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0836697\Downloads\"/>
    </mc:Choice>
  </mc:AlternateContent>
  <xr:revisionPtr revIDLastSave="0" documentId="13_ncr:1_{CD1F3D6C-0CE4-47CF-A69E-9136EC5DEE78}" xr6:coauthVersionLast="47" xr6:coauthVersionMax="47" xr10:uidLastSave="{00000000-0000-0000-0000-000000000000}"/>
  <bookViews>
    <workbookView xWindow="-120" yWindow="-120" windowWidth="51840" windowHeight="21120" xr2:uid="{C4C096F6-0782-4055-A567-6FDCB852E79A}"/>
  </bookViews>
  <sheets>
    <sheet name="Robuste Apfelsorten" sheetId="1" r:id="rId1"/>
  </sheets>
  <definedNames>
    <definedName name="_xlnm.Print_Area" localSheetId="0">'Robuste Apfelsorten'!$A$1:$J$16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4" i="1"/>
  <c r="H6" i="1"/>
  <c r="H5" i="1"/>
  <c r="H7" i="1"/>
  <c r="H8" i="1"/>
  <c r="H4" i="1"/>
  <c r="D27" i="1"/>
  <c r="B29" i="1" l="1"/>
  <c r="E29" i="1" l="1"/>
  <c r="F28" i="1"/>
  <c r="D28" i="1"/>
  <c r="I28" i="1" s="1"/>
  <c r="F27" i="1"/>
  <c r="I27" i="1"/>
  <c r="F26" i="1"/>
  <c r="D26" i="1"/>
  <c r="F25" i="1"/>
  <c r="D25" i="1"/>
  <c r="F24" i="1"/>
  <c r="D24" i="1"/>
  <c r="I24" i="1" s="1"/>
  <c r="F5" i="1"/>
  <c r="F6" i="1"/>
  <c r="F7" i="1"/>
  <c r="F8" i="1"/>
  <c r="D5" i="1"/>
  <c r="I5" i="1" s="1"/>
  <c r="D6" i="1"/>
  <c r="D7" i="1"/>
  <c r="D8" i="1"/>
  <c r="I25" i="1" l="1"/>
  <c r="D4" i="1"/>
  <c r="F4" i="1"/>
  <c r="F9" i="1" s="1"/>
  <c r="I26" i="1"/>
  <c r="I7" i="1"/>
  <c r="H29" i="1"/>
  <c r="F29" i="1"/>
  <c r="I6" i="1"/>
  <c r="H9" i="1"/>
  <c r="I8" i="1"/>
  <c r="B9" i="1" l="1"/>
  <c r="A16" i="1" s="1"/>
  <c r="E9" i="1"/>
  <c r="I29" i="1"/>
  <c r="J29" i="1" s="1"/>
  <c r="B36" i="1" s="1"/>
  <c r="D36" i="1" s="1"/>
  <c r="A36" i="1"/>
  <c r="I31" i="1"/>
  <c r="I4" i="1"/>
  <c r="I9" i="1" s="1"/>
  <c r="F36" i="1" l="1"/>
  <c r="I36" i="1" s="1"/>
  <c r="I32" i="1" s="1"/>
  <c r="J9" i="1"/>
  <c r="I11" i="1"/>
  <c r="B16" i="1" l="1"/>
  <c r="D16" i="1" s="1"/>
  <c r="F16" i="1" l="1"/>
  <c r="I16" i="1" s="1"/>
  <c r="I12" i="1" s="1"/>
</calcChain>
</file>

<file path=xl/sharedStrings.xml><?xml version="1.0" encoding="utf-8"?>
<sst xmlns="http://schemas.openxmlformats.org/spreadsheetml/2006/main" count="74" uniqueCount="48">
  <si>
    <t>Sorte</t>
  </si>
  <si>
    <t>Anzahl Bäume</t>
  </si>
  <si>
    <t>Bonita</t>
  </si>
  <si>
    <t>Fläche (ha)</t>
  </si>
  <si>
    <t>Ladina</t>
  </si>
  <si>
    <t>Dichte (B./ha)</t>
  </si>
  <si>
    <t>Kosten Pfahl</t>
  </si>
  <si>
    <t>Offerte Pflanzgut</t>
  </si>
  <si>
    <t>Total anrechenbare Kosten</t>
  </si>
  <si>
    <t>Kosten je ha</t>
  </si>
  <si>
    <t>Total</t>
  </si>
  <si>
    <t>Topaz</t>
  </si>
  <si>
    <t>Pauschale Kosten</t>
  </si>
  <si>
    <t>Finanzhilfen je ha</t>
  </si>
  <si>
    <t>Maximaler Anteil Finanzhilfen in %</t>
  </si>
  <si>
    <t>Hilfsfelder</t>
  </si>
  <si>
    <t>Die pauschalen Finanzhilfen müssen nicht gekürzt werden.</t>
  </si>
  <si>
    <t>.-.</t>
  </si>
  <si>
    <t xml:space="preserve"> % zu kürzen und betragen maximal Fr. </t>
  </si>
  <si>
    <t xml:space="preserve">Die anrechenbare Fläche beträgt </t>
  </si>
  <si>
    <t xml:space="preserve"> ha.</t>
  </si>
  <si>
    <t xml:space="preserve">Die pauschalen Finanzhilfen sind mindestens um </t>
  </si>
  <si>
    <t>zu wenig Bäume je ha</t>
  </si>
  <si>
    <t>Arbeits- und Maschinenkosten für das Pflanzen je Baum</t>
  </si>
  <si>
    <t>Material-, Arbeits- und Maschinenkosten für den Baumpfahl je Stück</t>
  </si>
  <si>
    <t>Rustica</t>
  </si>
  <si>
    <t>SQ 159 (Natyra®, Magic Star®)</t>
  </si>
  <si>
    <t>Xeleven (Swing®)</t>
  </si>
  <si>
    <t>Apfelsorten</t>
  </si>
  <si>
    <t>"Beispielberechnung"</t>
  </si>
  <si>
    <t>Beitrag Bund</t>
  </si>
  <si>
    <t>Beitrag Kanton</t>
  </si>
  <si>
    <t>Investitionskredit</t>
  </si>
  <si>
    <t>Beitragszuschlag Bund (befristet bis 2030)</t>
  </si>
  <si>
    <t>Kürzung Finanzhilfen (%)</t>
  </si>
  <si>
    <t>Berechnung maximale Finanzhilfen</t>
  </si>
  <si>
    <t>max. Beiträge Bund und Kanton</t>
  </si>
  <si>
    <t>max. Investitionskredit</t>
  </si>
  <si>
    <t>Total Finanzhilfen</t>
  </si>
  <si>
    <t>max. Beiträge Bund &amp; Kanton</t>
  </si>
  <si>
    <t>Coop 43 (Juliet®)</t>
  </si>
  <si>
    <t>Ecolette</t>
  </si>
  <si>
    <t>WUR 037 (Freya®)</t>
  </si>
  <si>
    <t>Wurtwinning</t>
  </si>
  <si>
    <t>Nein</t>
  </si>
  <si>
    <t>Ja</t>
  </si>
  <si>
    <t>Kosten Arbeit</t>
  </si>
  <si>
    <r>
      <t>Berechnung der anrechenbaren Kosten für robuste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A</t>
    </r>
    <r>
      <rPr>
        <b/>
        <sz val="11"/>
        <color theme="1"/>
        <rFont val="Arial"/>
        <family val="2"/>
      </rPr>
      <t>pfelsorten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</si>
</sst>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 tint="0.499984740745262"/>
      <name val="Arial"/>
      <family val="2"/>
    </font>
    <font>
      <sz val="11"/>
      <color theme="1" tint="0.249977111117893"/>
      <name val="Arial"/>
      <family val="2"/>
    </font>
    <font>
      <sz val="9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43" fontId="6" fillId="2" borderId="2" xfId="1" applyFont="1" applyFill="1" applyBorder="1" applyProtection="1">
      <protection locked="0"/>
    </xf>
    <xf numFmtId="164" fontId="6" fillId="2" borderId="2" xfId="1" applyNumberFormat="1" applyFont="1" applyFill="1" applyBorder="1" applyProtection="1">
      <protection locked="0"/>
    </xf>
    <xf numFmtId="43" fontId="6" fillId="2" borderId="1" xfId="1" applyFont="1" applyFill="1" applyBorder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43" fontId="6" fillId="2" borderId="3" xfId="1" applyFont="1" applyFill="1" applyBorder="1" applyProtection="1">
      <protection locked="0"/>
    </xf>
    <xf numFmtId="164" fontId="6" fillId="2" borderId="3" xfId="1" applyNumberFormat="1" applyFont="1" applyFill="1" applyBorder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43" fontId="6" fillId="0" borderId="0" xfId="1" applyFont="1" applyProtection="1"/>
    <xf numFmtId="164" fontId="6" fillId="0" borderId="0" xfId="1" applyNumberFormat="1" applyFont="1" applyProtection="1"/>
    <xf numFmtId="43" fontId="0" fillId="0" borderId="0" xfId="1" applyFont="1" applyProtection="1"/>
    <xf numFmtId="0" fontId="5" fillId="0" borderId="0" xfId="0" applyFont="1" applyProtection="1"/>
    <xf numFmtId="0" fontId="3" fillId="0" borderId="0" xfId="0" applyFont="1" applyProtection="1"/>
    <xf numFmtId="0" fontId="0" fillId="0" borderId="0" xfId="0" applyBorder="1" applyProtection="1"/>
    <xf numFmtId="164" fontId="6" fillId="0" borderId="2" xfId="1" applyNumberFormat="1" applyFont="1" applyBorder="1" applyProtection="1"/>
    <xf numFmtId="164" fontId="6" fillId="0" borderId="1" xfId="1" applyNumberFormat="1" applyFont="1" applyBorder="1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0" fontId="5" fillId="0" borderId="4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10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164" fontId="5" fillId="0" borderId="9" xfId="1" applyNumberFormat="1" applyFont="1" applyBorder="1" applyProtection="1"/>
    <xf numFmtId="0" fontId="10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3" fontId="5" fillId="0" borderId="0" xfId="0" applyNumberFormat="1" applyFont="1" applyProtection="1"/>
    <xf numFmtId="0" fontId="7" fillId="0" borderId="0" xfId="0" applyFont="1" applyProtection="1"/>
    <xf numFmtId="164" fontId="5" fillId="0" borderId="11" xfId="1" applyNumberFormat="1" applyFont="1" applyBorder="1" applyProtection="1"/>
    <xf numFmtId="0" fontId="13" fillId="0" borderId="0" xfId="0" applyFont="1" applyProtection="1"/>
    <xf numFmtId="43" fontId="14" fillId="2" borderId="2" xfId="1" applyFont="1" applyFill="1" applyBorder="1" applyProtection="1">
      <protection locked="0"/>
    </xf>
    <xf numFmtId="164" fontId="14" fillId="2" borderId="2" xfId="1" applyNumberFormat="1" applyFont="1" applyFill="1" applyBorder="1" applyProtection="1">
      <protection locked="0"/>
    </xf>
    <xf numFmtId="164" fontId="14" fillId="0" borderId="2" xfId="1" applyNumberFormat="1" applyFont="1" applyBorder="1" applyProtection="1"/>
    <xf numFmtId="43" fontId="14" fillId="2" borderId="1" xfId="1" applyFont="1" applyFill="1" applyBorder="1" applyProtection="1">
      <protection locked="0"/>
    </xf>
    <xf numFmtId="164" fontId="14" fillId="2" borderId="1" xfId="1" applyNumberFormat="1" applyFont="1" applyFill="1" applyBorder="1" applyProtection="1">
      <protection locked="0"/>
    </xf>
    <xf numFmtId="164" fontId="14" fillId="0" borderId="1" xfId="1" applyNumberFormat="1" applyFont="1" applyBorder="1" applyProtection="1"/>
    <xf numFmtId="43" fontId="14" fillId="2" borderId="3" xfId="1" applyFont="1" applyFill="1" applyBorder="1" applyProtection="1">
      <protection locked="0"/>
    </xf>
    <xf numFmtId="164" fontId="14" fillId="2" borderId="3" xfId="1" applyNumberFormat="1" applyFont="1" applyFill="1" applyBorder="1" applyProtection="1">
      <protection locked="0"/>
    </xf>
    <xf numFmtId="164" fontId="14" fillId="0" borderId="3" xfId="1" applyNumberFormat="1" applyFont="1" applyBorder="1" applyProtection="1"/>
    <xf numFmtId="0" fontId="14" fillId="0" borderId="0" xfId="0" applyFont="1" applyProtection="1"/>
    <xf numFmtId="43" fontId="14" fillId="0" borderId="0" xfId="1" applyFont="1" applyProtection="1"/>
    <xf numFmtId="164" fontId="14" fillId="0" borderId="0" xfId="1" applyNumberFormat="1" applyFont="1" applyProtection="1"/>
    <xf numFmtId="0" fontId="15" fillId="0" borderId="0" xfId="0" applyFont="1" applyProtection="1"/>
    <xf numFmtId="0" fontId="14" fillId="0" borderId="1" xfId="0" applyFont="1" applyBorder="1" applyProtection="1"/>
    <xf numFmtId="0" fontId="14" fillId="0" borderId="17" xfId="0" applyFont="1" applyBorder="1" applyAlignment="1" applyProtection="1">
      <alignment horizontal="right"/>
    </xf>
    <xf numFmtId="43" fontId="15" fillId="0" borderId="2" xfId="0" applyNumberFormat="1" applyFont="1" applyBorder="1" applyProtection="1"/>
    <xf numFmtId="164" fontId="14" fillId="0" borderId="1" xfId="1" applyNumberFormat="1" applyFont="1" applyBorder="1" applyAlignment="1" applyProtection="1">
      <alignment horizontal="right"/>
    </xf>
    <xf numFmtId="0" fontId="14" fillId="0" borderId="20" xfId="0" applyFont="1" applyBorder="1" applyProtection="1"/>
    <xf numFmtId="0" fontId="14" fillId="0" borderId="21" xfId="0" applyFont="1" applyBorder="1" applyProtection="1"/>
    <xf numFmtId="0" fontId="15" fillId="0" borderId="22" xfId="0" applyFont="1" applyBorder="1" applyAlignment="1" applyProtection="1">
      <alignment horizontal="right"/>
    </xf>
    <xf numFmtId="0" fontId="14" fillId="0" borderId="23" xfId="0" applyFont="1" applyBorder="1" applyProtection="1"/>
    <xf numFmtId="43" fontId="14" fillId="0" borderId="24" xfId="1" applyFont="1" applyBorder="1" applyProtection="1"/>
    <xf numFmtId="0" fontId="14" fillId="0" borderId="24" xfId="0" applyFont="1" applyBorder="1" applyProtection="1"/>
    <xf numFmtId="0" fontId="15" fillId="0" borderId="25" xfId="0" quotePrefix="1" applyFont="1" applyBorder="1" applyAlignment="1" applyProtection="1">
      <alignment horizontal="right"/>
    </xf>
    <xf numFmtId="0" fontId="9" fillId="0" borderId="26" xfId="0" applyFont="1" applyBorder="1" applyAlignment="1" applyProtection="1">
      <alignment horizontal="right"/>
    </xf>
    <xf numFmtId="0" fontId="9" fillId="0" borderId="27" xfId="0" applyFont="1" applyBorder="1" applyProtection="1"/>
    <xf numFmtId="0" fontId="9" fillId="0" borderId="13" xfId="0" applyFont="1" applyBorder="1" applyProtection="1"/>
    <xf numFmtId="43" fontId="9" fillId="0" borderId="13" xfId="0" applyNumberFormat="1" applyFont="1" applyBorder="1" applyProtection="1"/>
    <xf numFmtId="0" fontId="14" fillId="2" borderId="2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164" fontId="14" fillId="0" borderId="3" xfId="1" applyNumberFormat="1" applyFont="1" applyBorder="1" applyAlignment="1" applyProtection="1">
      <alignment horizontal="right"/>
    </xf>
    <xf numFmtId="0" fontId="15" fillId="0" borderId="1" xfId="0" applyFont="1" applyBorder="1" applyProtection="1"/>
    <xf numFmtId="43" fontId="15" fillId="0" borderId="1" xfId="1" applyFont="1" applyBorder="1" applyProtection="1"/>
    <xf numFmtId="164" fontId="15" fillId="0" borderId="1" xfId="1" applyNumberFormat="1" applyFont="1" applyBorder="1" applyProtection="1"/>
    <xf numFmtId="0" fontId="6" fillId="0" borderId="1" xfId="0" applyFont="1" applyBorder="1" applyProtection="1"/>
    <xf numFmtId="0" fontId="6" fillId="0" borderId="17" xfId="0" applyFont="1" applyBorder="1" applyAlignment="1" applyProtection="1">
      <alignment horizontal="right"/>
    </xf>
    <xf numFmtId="43" fontId="6" fillId="0" borderId="2" xfId="0" applyNumberFormat="1" applyFont="1" applyBorder="1" applyProtection="1"/>
    <xf numFmtId="164" fontId="6" fillId="0" borderId="25" xfId="1" applyNumberFormat="1" applyFont="1" applyBorder="1" applyAlignment="1" applyProtection="1">
      <alignment horizontal="right"/>
    </xf>
    <xf numFmtId="0" fontId="6" fillId="0" borderId="20" xfId="0" applyFont="1" applyBorder="1" applyProtection="1"/>
    <xf numFmtId="0" fontId="6" fillId="0" borderId="21" xfId="0" applyFont="1" applyBorder="1" applyProtection="1"/>
    <xf numFmtId="0" fontId="7" fillId="0" borderId="22" xfId="0" applyFont="1" applyBorder="1" applyAlignment="1" applyProtection="1">
      <alignment horizontal="right"/>
    </xf>
    <xf numFmtId="0" fontId="6" fillId="0" borderId="23" xfId="0" applyFont="1" applyFill="1" applyBorder="1" applyProtection="1"/>
    <xf numFmtId="43" fontId="6" fillId="0" borderId="24" xfId="1" applyFont="1" applyFill="1" applyBorder="1" applyProtection="1"/>
    <xf numFmtId="0" fontId="6" fillId="0" borderId="24" xfId="0" applyFont="1" applyFill="1" applyBorder="1" applyProtection="1"/>
    <xf numFmtId="0" fontId="7" fillId="0" borderId="25" xfId="0" quotePrefix="1" applyFont="1" applyFill="1" applyBorder="1" applyAlignment="1" applyProtection="1">
      <alignment horizontal="right"/>
    </xf>
    <xf numFmtId="43" fontId="9" fillId="0" borderId="26" xfId="0" applyNumberFormat="1" applyFont="1" applyBorder="1" applyProtection="1"/>
    <xf numFmtId="0" fontId="16" fillId="0" borderId="1" xfId="0" applyFont="1" applyBorder="1" applyProtection="1"/>
    <xf numFmtId="0" fontId="6" fillId="2" borderId="2" xfId="0" applyFont="1" applyFill="1" applyBorder="1" applyProtection="1">
      <protection locked="0"/>
    </xf>
    <xf numFmtId="164" fontId="6" fillId="0" borderId="1" xfId="1" applyNumberFormat="1" applyFont="1" applyBorder="1" applyAlignment="1" applyProtection="1">
      <alignment horizontal="right"/>
    </xf>
    <xf numFmtId="0" fontId="6" fillId="2" borderId="1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164" fontId="6" fillId="0" borderId="3" xfId="1" applyNumberFormat="1" applyFont="1" applyBorder="1" applyAlignment="1" applyProtection="1">
      <alignment horizontal="right"/>
    </xf>
    <xf numFmtId="0" fontId="7" fillId="0" borderId="1" xfId="0" applyFont="1" applyBorder="1" applyProtection="1"/>
    <xf numFmtId="43" fontId="7" fillId="0" borderId="1" xfId="1" applyFont="1" applyBorder="1" applyProtection="1"/>
    <xf numFmtId="164" fontId="7" fillId="0" borderId="1" xfId="1" applyNumberFormat="1" applyFont="1" applyBorder="1" applyProtection="1"/>
    <xf numFmtId="0" fontId="15" fillId="0" borderId="18" xfId="0" applyFont="1" applyBorder="1" applyAlignment="1" applyProtection="1">
      <alignment horizontal="right"/>
    </xf>
    <xf numFmtId="0" fontId="15" fillId="0" borderId="19" xfId="0" applyFont="1" applyBorder="1" applyAlignment="1" applyProtection="1">
      <alignment horizontal="right"/>
    </xf>
    <xf numFmtId="164" fontId="15" fillId="0" borderId="18" xfId="1" applyNumberFormat="1" applyFont="1" applyBorder="1" applyAlignment="1" applyProtection="1">
      <alignment horizontal="right"/>
    </xf>
    <xf numFmtId="164" fontId="15" fillId="0" borderId="19" xfId="1" applyNumberFormat="1" applyFont="1" applyBorder="1" applyAlignment="1" applyProtection="1">
      <alignment horizontal="right"/>
    </xf>
    <xf numFmtId="164" fontId="15" fillId="0" borderId="14" xfId="1" applyNumberFormat="1" applyFont="1" applyBorder="1" applyAlignment="1" applyProtection="1">
      <alignment horizontal="right"/>
    </xf>
    <xf numFmtId="164" fontId="15" fillId="0" borderId="16" xfId="1" applyNumberFormat="1" applyFont="1" applyBorder="1" applyAlignment="1" applyProtection="1">
      <alignment horizontal="right"/>
    </xf>
    <xf numFmtId="164" fontId="15" fillId="0" borderId="15" xfId="1" applyNumberFormat="1" applyFont="1" applyBorder="1" applyAlignment="1" applyProtection="1">
      <alignment horizontal="right"/>
    </xf>
    <xf numFmtId="164" fontId="7" fillId="0" borderId="14" xfId="1" applyNumberFormat="1" applyFont="1" applyBorder="1" applyAlignment="1" applyProtection="1">
      <alignment horizontal="right"/>
    </xf>
    <xf numFmtId="164" fontId="7" fillId="0" borderId="16" xfId="1" applyNumberFormat="1" applyFont="1" applyBorder="1" applyAlignment="1" applyProtection="1">
      <alignment horizontal="right"/>
    </xf>
    <xf numFmtId="164" fontId="7" fillId="0" borderId="15" xfId="1" applyNumberFormat="1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right"/>
    </xf>
    <xf numFmtId="164" fontId="7" fillId="0" borderId="18" xfId="1" applyNumberFormat="1" applyFont="1" applyBorder="1" applyAlignment="1" applyProtection="1">
      <alignment horizontal="right"/>
    </xf>
    <xf numFmtId="164" fontId="7" fillId="0" borderId="19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6" fillId="0" borderId="19" xfId="0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14" fillId="0" borderId="28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right"/>
    </xf>
    <xf numFmtId="0" fontId="14" fillId="0" borderId="15" xfId="0" applyFont="1" applyBorder="1" applyAlignment="1" applyProtection="1">
      <alignment horizontal="right"/>
    </xf>
    <xf numFmtId="0" fontId="14" fillId="0" borderId="16" xfId="0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12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99EC-BFA7-4F21-AB6C-848AA402B73F}">
  <dimension ref="A1:N36"/>
  <sheetViews>
    <sheetView tabSelected="1" zoomScaleNormal="100" zoomScaleSheetLayoutView="100" workbookViewId="0">
      <selection activeCell="A4" sqref="A4"/>
    </sheetView>
  </sheetViews>
  <sheetFormatPr baseColWidth="10" defaultRowHeight="14.25" x14ac:dyDescent="0.2"/>
  <cols>
    <col min="1" max="1" width="24" style="9" customWidth="1"/>
    <col min="2" max="2" width="9" style="9" bestFit="1" customWidth="1"/>
    <col min="3" max="3" width="11.5" style="9" bestFit="1" customWidth="1"/>
    <col min="4" max="4" width="10.875" style="9" bestFit="1" customWidth="1"/>
    <col min="5" max="5" width="12.875" style="9" bestFit="1" customWidth="1"/>
    <col min="6" max="6" width="12.75" style="9" bestFit="1" customWidth="1"/>
    <col min="7" max="7" width="5" style="9" customWidth="1"/>
    <col min="8" max="8" width="10.125" style="9" bestFit="1" customWidth="1"/>
    <col min="9" max="9" width="20.125" style="9" customWidth="1"/>
    <col min="10" max="10" width="10.375" style="14" bestFit="1" customWidth="1"/>
    <col min="11" max="11" width="5" style="9" customWidth="1"/>
    <col min="12" max="12" width="47.875" style="15" bestFit="1" customWidth="1"/>
    <col min="13" max="13" width="11" style="15"/>
    <col min="14" max="16384" width="11" style="9"/>
  </cols>
  <sheetData>
    <row r="1" spans="1:14" ht="15" x14ac:dyDescent="0.25">
      <c r="A1" s="20" t="s">
        <v>47</v>
      </c>
      <c r="B1" s="10"/>
      <c r="C1" s="10"/>
      <c r="D1" s="10"/>
      <c r="E1" s="10"/>
      <c r="F1" s="10"/>
      <c r="G1" s="10"/>
      <c r="H1" s="10"/>
      <c r="I1" s="10"/>
      <c r="K1" s="15"/>
    </row>
    <row r="2" spans="1:14" x14ac:dyDescent="0.2">
      <c r="A2" s="10"/>
      <c r="B2" s="10"/>
      <c r="C2" s="10"/>
      <c r="D2" s="10"/>
      <c r="E2" s="10"/>
      <c r="F2" s="10"/>
      <c r="G2" s="10"/>
      <c r="H2" s="10"/>
      <c r="I2" s="10"/>
      <c r="J2" s="21"/>
      <c r="K2" s="15"/>
    </row>
    <row r="3" spans="1:14" x14ac:dyDescent="0.2">
      <c r="A3" s="73" t="s">
        <v>0</v>
      </c>
      <c r="B3" s="73" t="s">
        <v>3</v>
      </c>
      <c r="C3" s="73" t="s">
        <v>1</v>
      </c>
      <c r="D3" s="73" t="s">
        <v>5</v>
      </c>
      <c r="E3" s="73" t="s">
        <v>7</v>
      </c>
      <c r="F3" s="85" t="s">
        <v>46</v>
      </c>
      <c r="G3" s="111" t="s">
        <v>6</v>
      </c>
      <c r="H3" s="112"/>
      <c r="I3" s="73" t="s">
        <v>8</v>
      </c>
      <c r="J3" s="62" t="s">
        <v>9</v>
      </c>
      <c r="K3" s="7"/>
      <c r="L3" s="24" t="s">
        <v>12</v>
      </c>
      <c r="M3" s="14"/>
    </row>
    <row r="4" spans="1:14" x14ac:dyDescent="0.2">
      <c r="A4" s="86"/>
      <c r="B4" s="1"/>
      <c r="C4" s="2"/>
      <c r="D4" s="17" t="str">
        <f>IF(C4="","",C4/B4)</f>
        <v/>
      </c>
      <c r="E4" s="2"/>
      <c r="F4" s="17" t="str">
        <f>IF(C4="","",C4*$M$4)</f>
        <v/>
      </c>
      <c r="G4" s="2"/>
      <c r="H4" s="18" t="str">
        <f>IF(G4=$L$21,C4*$M$5,"")</f>
        <v/>
      </c>
      <c r="I4" s="87" t="str">
        <f>IF(C4="","",IF(D4&lt;300,$L$18,SUM(E4:H4)))</f>
        <v/>
      </c>
      <c r="J4" s="63"/>
      <c r="K4" s="7"/>
      <c r="L4" s="25" t="s">
        <v>23</v>
      </c>
      <c r="M4" s="26">
        <v>5</v>
      </c>
    </row>
    <row r="5" spans="1:14" x14ac:dyDescent="0.2">
      <c r="A5" s="88"/>
      <c r="B5" s="3"/>
      <c r="C5" s="4"/>
      <c r="D5" s="18" t="str">
        <f t="shared" ref="D5:D8" si="0">IF(C5="","",C5/B5)</f>
        <v/>
      </c>
      <c r="E5" s="4"/>
      <c r="F5" s="18" t="str">
        <f t="shared" ref="F5:F8" si="1">IF(C5="","",C5*$M$4)</f>
        <v/>
      </c>
      <c r="G5" s="4"/>
      <c r="H5" s="18" t="str">
        <f t="shared" ref="H5:H8" si="2">IF(G5=$L$21,C5*$M$5,"")</f>
        <v/>
      </c>
      <c r="I5" s="87" t="str">
        <f>IF(C5="","",IF(D5&lt;300,$L$18,SUM(E5:H5)))</f>
        <v/>
      </c>
      <c r="J5" s="63"/>
      <c r="K5" s="7"/>
      <c r="L5" s="27" t="s">
        <v>24</v>
      </c>
      <c r="M5" s="28">
        <v>2</v>
      </c>
    </row>
    <row r="6" spans="1:14" x14ac:dyDescent="0.2">
      <c r="A6" s="88"/>
      <c r="B6" s="3"/>
      <c r="C6" s="4"/>
      <c r="D6" s="18" t="str">
        <f t="shared" si="0"/>
        <v/>
      </c>
      <c r="E6" s="4"/>
      <c r="F6" s="18" t="str">
        <f t="shared" si="1"/>
        <v/>
      </c>
      <c r="G6" s="4"/>
      <c r="H6" s="18" t="str">
        <f>IF(G6=$L$21,C6*$M$5,"")</f>
        <v/>
      </c>
      <c r="I6" s="87" t="str">
        <f>IF(C6="","",IF(D6&lt;300,$L$18,SUM(E6:H6)))</f>
        <v/>
      </c>
      <c r="J6" s="63"/>
      <c r="K6" s="7"/>
      <c r="L6" s="14"/>
      <c r="M6" s="14"/>
    </row>
    <row r="7" spans="1:14" x14ac:dyDescent="0.2">
      <c r="A7" s="88"/>
      <c r="B7" s="3"/>
      <c r="C7" s="4"/>
      <c r="D7" s="18" t="str">
        <f t="shared" si="0"/>
        <v/>
      </c>
      <c r="E7" s="4"/>
      <c r="F7" s="18" t="str">
        <f t="shared" si="1"/>
        <v/>
      </c>
      <c r="G7" s="4"/>
      <c r="H7" s="18" t="str">
        <f t="shared" si="2"/>
        <v/>
      </c>
      <c r="I7" s="87" t="str">
        <f>IF(C7="","",IF(D7&lt;300,$L$18,SUM(E7:H7)))</f>
        <v/>
      </c>
      <c r="J7" s="63"/>
      <c r="K7" s="7"/>
      <c r="L7" s="24" t="s">
        <v>15</v>
      </c>
      <c r="M7" s="14"/>
      <c r="N7" s="8"/>
    </row>
    <row r="8" spans="1:14" x14ac:dyDescent="0.2">
      <c r="A8" s="89"/>
      <c r="B8" s="5"/>
      <c r="C8" s="6"/>
      <c r="D8" s="19" t="str">
        <f t="shared" si="0"/>
        <v/>
      </c>
      <c r="E8" s="6"/>
      <c r="F8" s="19" t="str">
        <f t="shared" si="1"/>
        <v/>
      </c>
      <c r="G8" s="6"/>
      <c r="H8" s="18" t="str">
        <f t="shared" si="2"/>
        <v/>
      </c>
      <c r="I8" s="90" t="str">
        <f>IF(C8="","",IF(D8&lt;300,$L$18,SUM(E8:H8)))</f>
        <v/>
      </c>
      <c r="J8" s="64"/>
      <c r="K8" s="7"/>
      <c r="L8" s="25" t="s">
        <v>13</v>
      </c>
      <c r="M8" s="29">
        <v>28000</v>
      </c>
      <c r="N8" s="8"/>
    </row>
    <row r="9" spans="1:14" x14ac:dyDescent="0.2">
      <c r="A9" s="91" t="s">
        <v>10</v>
      </c>
      <c r="B9" s="92">
        <f>IF(D4&gt;=300,B4,0)+IF(D5&gt;=300,B5,0)+IF(D6&gt;=300,B6,0)+IF(D7&gt;=300,B7,0)+IF(D8&gt;=300,B8,0)</f>
        <v>0</v>
      </c>
      <c r="C9" s="18"/>
      <c r="D9" s="18"/>
      <c r="E9" s="18">
        <f t="shared" ref="E9:H9" si="3">SUM(E4:E8)</f>
        <v>0</v>
      </c>
      <c r="F9" s="18">
        <f t="shared" si="3"/>
        <v>0</v>
      </c>
      <c r="G9" s="18"/>
      <c r="H9" s="18">
        <f t="shared" si="3"/>
        <v>0</v>
      </c>
      <c r="I9" s="93">
        <f>SUM(I4:I8)</f>
        <v>0</v>
      </c>
      <c r="J9" s="84" t="e">
        <f>I9/B9</f>
        <v>#DIV/0!</v>
      </c>
      <c r="K9" s="7"/>
      <c r="L9" s="22" t="s">
        <v>14</v>
      </c>
      <c r="M9" s="36">
        <v>85</v>
      </c>
      <c r="N9" s="8"/>
    </row>
    <row r="10" spans="1:14" x14ac:dyDescent="0.2">
      <c r="A10" s="10"/>
      <c r="B10" s="11"/>
      <c r="C10" s="12"/>
      <c r="D10" s="12"/>
      <c r="E10" s="12"/>
      <c r="F10" s="12"/>
      <c r="G10" s="12"/>
      <c r="H10" s="12"/>
      <c r="I10" s="12"/>
      <c r="K10" s="7"/>
      <c r="L10" s="22" t="s">
        <v>30</v>
      </c>
      <c r="M10" s="36">
        <v>7000</v>
      </c>
      <c r="N10" s="8"/>
    </row>
    <row r="11" spans="1:14" x14ac:dyDescent="0.2">
      <c r="A11" s="77"/>
      <c r="B11" s="78"/>
      <c r="C11" s="78"/>
      <c r="D11" s="78"/>
      <c r="E11" s="78"/>
      <c r="F11" s="78"/>
      <c r="G11" s="78"/>
      <c r="H11" s="78"/>
      <c r="I11" s="79" t="b">
        <f>IF(B9&gt;0,L19&amp;B9&amp;L20)</f>
        <v>0</v>
      </c>
      <c r="K11" s="7"/>
      <c r="L11" s="22" t="s">
        <v>33</v>
      </c>
      <c r="M11" s="36">
        <v>7000</v>
      </c>
      <c r="N11" s="8"/>
    </row>
    <row r="12" spans="1:14" x14ac:dyDescent="0.2">
      <c r="A12" s="80"/>
      <c r="B12" s="81"/>
      <c r="C12" s="82"/>
      <c r="D12" s="82"/>
      <c r="E12" s="82"/>
      <c r="F12" s="82"/>
      <c r="G12" s="82"/>
      <c r="H12" s="82"/>
      <c r="I12" s="83" t="e">
        <f>IF((M8*100/J9)&lt;M9,L14,L15&amp;B16&amp;L16&amp;I16&amp;L17)</f>
        <v>#DIV/0!</v>
      </c>
      <c r="K12" s="7"/>
      <c r="L12" s="22" t="s">
        <v>31</v>
      </c>
      <c r="M12" s="36">
        <v>7000</v>
      </c>
      <c r="N12" s="8"/>
    </row>
    <row r="13" spans="1:14" x14ac:dyDescent="0.2">
      <c r="B13" s="13"/>
      <c r="K13" s="15"/>
      <c r="L13" s="22" t="s">
        <v>32</v>
      </c>
      <c r="M13" s="36">
        <v>7000</v>
      </c>
    </row>
    <row r="14" spans="1:14" x14ac:dyDescent="0.2">
      <c r="A14" s="35" t="s">
        <v>35</v>
      </c>
      <c r="L14" s="22" t="s">
        <v>16</v>
      </c>
      <c r="M14" s="23"/>
    </row>
    <row r="15" spans="1:14" x14ac:dyDescent="0.2">
      <c r="A15" s="73" t="s">
        <v>3</v>
      </c>
      <c r="B15" s="104" t="s">
        <v>34</v>
      </c>
      <c r="C15" s="106"/>
      <c r="D15" s="104" t="s">
        <v>36</v>
      </c>
      <c r="E15" s="106"/>
      <c r="F15" s="104" t="s">
        <v>37</v>
      </c>
      <c r="G15" s="105"/>
      <c r="H15" s="106"/>
      <c r="I15" s="74" t="s">
        <v>38</v>
      </c>
      <c r="L15" s="22" t="s">
        <v>21</v>
      </c>
      <c r="M15" s="23"/>
    </row>
    <row r="16" spans="1:14" x14ac:dyDescent="0.2">
      <c r="A16" s="75">
        <f>B9</f>
        <v>0</v>
      </c>
      <c r="B16" s="109" t="e">
        <f>IF(ROUNDUP(100-(J9*M9/M8),2)&gt;0,ROUNDUP(100-(J9*M9/M8),2),0)</f>
        <v>#DIV/0!</v>
      </c>
      <c r="C16" s="110"/>
      <c r="D16" s="107" t="e">
        <f>2*ROUNDDOWN((A16*(M10+M11+M12)*(100-B16)/100)/2,0)</f>
        <v>#DIV/0!</v>
      </c>
      <c r="E16" s="108"/>
      <c r="F16" s="101" t="e">
        <f>ROUNDDOWN(A16*M13*(100-B16)/100,0)</f>
        <v>#DIV/0!</v>
      </c>
      <c r="G16" s="102"/>
      <c r="H16" s="103"/>
      <c r="I16" s="76" t="e">
        <f>D16+F16</f>
        <v>#DIV/0!</v>
      </c>
      <c r="L16" s="22" t="s">
        <v>18</v>
      </c>
      <c r="M16" s="23"/>
    </row>
    <row r="17" spans="1:1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34"/>
      <c r="L17" s="22" t="s">
        <v>17</v>
      </c>
      <c r="M17" s="23"/>
    </row>
    <row r="18" spans="1:13" x14ac:dyDescent="0.2">
      <c r="A18" s="10"/>
      <c r="B18" s="10"/>
      <c r="C18" s="10"/>
      <c r="D18" s="10"/>
      <c r="E18" s="10"/>
      <c r="F18" s="10"/>
      <c r="G18" s="10"/>
      <c r="H18" s="10"/>
      <c r="I18" s="10"/>
      <c r="K18" s="16"/>
      <c r="L18" s="22" t="s">
        <v>22</v>
      </c>
      <c r="M18" s="23"/>
    </row>
    <row r="19" spans="1:13" x14ac:dyDescent="0.2">
      <c r="L19" s="22" t="s">
        <v>19</v>
      </c>
      <c r="M19" s="23"/>
    </row>
    <row r="20" spans="1:13" x14ac:dyDescent="0.2">
      <c r="L20" s="22" t="s">
        <v>20</v>
      </c>
      <c r="M20" s="23"/>
    </row>
    <row r="21" spans="1:13" ht="15" x14ac:dyDescent="0.25">
      <c r="A21" s="37" t="s">
        <v>29</v>
      </c>
      <c r="B21" s="15"/>
      <c r="C21" s="15"/>
      <c r="D21" s="15"/>
      <c r="E21" s="15"/>
      <c r="F21" s="15"/>
      <c r="G21" s="15"/>
      <c r="H21" s="15"/>
      <c r="I21" s="15"/>
      <c r="L21" s="22" t="s">
        <v>45</v>
      </c>
      <c r="M21" s="23"/>
    </row>
    <row r="22" spans="1:13" x14ac:dyDescent="0.2">
      <c r="A22" s="15"/>
      <c r="B22" s="15"/>
      <c r="C22" s="15"/>
      <c r="D22" s="15"/>
      <c r="E22" s="15"/>
      <c r="F22" s="15"/>
      <c r="G22" s="15"/>
      <c r="H22" s="15"/>
      <c r="I22" s="15"/>
      <c r="J22" s="21"/>
      <c r="L22" s="27" t="s">
        <v>44</v>
      </c>
      <c r="M22" s="28"/>
    </row>
    <row r="23" spans="1:13" x14ac:dyDescent="0.2">
      <c r="A23" s="51" t="s">
        <v>0</v>
      </c>
      <c r="B23" s="51" t="s">
        <v>3</v>
      </c>
      <c r="C23" s="51" t="s">
        <v>1</v>
      </c>
      <c r="D23" s="51" t="s">
        <v>5</v>
      </c>
      <c r="E23" s="51" t="s">
        <v>7</v>
      </c>
      <c r="F23" s="51" t="s">
        <v>46</v>
      </c>
      <c r="G23" s="113" t="s">
        <v>6</v>
      </c>
      <c r="H23" s="114"/>
      <c r="I23" s="51" t="s">
        <v>8</v>
      </c>
      <c r="J23" s="62" t="s">
        <v>9</v>
      </c>
    </row>
    <row r="24" spans="1:13" x14ac:dyDescent="0.2">
      <c r="A24" s="66" t="s">
        <v>2</v>
      </c>
      <c r="B24" s="38">
        <v>0.2</v>
      </c>
      <c r="C24" s="39">
        <v>500</v>
      </c>
      <c r="D24" s="40">
        <f>IF(C24="","",C24/B24)</f>
        <v>2500</v>
      </c>
      <c r="E24" s="39">
        <v>4500</v>
      </c>
      <c r="F24" s="40">
        <f>IF(C24="","",C24*$M$4)</f>
        <v>2500</v>
      </c>
      <c r="G24" s="39" t="s">
        <v>44</v>
      </c>
      <c r="H24" s="40" t="str">
        <f>IF(G24=$L$21,C24*$M$5,"")</f>
        <v/>
      </c>
      <c r="I24" s="54">
        <f>IF(C24="","",IF(D24&lt;300,$L$18,SUM(E24:H24)))</f>
        <v>7000</v>
      </c>
      <c r="J24" s="63"/>
      <c r="L24" s="30" t="s">
        <v>28</v>
      </c>
    </row>
    <row r="25" spans="1:13" x14ac:dyDescent="0.2">
      <c r="A25" s="67" t="s">
        <v>25</v>
      </c>
      <c r="B25" s="41">
        <v>0.1</v>
      </c>
      <c r="C25" s="42">
        <v>200</v>
      </c>
      <c r="D25" s="43">
        <f t="shared" ref="D25:D28" si="4">IF(C25="","",C25/B25)</f>
        <v>2000</v>
      </c>
      <c r="E25" s="42">
        <v>1800</v>
      </c>
      <c r="F25" s="43">
        <f t="shared" ref="F25:F28" si="5">IF(C25="","",C25*$M$4)</f>
        <v>1000</v>
      </c>
      <c r="G25" s="42" t="s">
        <v>45</v>
      </c>
      <c r="H25" s="40">
        <f t="shared" ref="H25:H28" si="6">IF(G25=$L$21,C25*$M$5,"")</f>
        <v>400</v>
      </c>
      <c r="I25" s="54">
        <f>IF(C25="","",IF(D25&lt;300,$L$18,SUM(E25:H25)))</f>
        <v>3200</v>
      </c>
      <c r="J25" s="63"/>
      <c r="L25" s="31" t="s">
        <v>2</v>
      </c>
    </row>
    <row r="26" spans="1:13" x14ac:dyDescent="0.2">
      <c r="A26" s="67" t="s">
        <v>11</v>
      </c>
      <c r="B26" s="41">
        <v>2</v>
      </c>
      <c r="C26" s="42">
        <v>4000</v>
      </c>
      <c r="D26" s="43">
        <f t="shared" si="4"/>
        <v>2000</v>
      </c>
      <c r="E26" s="42">
        <v>18000</v>
      </c>
      <c r="F26" s="43">
        <f t="shared" si="5"/>
        <v>20000</v>
      </c>
      <c r="G26" s="42" t="s">
        <v>45</v>
      </c>
      <c r="H26" s="40">
        <f t="shared" si="6"/>
        <v>8000</v>
      </c>
      <c r="I26" s="54">
        <f>IF(C26="","",IF(D26&lt;300,$L$18,SUM(E26:H26)))</f>
        <v>46000</v>
      </c>
      <c r="J26" s="63"/>
      <c r="L26" s="32" t="s">
        <v>40</v>
      </c>
    </row>
    <row r="27" spans="1:13" x14ac:dyDescent="0.2">
      <c r="A27" s="67" t="s">
        <v>26</v>
      </c>
      <c r="B27" s="41">
        <v>1</v>
      </c>
      <c r="C27" s="42">
        <v>299</v>
      </c>
      <c r="D27" s="43">
        <f t="shared" si="4"/>
        <v>299</v>
      </c>
      <c r="E27" s="42">
        <v>2691</v>
      </c>
      <c r="F27" s="43">
        <f t="shared" si="5"/>
        <v>1495</v>
      </c>
      <c r="G27" s="42" t="s">
        <v>45</v>
      </c>
      <c r="H27" s="40">
        <f t="shared" si="6"/>
        <v>598</v>
      </c>
      <c r="I27" s="54" t="str">
        <f>IF(C27="","",IF(D27&lt;300,$L$18,SUM(E27:H27)))</f>
        <v>zu wenig Bäume je ha</v>
      </c>
      <c r="J27" s="63"/>
      <c r="L27" s="32" t="s">
        <v>41</v>
      </c>
    </row>
    <row r="28" spans="1:13" x14ac:dyDescent="0.2">
      <c r="A28" s="68" t="s">
        <v>27</v>
      </c>
      <c r="B28" s="44">
        <v>1</v>
      </c>
      <c r="C28" s="45">
        <v>3000</v>
      </c>
      <c r="D28" s="46">
        <f t="shared" si="4"/>
        <v>3000</v>
      </c>
      <c r="E28" s="45">
        <v>27000</v>
      </c>
      <c r="F28" s="46">
        <f t="shared" si="5"/>
        <v>15000</v>
      </c>
      <c r="G28" s="45" t="s">
        <v>44</v>
      </c>
      <c r="H28" s="40" t="str">
        <f t="shared" si="6"/>
        <v/>
      </c>
      <c r="I28" s="69">
        <f>IF(C28="","",IF(D28&lt;300,$L$18,SUM(E28:H28)))</f>
        <v>42000</v>
      </c>
      <c r="J28" s="64"/>
      <c r="L28" s="32" t="s">
        <v>4</v>
      </c>
    </row>
    <row r="29" spans="1:13" x14ac:dyDescent="0.2">
      <c r="A29" s="70" t="s">
        <v>10</v>
      </c>
      <c r="B29" s="71">
        <f>IF(D24&gt;=300,B24,0)+IF(D25&gt;=300,B25,0)+IF(D26&gt;=300,B26,0)+IF(D27&gt;=300,B27,0)+IF(D28&gt;=300,B28,0)</f>
        <v>3.3</v>
      </c>
      <c r="C29" s="43"/>
      <c r="D29" s="43"/>
      <c r="E29" s="43">
        <f>SUM(E24:E28)</f>
        <v>53991</v>
      </c>
      <c r="F29" s="43">
        <f t="shared" ref="F29:H29" si="7">SUM(F24:F28)</f>
        <v>39995</v>
      </c>
      <c r="G29" s="43"/>
      <c r="H29" s="43">
        <f t="shared" si="7"/>
        <v>8998</v>
      </c>
      <c r="I29" s="72">
        <f>SUM(I24:I28)</f>
        <v>98200</v>
      </c>
      <c r="J29" s="65">
        <f>ROUNDDOWN(I29/B29,0)</f>
        <v>29757</v>
      </c>
      <c r="L29" s="32" t="s">
        <v>25</v>
      </c>
    </row>
    <row r="30" spans="1:13" x14ac:dyDescent="0.2">
      <c r="A30" s="47"/>
      <c r="B30" s="48"/>
      <c r="C30" s="49"/>
      <c r="D30" s="49"/>
      <c r="E30" s="49"/>
      <c r="F30" s="49"/>
      <c r="G30" s="49"/>
      <c r="H30" s="49"/>
      <c r="I30" s="49"/>
      <c r="L30" s="32" t="s">
        <v>26</v>
      </c>
    </row>
    <row r="31" spans="1:13" x14ac:dyDescent="0.2">
      <c r="A31" s="55"/>
      <c r="B31" s="56"/>
      <c r="C31" s="56"/>
      <c r="D31" s="56"/>
      <c r="E31" s="56"/>
      <c r="F31" s="56"/>
      <c r="G31" s="56"/>
      <c r="H31" s="56"/>
      <c r="I31" s="57" t="str">
        <f>IF(B29&gt;0,L19&amp;B29&amp;L20)</f>
        <v>Die anrechenbare Fläche beträgt 3.3 ha.</v>
      </c>
      <c r="L31" s="32" t="s">
        <v>11</v>
      </c>
    </row>
    <row r="32" spans="1:13" x14ac:dyDescent="0.2">
      <c r="A32" s="58"/>
      <c r="B32" s="59"/>
      <c r="C32" s="60"/>
      <c r="D32" s="60"/>
      <c r="E32" s="60"/>
      <c r="F32" s="60"/>
      <c r="G32" s="60"/>
      <c r="H32" s="60"/>
      <c r="I32" s="61" t="str">
        <f>IF((M8*100/J29)&lt;M9,L14,L15&amp;B36&amp;L16&amp;I36&amp;L17)</f>
        <v>Die pauschalen Finanzhilfen sind mindestens um 9.67 % zu kürzen und betragen maximal Fr. 83464.-.</v>
      </c>
      <c r="L32" s="32" t="s">
        <v>42</v>
      </c>
    </row>
    <row r="33" spans="1:12" x14ac:dyDescent="0.2">
      <c r="A33" s="15"/>
      <c r="B33" s="15"/>
      <c r="C33" s="15"/>
      <c r="D33" s="15"/>
      <c r="E33" s="15"/>
      <c r="F33" s="15"/>
      <c r="G33" s="15"/>
      <c r="H33" s="15"/>
      <c r="I33" s="15"/>
      <c r="L33" s="32" t="s">
        <v>43</v>
      </c>
    </row>
    <row r="34" spans="1:12" x14ac:dyDescent="0.2">
      <c r="A34" s="50" t="s">
        <v>35</v>
      </c>
      <c r="B34" s="15"/>
      <c r="C34" s="15"/>
      <c r="D34" s="15"/>
      <c r="E34" s="15"/>
      <c r="F34" s="15"/>
      <c r="G34" s="15"/>
      <c r="H34" s="15"/>
      <c r="I34" s="15"/>
      <c r="L34" s="33" t="s">
        <v>27</v>
      </c>
    </row>
    <row r="35" spans="1:12" x14ac:dyDescent="0.2">
      <c r="A35" s="51" t="s">
        <v>3</v>
      </c>
      <c r="B35" s="115" t="s">
        <v>34</v>
      </c>
      <c r="C35" s="116"/>
      <c r="D35" s="115" t="s">
        <v>39</v>
      </c>
      <c r="E35" s="116"/>
      <c r="F35" s="115" t="s">
        <v>37</v>
      </c>
      <c r="G35" s="117"/>
      <c r="H35" s="116"/>
      <c r="I35" s="52" t="s">
        <v>38</v>
      </c>
    </row>
    <row r="36" spans="1:12" x14ac:dyDescent="0.2">
      <c r="A36" s="53">
        <f>B29</f>
        <v>3.3</v>
      </c>
      <c r="B36" s="94">
        <f>IF(ROUNDUP(100-(J29*M9/M8),2)&gt;0,ROUNDUP(100-(J29*M9/M8),2),0)</f>
        <v>9.67</v>
      </c>
      <c r="C36" s="95"/>
      <c r="D36" s="96">
        <f>2*ROUNDDOWN((A36*(M10+M11+M12)*(100-B36)/100)/2,0)</f>
        <v>62598</v>
      </c>
      <c r="E36" s="97"/>
      <c r="F36" s="98">
        <f>ROUNDDOWN(A36*M13*(100-B36)/100,0)</f>
        <v>20866</v>
      </c>
      <c r="G36" s="99"/>
      <c r="H36" s="100"/>
      <c r="I36" s="54">
        <f>D36+F36</f>
        <v>83464</v>
      </c>
    </row>
  </sheetData>
  <sheetProtection algorithmName="SHA-512" hashValue="YPeC/hgnRwh2F9IdyyRHwRDAeJxfeVyz6yNTtiJIxSXzwNOOjQ0DDgukMQzT8crzi7bpFByaFtoPPrOYqX3hGg==" saltValue="o4mrBn6Sc4RSBajG9D9KAQ==" spinCount="100000" sheet="1" objects="1" scenarios="1"/>
  <sortState xmlns:xlrd2="http://schemas.microsoft.com/office/spreadsheetml/2017/richdata2" ref="L26:L34">
    <sortCondition ref="L25:L34"/>
  </sortState>
  <mergeCells count="14">
    <mergeCell ref="G3:H3"/>
    <mergeCell ref="G23:H23"/>
    <mergeCell ref="B35:C35"/>
    <mergeCell ref="D35:E35"/>
    <mergeCell ref="F35:H35"/>
    <mergeCell ref="B36:C36"/>
    <mergeCell ref="D36:E36"/>
    <mergeCell ref="F36:H36"/>
    <mergeCell ref="F16:H16"/>
    <mergeCell ref="F15:H15"/>
    <mergeCell ref="D16:E16"/>
    <mergeCell ref="D15:E15"/>
    <mergeCell ref="B16:C16"/>
    <mergeCell ref="B15:C15"/>
  </mergeCells>
  <conditionalFormatting sqref="I4">
    <cfRule type="expression" dxfId="11" priority="20">
      <formula>$D$4&lt;300</formula>
    </cfRule>
  </conditionalFormatting>
  <conditionalFormatting sqref="I5">
    <cfRule type="expression" dxfId="10" priority="18">
      <formula>$D$5&lt;300</formula>
    </cfRule>
  </conditionalFormatting>
  <conditionalFormatting sqref="I6">
    <cfRule type="expression" dxfId="9" priority="17">
      <formula>$D$6&lt;300</formula>
    </cfRule>
  </conditionalFormatting>
  <conditionalFormatting sqref="I8">
    <cfRule type="expression" dxfId="8" priority="16">
      <formula>$D$8&lt;300</formula>
    </cfRule>
  </conditionalFormatting>
  <conditionalFormatting sqref="I24">
    <cfRule type="expression" dxfId="7" priority="10">
      <formula>$D$24&lt;300</formula>
    </cfRule>
  </conditionalFormatting>
  <conditionalFormatting sqref="I27">
    <cfRule type="expression" dxfId="6" priority="9">
      <formula>$C$27&lt;300</formula>
    </cfRule>
  </conditionalFormatting>
  <conditionalFormatting sqref="I25">
    <cfRule type="expression" dxfId="5" priority="8">
      <formula>$D$25&lt;300</formula>
    </cfRule>
  </conditionalFormatting>
  <conditionalFormatting sqref="I26">
    <cfRule type="expression" dxfId="4" priority="7">
      <formula>$D$26&lt;300</formula>
    </cfRule>
  </conditionalFormatting>
  <conditionalFormatting sqref="I28">
    <cfRule type="expression" dxfId="3" priority="6">
      <formula>$D$28&lt;300</formula>
    </cfRule>
  </conditionalFormatting>
  <conditionalFormatting sqref="I7">
    <cfRule type="expression" dxfId="2" priority="5">
      <formula>$D$7&lt;300</formula>
    </cfRule>
  </conditionalFormatting>
  <conditionalFormatting sqref="A32:I32">
    <cfRule type="expression" dxfId="1" priority="3">
      <formula>($M$8*100/$J$29)&gt;$M$9</formula>
    </cfRule>
  </conditionalFormatting>
  <conditionalFormatting sqref="A12:I12">
    <cfRule type="expression" dxfId="0" priority="1">
      <formula>($M$8*100/$J$9)&gt;$M$9</formula>
    </cfRule>
  </conditionalFormatting>
  <dataValidations count="3">
    <dataValidation type="list" allowBlank="1" showInputMessage="1" showErrorMessage="1" sqref="G9" xr:uid="{8C8E4757-4D95-4DA3-BDBA-E907082C2458}">
      <formula1>$L$21</formula1>
    </dataValidation>
    <dataValidation type="list" allowBlank="1" showErrorMessage="1" errorTitle="Falsche Sorte" error="Sorte gemäss Liste auswählen." sqref="A4:A8 A24:A28" xr:uid="{4BADD37A-9CA9-4BF1-9824-422605854153}">
      <formula1>$L$25:$L$34</formula1>
    </dataValidation>
    <dataValidation type="list" allowBlank="1" showInputMessage="1" showErrorMessage="1" errorTitle="Fehlerhafte Eingabe" error="In diesem Feld müssen Sie eingeben, ob ein neuer Baumpfahl verwendet wird oder nicht._x000a__x000a_Ihre Eingabe entspricht nicht &quot;Ja&quot; oder &quot;Nein&quot;." sqref="G4:G8 G24:G28" xr:uid="{BB91C3B7-8398-47F1-9341-06D0709E9B5D}">
      <formula1>$L$21:$L$22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&amp;L&amp;8Bundesamt für Landwirtschaft&amp;R&amp;8Berechnungshilfe robuste Apfelsorten (Stand: 11/2023)</oddHeader>
    <oddFooter>&amp;L&amp;8Druckdatum: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Robuste Apfelsorten</vt:lpstr>
      <vt:lpstr>'Robuste Apfelsorten'!Druckbereich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Stäuble BLW</dc:creator>
  <cp:lastModifiedBy>Stäuble Michael BLW</cp:lastModifiedBy>
  <cp:lastPrinted>2023-10-26T16:22:59Z</cp:lastPrinted>
  <dcterms:created xsi:type="dcterms:W3CDTF">2023-09-01T14:22:08Z</dcterms:created>
  <dcterms:modified xsi:type="dcterms:W3CDTF">2023-11-01T06:33:37Z</dcterms:modified>
</cp:coreProperties>
</file>