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adb.intra.admin.ch\Userhome$\All\config\Desktop\Website 2021\Docs DE\"/>
    </mc:Choice>
  </mc:AlternateContent>
  <bookViews>
    <workbookView xWindow="0" yWindow="0" windowWidth="19200" windowHeight="7100" activeTab="3"/>
  </bookViews>
  <sheets>
    <sheet name="Übersicht TP " sheetId="1" r:id="rId1"/>
    <sheet name="Erfolgsrechnung" sheetId="10" r:id="rId2"/>
    <sheet name="Liquidität, I &amp; F-Planung" sheetId="6" r:id="rId3"/>
    <sheet name="Beispiel Annahmen" sheetId="9" r:id="rId4"/>
    <sheet name="Dropdown input" sheetId="11" state="hidden" r:id="rId5"/>
  </sheets>
  <definedNames>
    <definedName name="_xlnm.Print_Area" localSheetId="3">'Beispiel Annahmen'!$A$1:$P$128</definedName>
    <definedName name="_xlnm.Print_Area" localSheetId="4">'Dropdown input'!$A$1:$S$58</definedName>
    <definedName name="_xlnm.Print_Area" localSheetId="1">Erfolgsrechnung!$A$1:$R$66</definedName>
    <definedName name="_xlnm.Print_Area" localSheetId="2">'Liquidität, I &amp; F-Planung'!$A$1:$P$251</definedName>
    <definedName name="_xlnm.Print_Area" localSheetId="0">'Übersicht TP '!$A$1:$AF$126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6" l="1"/>
  <c r="D4" i="1" l="1"/>
  <c r="M40" i="1" l="1"/>
  <c r="G40" i="1" l="1"/>
  <c r="G41" i="1"/>
  <c r="G42" i="1"/>
  <c r="G43" i="1"/>
  <c r="G44" i="1"/>
  <c r="G45" i="1"/>
  <c r="G46" i="1"/>
  <c r="G39" i="1"/>
  <c r="N9" i="10" l="1"/>
  <c r="O32" i="10"/>
  <c r="P32" i="10"/>
  <c r="N32" i="10"/>
  <c r="O19" i="10"/>
  <c r="P19" i="10"/>
  <c r="N19" i="10"/>
  <c r="O9" i="10"/>
  <c r="P9" i="10"/>
  <c r="E40" i="1" l="1"/>
  <c r="E41" i="1"/>
  <c r="E42" i="1"/>
  <c r="E43" i="1"/>
  <c r="E44" i="1"/>
  <c r="E45" i="1"/>
  <c r="E46" i="1"/>
  <c r="E39" i="1"/>
  <c r="J43" i="1" l="1"/>
  <c r="J46" i="1"/>
  <c r="J40" i="1"/>
  <c r="J41" i="1"/>
  <c r="J42" i="1"/>
  <c r="J44" i="1"/>
  <c r="J45" i="1"/>
  <c r="J39" i="1"/>
  <c r="K40" i="1"/>
  <c r="K41" i="1"/>
  <c r="K39" i="1" l="1"/>
  <c r="H40" i="1"/>
  <c r="H41" i="1"/>
  <c r="H39" i="1" l="1"/>
  <c r="H46" i="1" l="1"/>
  <c r="K46" i="1"/>
  <c r="K45" i="1"/>
  <c r="H45" i="1"/>
  <c r="H43" i="1"/>
  <c r="K43" i="1"/>
  <c r="H42" i="1"/>
  <c r="K42" i="1"/>
  <c r="K44" i="1"/>
  <c r="H44" i="1"/>
  <c r="I39" i="1"/>
  <c r="G10" i="11"/>
  <c r="H10" i="11"/>
  <c r="B80" i="1" l="1"/>
  <c r="I41" i="1" l="1"/>
  <c r="I43" i="1"/>
  <c r="M44" i="1"/>
  <c r="M39" i="1"/>
  <c r="M43" i="1" l="1"/>
  <c r="L45" i="1"/>
  <c r="M46" i="1"/>
  <c r="M42" i="1"/>
  <c r="L46" i="1"/>
  <c r="L42" i="1"/>
  <c r="M45" i="1"/>
  <c r="N45" i="1" s="1"/>
  <c r="M41" i="1"/>
  <c r="L39" i="1"/>
  <c r="N39" i="1" s="1"/>
  <c r="I44" i="1"/>
  <c r="I42" i="1"/>
  <c r="L41" i="1"/>
  <c r="I40" i="1"/>
  <c r="B108" i="1"/>
  <c r="N41" i="1" l="1"/>
  <c r="N46" i="1"/>
  <c r="N42" i="1"/>
  <c r="O42" i="1" s="1"/>
  <c r="O46" i="1"/>
  <c r="L43" i="1"/>
  <c r="N43" i="1" s="1"/>
  <c r="Q43" i="1" s="1"/>
  <c r="L40" i="1"/>
  <c r="L44" i="1"/>
  <c r="N44" i="1" s="1"/>
  <c r="Q44" i="1" s="1"/>
  <c r="O39" i="1"/>
  <c r="P39" i="1" s="1"/>
  <c r="O45" i="1"/>
  <c r="C9" i="10"/>
  <c r="N40" i="1" l="1"/>
  <c r="Q40" i="1" s="1"/>
  <c r="Q42" i="1"/>
  <c r="O41" i="1"/>
  <c r="P41" i="1" s="1"/>
  <c r="Q41" i="1"/>
  <c r="O40" i="1"/>
  <c r="P40" i="1" s="1"/>
  <c r="O44" i="1"/>
  <c r="O43" i="1"/>
  <c r="B2" i="10"/>
  <c r="C155" i="6" l="1"/>
  <c r="C156" i="6"/>
  <c r="C157" i="6"/>
  <c r="C158" i="6"/>
  <c r="C159" i="6"/>
  <c r="C160" i="6"/>
  <c r="C154" i="6"/>
  <c r="C141" i="6"/>
  <c r="C142" i="6"/>
  <c r="C143" i="6"/>
  <c r="C144" i="6"/>
  <c r="C145" i="6"/>
  <c r="C146" i="6"/>
  <c r="C140" i="6"/>
  <c r="C127" i="6"/>
  <c r="C128" i="6"/>
  <c r="C129" i="6"/>
  <c r="C130" i="6"/>
  <c r="C131" i="6"/>
  <c r="C132" i="6"/>
  <c r="C126" i="6"/>
  <c r="C113" i="6"/>
  <c r="C114" i="6"/>
  <c r="C115" i="6"/>
  <c r="C116" i="6"/>
  <c r="C117" i="6"/>
  <c r="C118" i="6"/>
  <c r="C112" i="6"/>
  <c r="C99" i="6"/>
  <c r="C100" i="6"/>
  <c r="C101" i="6"/>
  <c r="C102" i="6"/>
  <c r="C103" i="6"/>
  <c r="C104" i="6"/>
  <c r="C98" i="6"/>
  <c r="C85" i="6"/>
  <c r="C86" i="6"/>
  <c r="C87" i="6"/>
  <c r="C88" i="6"/>
  <c r="C89" i="6"/>
  <c r="C90" i="6"/>
  <c r="C84" i="6"/>
  <c r="C71" i="6"/>
  <c r="C72" i="6"/>
  <c r="C73" i="6"/>
  <c r="C74" i="6"/>
  <c r="C75" i="6"/>
  <c r="C76" i="6"/>
  <c r="C70" i="6"/>
  <c r="C57" i="6"/>
  <c r="C58" i="6"/>
  <c r="C59" i="6"/>
  <c r="C60" i="6"/>
  <c r="C61" i="6"/>
  <c r="C62" i="6"/>
  <c r="C56" i="6"/>
  <c r="C43" i="6"/>
  <c r="C44" i="6"/>
  <c r="C45" i="6"/>
  <c r="C46" i="6"/>
  <c r="C47" i="6"/>
  <c r="C48" i="6"/>
  <c r="C42" i="6"/>
  <c r="D33" i="6" l="1"/>
  <c r="G229" i="6"/>
  <c r="H229" i="6"/>
  <c r="I229" i="6"/>
  <c r="J229" i="6"/>
  <c r="K229" i="6"/>
  <c r="L229" i="6"/>
  <c r="M229" i="6"/>
  <c r="F229" i="6"/>
  <c r="G247" i="6"/>
  <c r="H247" i="6"/>
  <c r="I247" i="6"/>
  <c r="J247" i="6"/>
  <c r="K247" i="6"/>
  <c r="L247" i="6"/>
  <c r="M247" i="6"/>
  <c r="F247" i="6"/>
  <c r="G238" i="6"/>
  <c r="H238" i="6"/>
  <c r="I238" i="6"/>
  <c r="J238" i="6"/>
  <c r="K238" i="6"/>
  <c r="L238" i="6"/>
  <c r="M238" i="6"/>
  <c r="F238" i="6"/>
  <c r="G220" i="6"/>
  <c r="H220" i="6"/>
  <c r="I220" i="6"/>
  <c r="J220" i="6"/>
  <c r="K220" i="6"/>
  <c r="L220" i="6"/>
  <c r="M220" i="6"/>
  <c r="F220" i="6"/>
  <c r="G211" i="6"/>
  <c r="H211" i="6"/>
  <c r="I211" i="6"/>
  <c r="J211" i="6"/>
  <c r="K211" i="6"/>
  <c r="L211" i="6"/>
  <c r="M211" i="6"/>
  <c r="F211" i="6"/>
  <c r="G202" i="6"/>
  <c r="H202" i="6"/>
  <c r="I202" i="6"/>
  <c r="J202" i="6"/>
  <c r="K202" i="6"/>
  <c r="L202" i="6"/>
  <c r="M202" i="6"/>
  <c r="F202" i="6"/>
  <c r="G193" i="6"/>
  <c r="H193" i="6"/>
  <c r="I193" i="6"/>
  <c r="J193" i="6"/>
  <c r="K193" i="6"/>
  <c r="L193" i="6"/>
  <c r="M193" i="6"/>
  <c r="F193" i="6"/>
  <c r="F184" i="6"/>
  <c r="G184" i="6"/>
  <c r="H184" i="6"/>
  <c r="I184" i="6"/>
  <c r="J184" i="6"/>
  <c r="K184" i="6"/>
  <c r="L184" i="6"/>
  <c r="M184" i="6"/>
  <c r="N155" i="6"/>
  <c r="N156" i="6"/>
  <c r="N157" i="6"/>
  <c r="N158" i="6"/>
  <c r="N159" i="6"/>
  <c r="N160" i="6"/>
  <c r="N154" i="6"/>
  <c r="N152" i="6"/>
  <c r="N151" i="6"/>
  <c r="E160" i="6"/>
  <c r="E159" i="6"/>
  <c r="E158" i="6"/>
  <c r="E157" i="6"/>
  <c r="E156" i="6"/>
  <c r="E155" i="6"/>
  <c r="E154" i="6"/>
  <c r="M153" i="6"/>
  <c r="L153" i="6"/>
  <c r="K153" i="6"/>
  <c r="K150" i="6" s="1"/>
  <c r="J153" i="6"/>
  <c r="I153" i="6"/>
  <c r="I150" i="6" s="1"/>
  <c r="H153" i="6"/>
  <c r="H150" i="6" s="1"/>
  <c r="G153" i="6"/>
  <c r="G150" i="6" s="1"/>
  <c r="F153" i="6"/>
  <c r="F161" i="6" s="1"/>
  <c r="E152" i="6"/>
  <c r="D152" i="6"/>
  <c r="E151" i="6"/>
  <c r="D151" i="6"/>
  <c r="M150" i="6"/>
  <c r="L150" i="6"/>
  <c r="N141" i="6"/>
  <c r="N142" i="6"/>
  <c r="N143" i="6"/>
  <c r="N144" i="6"/>
  <c r="N145" i="6"/>
  <c r="N146" i="6"/>
  <c r="N140" i="6"/>
  <c r="N138" i="6"/>
  <c r="N137" i="6"/>
  <c r="N129" i="6"/>
  <c r="N116" i="6"/>
  <c r="N85" i="6"/>
  <c r="N95" i="6"/>
  <c r="N112" i="6"/>
  <c r="N109" i="6"/>
  <c r="N127" i="6"/>
  <c r="N128" i="6"/>
  <c r="N130" i="6"/>
  <c r="N131" i="6"/>
  <c r="N132" i="6"/>
  <c r="N126" i="6"/>
  <c r="N124" i="6"/>
  <c r="N123" i="6"/>
  <c r="E146" i="6"/>
  <c r="E145" i="6"/>
  <c r="E144" i="6"/>
  <c r="E143" i="6"/>
  <c r="E142" i="6"/>
  <c r="E141" i="6"/>
  <c r="E140" i="6"/>
  <c r="M139" i="6"/>
  <c r="M136" i="6" s="1"/>
  <c r="L139" i="6"/>
  <c r="L136" i="6" s="1"/>
  <c r="K139" i="6"/>
  <c r="K136" i="6" s="1"/>
  <c r="J139" i="6"/>
  <c r="J136" i="6" s="1"/>
  <c r="I139" i="6"/>
  <c r="I136" i="6" s="1"/>
  <c r="H139" i="6"/>
  <c r="H136" i="6" s="1"/>
  <c r="G139" i="6"/>
  <c r="G136" i="6" s="1"/>
  <c r="F139" i="6"/>
  <c r="F147" i="6" s="1"/>
  <c r="E138" i="6"/>
  <c r="D138" i="6"/>
  <c r="E137" i="6"/>
  <c r="D137" i="6"/>
  <c r="E132" i="6"/>
  <c r="E131" i="6"/>
  <c r="E130" i="6"/>
  <c r="E129" i="6"/>
  <c r="E128" i="6"/>
  <c r="E127" i="6"/>
  <c r="E126" i="6"/>
  <c r="M125" i="6"/>
  <c r="L125" i="6"/>
  <c r="K125" i="6"/>
  <c r="K122" i="6" s="1"/>
  <c r="J125" i="6"/>
  <c r="I125" i="6"/>
  <c r="I122" i="6" s="1"/>
  <c r="H125" i="6"/>
  <c r="H122" i="6" s="1"/>
  <c r="G125" i="6"/>
  <c r="G122" i="6" s="1"/>
  <c r="F125" i="6"/>
  <c r="F133" i="6" s="1"/>
  <c r="E124" i="6"/>
  <c r="D124" i="6"/>
  <c r="E123" i="6"/>
  <c r="D123" i="6"/>
  <c r="M122" i="6"/>
  <c r="L122" i="6"/>
  <c r="N110" i="6"/>
  <c r="N113" i="6"/>
  <c r="N114" i="6"/>
  <c r="N115" i="6"/>
  <c r="N117" i="6"/>
  <c r="N118" i="6"/>
  <c r="E118" i="6"/>
  <c r="E117" i="6"/>
  <c r="E116" i="6"/>
  <c r="E115" i="6"/>
  <c r="E114" i="6"/>
  <c r="E113" i="6"/>
  <c r="E112" i="6"/>
  <c r="M111" i="6"/>
  <c r="L111" i="6"/>
  <c r="K111" i="6"/>
  <c r="K108" i="6" s="1"/>
  <c r="J111" i="6"/>
  <c r="I111" i="6"/>
  <c r="I108" i="6" s="1"/>
  <c r="H111" i="6"/>
  <c r="G111" i="6"/>
  <c r="G108" i="6" s="1"/>
  <c r="F111" i="6"/>
  <c r="F119" i="6" s="1"/>
  <c r="E110" i="6"/>
  <c r="D110" i="6"/>
  <c r="E109" i="6"/>
  <c r="D109" i="6"/>
  <c r="M108" i="6"/>
  <c r="L108" i="6"/>
  <c r="N99" i="6"/>
  <c r="N100" i="6"/>
  <c r="N101" i="6"/>
  <c r="N102" i="6"/>
  <c r="N103" i="6"/>
  <c r="N104" i="6"/>
  <c r="N98" i="6"/>
  <c r="N96" i="6"/>
  <c r="N86" i="6"/>
  <c r="N87" i="6"/>
  <c r="N88" i="6"/>
  <c r="N89" i="6"/>
  <c r="N90" i="6"/>
  <c r="N84" i="6"/>
  <c r="N82" i="6"/>
  <c r="N81" i="6"/>
  <c r="N71" i="6"/>
  <c r="N72" i="6"/>
  <c r="N73" i="6"/>
  <c r="N74" i="6"/>
  <c r="N75" i="6"/>
  <c r="N76" i="6"/>
  <c r="N70" i="6"/>
  <c r="N68" i="6"/>
  <c r="N67" i="6"/>
  <c r="N57" i="6"/>
  <c r="N58" i="6"/>
  <c r="N59" i="6"/>
  <c r="N60" i="6"/>
  <c r="N61" i="6"/>
  <c r="N62" i="6"/>
  <c r="N54" i="6"/>
  <c r="N53" i="6"/>
  <c r="N56" i="6"/>
  <c r="N42" i="6"/>
  <c r="F136" i="6" l="1"/>
  <c r="F148" i="6" s="1"/>
  <c r="N150" i="6"/>
  <c r="N52" i="6"/>
  <c r="N122" i="6"/>
  <c r="H119" i="6"/>
  <c r="L119" i="6"/>
  <c r="G147" i="6"/>
  <c r="M119" i="6"/>
  <c r="J133" i="6"/>
  <c r="K147" i="6"/>
  <c r="N94" i="6"/>
  <c r="N136" i="6"/>
  <c r="L133" i="6"/>
  <c r="N108" i="6"/>
  <c r="N66" i="6"/>
  <c r="I119" i="6"/>
  <c r="H133" i="6"/>
  <c r="N80" i="6"/>
  <c r="H108" i="6"/>
  <c r="J119" i="6"/>
  <c r="I133" i="6"/>
  <c r="M133" i="6"/>
  <c r="J147" i="6"/>
  <c r="I161" i="6"/>
  <c r="M161" i="6"/>
  <c r="J161" i="6"/>
  <c r="G161" i="6"/>
  <c r="K161" i="6"/>
  <c r="F150" i="6"/>
  <c r="F162" i="6" s="1"/>
  <c r="J150" i="6"/>
  <c r="H161" i="6"/>
  <c r="L161" i="6"/>
  <c r="M148" i="6"/>
  <c r="M147" i="6"/>
  <c r="E136" i="6"/>
  <c r="H147" i="6"/>
  <c r="L147" i="6"/>
  <c r="I147" i="6"/>
  <c r="G133" i="6"/>
  <c r="F122" i="6"/>
  <c r="G134" i="6" s="1"/>
  <c r="J122" i="6"/>
  <c r="K133" i="6"/>
  <c r="K119" i="6"/>
  <c r="F108" i="6"/>
  <c r="J108" i="6"/>
  <c r="G119" i="6"/>
  <c r="F97" i="1"/>
  <c r="C59" i="1"/>
  <c r="L245" i="6"/>
  <c r="L236" i="6"/>
  <c r="L227" i="6"/>
  <c r="M227" i="6"/>
  <c r="L218" i="6"/>
  <c r="L209" i="6"/>
  <c r="F209" i="6"/>
  <c r="L200" i="6"/>
  <c r="L191" i="6"/>
  <c r="L182" i="6"/>
  <c r="K182" i="6"/>
  <c r="K175" i="6" s="1"/>
  <c r="M167" i="6"/>
  <c r="M19" i="6" s="1"/>
  <c r="L167" i="6"/>
  <c r="L19" i="6" s="1"/>
  <c r="K167" i="6"/>
  <c r="K19" i="6" s="1"/>
  <c r="D52" i="1"/>
  <c r="E52" i="1"/>
  <c r="F52" i="1"/>
  <c r="G52" i="1"/>
  <c r="H52" i="1"/>
  <c r="I52" i="1"/>
  <c r="J52" i="1"/>
  <c r="C52" i="1"/>
  <c r="H148" i="6" l="1"/>
  <c r="I148" i="6"/>
  <c r="I120" i="6"/>
  <c r="J148" i="6"/>
  <c r="K148" i="6"/>
  <c r="L148" i="6"/>
  <c r="G148" i="6"/>
  <c r="D119" i="6"/>
  <c r="I134" i="6"/>
  <c r="J134" i="6"/>
  <c r="K120" i="6"/>
  <c r="J120" i="6"/>
  <c r="L120" i="6"/>
  <c r="J162" i="6"/>
  <c r="L162" i="6"/>
  <c r="I162" i="6"/>
  <c r="D161" i="6"/>
  <c r="D147" i="6"/>
  <c r="D133" i="6"/>
  <c r="K162" i="6"/>
  <c r="E150" i="6"/>
  <c r="G162" i="6"/>
  <c r="M162" i="6"/>
  <c r="H162" i="6"/>
  <c r="M134" i="6"/>
  <c r="E122" i="6"/>
  <c r="F134" i="6"/>
  <c r="H134" i="6"/>
  <c r="K134" i="6"/>
  <c r="L134" i="6"/>
  <c r="G120" i="6"/>
  <c r="F120" i="6"/>
  <c r="E108" i="6"/>
  <c r="M120" i="6"/>
  <c r="H120" i="6"/>
  <c r="L25" i="6"/>
  <c r="L177" i="6"/>
  <c r="F208" i="6"/>
  <c r="F214" i="6" s="1"/>
  <c r="L175" i="6"/>
  <c r="E43" i="6"/>
  <c r="M97" i="6"/>
  <c r="L97" i="6"/>
  <c r="K97" i="6"/>
  <c r="K94" i="6" s="1"/>
  <c r="J97" i="6"/>
  <c r="J94" i="6" s="1"/>
  <c r="I97" i="6"/>
  <c r="H97" i="6"/>
  <c r="H94" i="6" s="1"/>
  <c r="G97" i="6"/>
  <c r="F97" i="6"/>
  <c r="F94" i="6" s="1"/>
  <c r="F106" i="6" s="1"/>
  <c r="M94" i="6"/>
  <c r="L94" i="6"/>
  <c r="I94" i="6"/>
  <c r="M83" i="6"/>
  <c r="L83" i="6"/>
  <c r="K83" i="6"/>
  <c r="K80" i="6" s="1"/>
  <c r="J83" i="6"/>
  <c r="J80" i="6" s="1"/>
  <c r="I83" i="6"/>
  <c r="I80" i="6" s="1"/>
  <c r="H83" i="6"/>
  <c r="H80" i="6" s="1"/>
  <c r="G83" i="6"/>
  <c r="G80" i="6" s="1"/>
  <c r="F83" i="6"/>
  <c r="F80" i="6" s="1"/>
  <c r="F92" i="6" s="1"/>
  <c r="M80" i="6"/>
  <c r="L80" i="6"/>
  <c r="M69" i="6"/>
  <c r="L69" i="6"/>
  <c r="L66" i="6" s="1"/>
  <c r="K69" i="6"/>
  <c r="K66" i="6" s="1"/>
  <c r="J69" i="6"/>
  <c r="J66" i="6" s="1"/>
  <c r="I69" i="6"/>
  <c r="I66" i="6" s="1"/>
  <c r="H69" i="6"/>
  <c r="H66" i="6" s="1"/>
  <c r="G69" i="6"/>
  <c r="G66" i="6" s="1"/>
  <c r="F69" i="6"/>
  <c r="F66" i="6" s="1"/>
  <c r="M66" i="6"/>
  <c r="M55" i="6"/>
  <c r="L55" i="6"/>
  <c r="K55" i="6"/>
  <c r="J55" i="6"/>
  <c r="I55" i="6"/>
  <c r="H55" i="6"/>
  <c r="G55" i="6"/>
  <c r="F55" i="6"/>
  <c r="F63" i="6" s="1"/>
  <c r="M52" i="6"/>
  <c r="L52" i="6"/>
  <c r="K52" i="6"/>
  <c r="J52" i="6"/>
  <c r="I52" i="6"/>
  <c r="H52" i="6"/>
  <c r="G52" i="6"/>
  <c r="G41" i="6"/>
  <c r="H41" i="6"/>
  <c r="I41" i="6"/>
  <c r="J41" i="6"/>
  <c r="K41" i="6"/>
  <c r="L41" i="6"/>
  <c r="M41" i="6"/>
  <c r="F41" i="6"/>
  <c r="F49" i="6" s="1"/>
  <c r="G38" i="6"/>
  <c r="H38" i="6"/>
  <c r="I38" i="6"/>
  <c r="J38" i="6"/>
  <c r="K38" i="6"/>
  <c r="L38" i="6"/>
  <c r="M38" i="6"/>
  <c r="F38" i="6"/>
  <c r="F50" i="6" s="1"/>
  <c r="D95" i="6"/>
  <c r="E95" i="6"/>
  <c r="E96" i="6"/>
  <c r="E68" i="6"/>
  <c r="E67" i="6"/>
  <c r="E54" i="6"/>
  <c r="E53" i="6"/>
  <c r="E39" i="6"/>
  <c r="E104" i="6"/>
  <c r="E103" i="6"/>
  <c r="E102" i="6"/>
  <c r="E101" i="6"/>
  <c r="E100" i="6"/>
  <c r="E99" i="6"/>
  <c r="E98" i="6"/>
  <c r="E90" i="6"/>
  <c r="E89" i="6"/>
  <c r="E88" i="6"/>
  <c r="E87" i="6"/>
  <c r="E86" i="6"/>
  <c r="E85" i="6"/>
  <c r="E84" i="6"/>
  <c r="E76" i="6"/>
  <c r="E75" i="6"/>
  <c r="E74" i="6"/>
  <c r="E73" i="6"/>
  <c r="E72" i="6"/>
  <c r="E71" i="6"/>
  <c r="E70" i="6"/>
  <c r="E62" i="6"/>
  <c r="E61" i="6"/>
  <c r="E60" i="6"/>
  <c r="E59" i="6"/>
  <c r="E58" i="6"/>
  <c r="E57" i="6"/>
  <c r="E56" i="6"/>
  <c r="E44" i="6"/>
  <c r="E45" i="6"/>
  <c r="E46" i="6"/>
  <c r="E47" i="6"/>
  <c r="E48" i="6"/>
  <c r="E42" i="6"/>
  <c r="E169" i="6"/>
  <c r="E170" i="6"/>
  <c r="E168" i="6"/>
  <c r="E40" i="6"/>
  <c r="D148" i="6" l="1"/>
  <c r="K63" i="6"/>
  <c r="K33" i="6"/>
  <c r="K50" i="6"/>
  <c r="G49" i="6"/>
  <c r="I33" i="6"/>
  <c r="F78" i="6"/>
  <c r="J33" i="6"/>
  <c r="L33" i="6"/>
  <c r="M20" i="6"/>
  <c r="M17" i="6" s="1"/>
  <c r="M33" i="6"/>
  <c r="M50" i="6"/>
  <c r="K49" i="6"/>
  <c r="I50" i="6"/>
  <c r="M49" i="6"/>
  <c r="L49" i="6"/>
  <c r="H49" i="6"/>
  <c r="J50" i="6"/>
  <c r="L50" i="6"/>
  <c r="H50" i="6"/>
  <c r="H33" i="6"/>
  <c r="D162" i="6"/>
  <c r="D134" i="6"/>
  <c r="D120" i="6"/>
  <c r="L20" i="6"/>
  <c r="L17" i="6" s="1"/>
  <c r="G92" i="6"/>
  <c r="J78" i="6"/>
  <c r="K78" i="6"/>
  <c r="K92" i="6"/>
  <c r="H78" i="6"/>
  <c r="I78" i="6"/>
  <c r="M78" i="6"/>
  <c r="I92" i="6"/>
  <c r="M92" i="6"/>
  <c r="J91" i="6"/>
  <c r="L78" i="6"/>
  <c r="H92" i="6"/>
  <c r="L92" i="6"/>
  <c r="J49" i="6"/>
  <c r="J92" i="6"/>
  <c r="J63" i="6"/>
  <c r="G50" i="6"/>
  <c r="G78" i="6"/>
  <c r="I49" i="6"/>
  <c r="F52" i="6"/>
  <c r="F64" i="6" s="1"/>
  <c r="J77" i="6"/>
  <c r="G63" i="6"/>
  <c r="H63" i="6"/>
  <c r="L63" i="6"/>
  <c r="I63" i="6"/>
  <c r="M63" i="6"/>
  <c r="G94" i="6"/>
  <c r="G106" i="6" s="1"/>
  <c r="J105" i="6"/>
  <c r="G105" i="6"/>
  <c r="K105" i="6"/>
  <c r="H105" i="6"/>
  <c r="L105" i="6"/>
  <c r="F105" i="6"/>
  <c r="I105" i="6"/>
  <c r="M105" i="6"/>
  <c r="F91" i="6"/>
  <c r="G91" i="6"/>
  <c r="K91" i="6"/>
  <c r="H91" i="6"/>
  <c r="L91" i="6"/>
  <c r="I91" i="6"/>
  <c r="M91" i="6"/>
  <c r="G77" i="6"/>
  <c r="K77" i="6"/>
  <c r="F77" i="6"/>
  <c r="H77" i="6"/>
  <c r="L77" i="6"/>
  <c r="I77" i="6"/>
  <c r="M77" i="6"/>
  <c r="E38" i="6"/>
  <c r="K30" i="10"/>
  <c r="F34" i="6" l="1"/>
  <c r="C44" i="10" s="1"/>
  <c r="K64" i="6"/>
  <c r="L64" i="6"/>
  <c r="F33" i="6"/>
  <c r="G34" i="6"/>
  <c r="D44" i="10" s="1"/>
  <c r="G33" i="6"/>
  <c r="D49" i="6"/>
  <c r="J106" i="6"/>
  <c r="K106" i="6"/>
  <c r="M64" i="6"/>
  <c r="G64" i="6"/>
  <c r="H64" i="6"/>
  <c r="J64" i="6"/>
  <c r="I64" i="6"/>
  <c r="M106" i="6"/>
  <c r="L106" i="6"/>
  <c r="H106" i="6"/>
  <c r="I106" i="6"/>
  <c r="C63" i="10"/>
  <c r="J70" i="1" l="1"/>
  <c r="I70" i="1"/>
  <c r="H70" i="1"/>
  <c r="G70" i="1"/>
  <c r="F70" i="1"/>
  <c r="E70" i="1"/>
  <c r="D70" i="1"/>
  <c r="C70" i="1"/>
  <c r="AD102" i="1"/>
  <c r="AD101" i="1"/>
  <c r="AD100" i="1"/>
  <c r="AC100" i="1"/>
  <c r="AD99" i="1"/>
  <c r="AC99" i="1"/>
  <c r="AD98" i="1"/>
  <c r="AC98" i="1"/>
  <c r="AB97" i="1"/>
  <c r="AA97" i="1"/>
  <c r="Z97" i="1"/>
  <c r="X97" i="1"/>
  <c r="V102" i="1"/>
  <c r="V101" i="1"/>
  <c r="V100" i="1"/>
  <c r="U100" i="1"/>
  <c r="V99" i="1"/>
  <c r="U99" i="1"/>
  <c r="V98" i="1"/>
  <c r="U98" i="1"/>
  <c r="T97" i="1"/>
  <c r="S97" i="1"/>
  <c r="R97" i="1"/>
  <c r="Q97" i="1"/>
  <c r="O102" i="1"/>
  <c r="O101" i="1"/>
  <c r="O100" i="1"/>
  <c r="N100" i="1"/>
  <c r="O99" i="1"/>
  <c r="N99" i="1"/>
  <c r="O98" i="1"/>
  <c r="N98" i="1"/>
  <c r="M97" i="1"/>
  <c r="L97" i="1"/>
  <c r="K97" i="1"/>
  <c r="J97" i="1"/>
  <c r="H102" i="1"/>
  <c r="H101" i="1"/>
  <c r="H100" i="1"/>
  <c r="G100" i="1"/>
  <c r="H99" i="1"/>
  <c r="G99" i="1"/>
  <c r="H98" i="1"/>
  <c r="G98" i="1"/>
  <c r="M88" i="1"/>
  <c r="L88" i="1"/>
  <c r="K88" i="1"/>
  <c r="J88" i="1"/>
  <c r="T88" i="1"/>
  <c r="S88" i="1"/>
  <c r="R88" i="1"/>
  <c r="Q88" i="1"/>
  <c r="AB88" i="1"/>
  <c r="AA88" i="1"/>
  <c r="Z88" i="1"/>
  <c r="X88" i="1"/>
  <c r="AB77" i="1"/>
  <c r="AA77" i="1"/>
  <c r="Z77" i="1"/>
  <c r="X77" i="1"/>
  <c r="T77" i="1"/>
  <c r="S77" i="1"/>
  <c r="R77" i="1"/>
  <c r="Q77" i="1"/>
  <c r="M77" i="1"/>
  <c r="L77" i="1"/>
  <c r="K77" i="1"/>
  <c r="J77" i="1"/>
  <c r="C97" i="1"/>
  <c r="E97" i="1"/>
  <c r="D97" i="1"/>
  <c r="F88" i="1"/>
  <c r="E88" i="1"/>
  <c r="D88" i="1"/>
  <c r="C88" i="1"/>
  <c r="C77" i="1"/>
  <c r="E77" i="1"/>
  <c r="F77" i="1"/>
  <c r="AD93" i="1"/>
  <c r="V93" i="1"/>
  <c r="O93" i="1"/>
  <c r="H93" i="1"/>
  <c r="AD92" i="1"/>
  <c r="V92" i="1"/>
  <c r="O92" i="1"/>
  <c r="H92" i="1"/>
  <c r="AD91" i="1"/>
  <c r="AC91" i="1"/>
  <c r="V91" i="1"/>
  <c r="U91" i="1"/>
  <c r="O91" i="1"/>
  <c r="N91" i="1"/>
  <c r="H91" i="1"/>
  <c r="G91" i="1"/>
  <c r="AD90" i="1"/>
  <c r="AC90" i="1"/>
  <c r="V90" i="1"/>
  <c r="U90" i="1"/>
  <c r="O90" i="1"/>
  <c r="N90" i="1"/>
  <c r="H90" i="1"/>
  <c r="G90" i="1"/>
  <c r="AD89" i="1"/>
  <c r="AC89" i="1"/>
  <c r="V89" i="1"/>
  <c r="U89" i="1"/>
  <c r="O89" i="1"/>
  <c r="N89" i="1"/>
  <c r="H89" i="1"/>
  <c r="G89" i="1"/>
  <c r="AD83" i="1"/>
  <c r="AD82" i="1"/>
  <c r="AD81" i="1"/>
  <c r="AC81" i="1"/>
  <c r="AD80" i="1"/>
  <c r="AC80" i="1"/>
  <c r="AD79" i="1"/>
  <c r="AC79" i="1"/>
  <c r="AD78" i="1"/>
  <c r="AC78" i="1"/>
  <c r="V83" i="1"/>
  <c r="V82" i="1"/>
  <c r="V81" i="1"/>
  <c r="U81" i="1"/>
  <c r="V80" i="1"/>
  <c r="U80" i="1"/>
  <c r="V79" i="1"/>
  <c r="U79" i="1"/>
  <c r="V78" i="1"/>
  <c r="U78" i="1"/>
  <c r="O83" i="1"/>
  <c r="O82" i="1"/>
  <c r="O81" i="1"/>
  <c r="N81" i="1"/>
  <c r="O80" i="1"/>
  <c r="N80" i="1"/>
  <c r="O79" i="1"/>
  <c r="N79" i="1"/>
  <c r="O78" i="1"/>
  <c r="N78" i="1"/>
  <c r="H83" i="1"/>
  <c r="H82" i="1"/>
  <c r="H81" i="1"/>
  <c r="G81" i="1"/>
  <c r="H79" i="1"/>
  <c r="H80" i="1"/>
  <c r="H78" i="1"/>
  <c r="G78" i="1"/>
  <c r="G79" i="1"/>
  <c r="G80" i="1"/>
  <c r="D77" i="1"/>
  <c r="I27" i="9" l="1"/>
  <c r="D47" i="9"/>
  <c r="E47" i="9"/>
  <c r="F47" i="9"/>
  <c r="G47" i="9"/>
  <c r="H47" i="9"/>
  <c r="I47" i="9"/>
  <c r="J47" i="9"/>
  <c r="C47" i="9"/>
  <c r="D34" i="9"/>
  <c r="E34" i="9"/>
  <c r="F34" i="9"/>
  <c r="G34" i="9"/>
  <c r="H34" i="9"/>
  <c r="I34" i="9"/>
  <c r="J34" i="9"/>
  <c r="C34" i="9"/>
  <c r="J36" i="9"/>
  <c r="J39" i="9"/>
  <c r="J42" i="9" s="1"/>
  <c r="J44" i="9" s="1"/>
  <c r="J43" i="9"/>
  <c r="J20" i="9"/>
  <c r="J22" i="9" s="1"/>
  <c r="J27" i="9" s="1"/>
  <c r="J29" i="9" s="1"/>
  <c r="J31" i="9" s="1"/>
  <c r="J21" i="9"/>
  <c r="J30" i="9"/>
  <c r="J13" i="9"/>
  <c r="I16" i="9"/>
  <c r="J16" i="9"/>
  <c r="D11" i="9"/>
  <c r="E11" i="9"/>
  <c r="F11" i="9"/>
  <c r="G11" i="9"/>
  <c r="H11" i="9"/>
  <c r="I11" i="9"/>
  <c r="J11" i="9"/>
  <c r="C11" i="9"/>
  <c r="G179" i="6"/>
  <c r="H179" i="6"/>
  <c r="I179" i="6"/>
  <c r="J179" i="6"/>
  <c r="K179" i="6"/>
  <c r="L179" i="6"/>
  <c r="M179" i="6"/>
  <c r="F179" i="6"/>
  <c r="G10" i="6"/>
  <c r="H10" i="6"/>
  <c r="I10" i="6"/>
  <c r="J10" i="6"/>
  <c r="K10" i="6"/>
  <c r="L10" i="6"/>
  <c r="M10" i="6"/>
  <c r="F10" i="6"/>
  <c r="G37" i="6"/>
  <c r="H37" i="6"/>
  <c r="I37" i="6"/>
  <c r="J37" i="6"/>
  <c r="K37" i="6"/>
  <c r="L37" i="6"/>
  <c r="M37" i="6"/>
  <c r="F37" i="6"/>
  <c r="G165" i="6"/>
  <c r="H165" i="6"/>
  <c r="I165" i="6"/>
  <c r="J165" i="6"/>
  <c r="K165" i="6"/>
  <c r="L165" i="6"/>
  <c r="M165" i="6"/>
  <c r="F165" i="6"/>
  <c r="L34" i="6"/>
  <c r="I44" i="10" s="1"/>
  <c r="I63" i="10"/>
  <c r="I58" i="10"/>
  <c r="D53" i="6"/>
  <c r="M200" i="6"/>
  <c r="J9" i="10" l="1"/>
  <c r="I19" i="10"/>
  <c r="P22" i="10" s="1"/>
  <c r="I9" i="10"/>
  <c r="I71" i="1"/>
  <c r="K10" i="10"/>
  <c r="P20" i="10" l="1"/>
  <c r="P21" i="10"/>
  <c r="P26" i="10"/>
  <c r="P25" i="10"/>
  <c r="P27" i="10"/>
  <c r="P24" i="10"/>
  <c r="P23" i="10"/>
  <c r="P13" i="10"/>
  <c r="P17" i="10"/>
  <c r="P14" i="10"/>
  <c r="P18" i="10"/>
  <c r="P10" i="10"/>
  <c r="P44" i="1" l="1"/>
  <c r="P42" i="1"/>
  <c r="P43" i="1"/>
  <c r="U47" i="1"/>
  <c r="V47" i="1"/>
  <c r="W47" i="1"/>
  <c r="T47" i="1"/>
  <c r="R42" i="1" l="1"/>
  <c r="R41" i="1"/>
  <c r="D63" i="10"/>
  <c r="E63" i="10"/>
  <c r="F63" i="10"/>
  <c r="G63" i="10"/>
  <c r="H63" i="10"/>
  <c r="J63" i="10"/>
  <c r="S42" i="1" l="1"/>
  <c r="X42" i="1"/>
  <c r="Y42" i="1" s="1"/>
  <c r="AF42" i="1" s="1"/>
  <c r="S41" i="1"/>
  <c r="X41" i="1"/>
  <c r="Y41" i="1" s="1"/>
  <c r="AF41" i="1" s="1"/>
  <c r="R44" i="1"/>
  <c r="R43" i="1"/>
  <c r="N39" i="6"/>
  <c r="Q39" i="1"/>
  <c r="D96" i="6"/>
  <c r="D82" i="6"/>
  <c r="D81" i="6"/>
  <c r="D68" i="6"/>
  <c r="D67" i="6"/>
  <c r="D54" i="6"/>
  <c r="K191" i="6"/>
  <c r="I45" i="1" l="1"/>
  <c r="I46" i="1"/>
  <c r="R39" i="1"/>
  <c r="S43" i="1"/>
  <c r="X43" i="1"/>
  <c r="Y43" i="1" s="1"/>
  <c r="AF43" i="1" s="1"/>
  <c r="S44" i="1"/>
  <c r="X44" i="1"/>
  <c r="Y44" i="1" s="1"/>
  <c r="G20" i="6"/>
  <c r="H20" i="6"/>
  <c r="D105" i="6"/>
  <c r="D91" i="6"/>
  <c r="E94" i="6"/>
  <c r="E80" i="6"/>
  <c r="D77" i="6"/>
  <c r="E66" i="6"/>
  <c r="D63" i="6"/>
  <c r="E52" i="6"/>
  <c r="P46" i="1" l="1"/>
  <c r="Q46" i="1"/>
  <c r="P45" i="1"/>
  <c r="Q45" i="1"/>
  <c r="X39" i="1"/>
  <c r="Y39" i="1" s="1"/>
  <c r="AF39" i="1" s="1"/>
  <c r="AF44" i="1"/>
  <c r="S39" i="1"/>
  <c r="R46" i="1" l="1"/>
  <c r="R45" i="1"/>
  <c r="R40" i="1"/>
  <c r="X40" i="1" s="1"/>
  <c r="D106" i="6" l="1"/>
  <c r="S46" i="1"/>
  <c r="X46" i="1"/>
  <c r="S45" i="1"/>
  <c r="X45" i="1"/>
  <c r="R47" i="1"/>
  <c r="S47" i="1" s="1"/>
  <c r="S40" i="1"/>
  <c r="D40" i="6"/>
  <c r="X47" i="1" l="1"/>
  <c r="D92" i="6"/>
  <c r="N43" i="6" l="1"/>
  <c r="N46" i="6"/>
  <c r="N47" i="6"/>
  <c r="N48" i="6"/>
  <c r="F167" i="6" l="1"/>
  <c r="H182" i="6"/>
  <c r="G167" i="6"/>
  <c r="H167" i="6"/>
  <c r="I167" i="6"/>
  <c r="J167" i="6"/>
  <c r="M34" i="6"/>
  <c r="J44" i="10" s="1"/>
  <c r="K64" i="10"/>
  <c r="K63" i="10" s="1"/>
  <c r="E167" i="6" l="1"/>
  <c r="J84" i="9"/>
  <c r="H84" i="9"/>
  <c r="G84" i="9"/>
  <c r="F84" i="9"/>
  <c r="E84" i="9"/>
  <c r="D84" i="9"/>
  <c r="C84" i="9"/>
  <c r="K35" i="10" l="1"/>
  <c r="G245" i="6"/>
  <c r="M245" i="6"/>
  <c r="F245" i="6"/>
  <c r="K236" i="6"/>
  <c r="M236" i="6"/>
  <c r="G227" i="6"/>
  <c r="F227" i="6"/>
  <c r="F226" i="6" s="1"/>
  <c r="F232" i="6" s="1"/>
  <c r="G218" i="6"/>
  <c r="H218" i="6"/>
  <c r="F218" i="6"/>
  <c r="K209" i="6"/>
  <c r="F200" i="6"/>
  <c r="G200" i="6"/>
  <c r="F191" i="6"/>
  <c r="M182" i="6"/>
  <c r="G182" i="6"/>
  <c r="G175" i="6" s="1"/>
  <c r="F182" i="6"/>
  <c r="F181" i="6" s="1"/>
  <c r="F187" i="6" s="1"/>
  <c r="I20" i="6"/>
  <c r="J20" i="6"/>
  <c r="K20" i="6"/>
  <c r="C71" i="1"/>
  <c r="D71" i="1"/>
  <c r="E71" i="1"/>
  <c r="F71" i="1"/>
  <c r="G71" i="1"/>
  <c r="H71" i="1"/>
  <c r="J71" i="1"/>
  <c r="K47" i="10"/>
  <c r="K49" i="10"/>
  <c r="J119" i="9"/>
  <c r="H119" i="9"/>
  <c r="G119" i="9"/>
  <c r="F119" i="9"/>
  <c r="E119" i="9"/>
  <c r="D119" i="9"/>
  <c r="C119" i="9"/>
  <c r="J117" i="9"/>
  <c r="J115" i="9" s="1"/>
  <c r="H117" i="9"/>
  <c r="H115" i="9" s="1"/>
  <c r="G117" i="9"/>
  <c r="G115" i="9" s="1"/>
  <c r="F117" i="9"/>
  <c r="F115" i="9" s="1"/>
  <c r="E117" i="9"/>
  <c r="E115" i="9" s="1"/>
  <c r="D117" i="9"/>
  <c r="D115" i="9" s="1"/>
  <c r="C115" i="9"/>
  <c r="J109" i="9"/>
  <c r="H109" i="9"/>
  <c r="G109" i="9"/>
  <c r="F109" i="9"/>
  <c r="E109" i="9"/>
  <c r="D109" i="9"/>
  <c r="C109" i="9"/>
  <c r="J107" i="9"/>
  <c r="J105" i="9" s="1"/>
  <c r="H107" i="9"/>
  <c r="H105" i="9" s="1"/>
  <c r="G107" i="9"/>
  <c r="G105" i="9" s="1"/>
  <c r="F107" i="9"/>
  <c r="F105" i="9" s="1"/>
  <c r="E107" i="9"/>
  <c r="E105" i="9" s="1"/>
  <c r="D107" i="9"/>
  <c r="D105" i="9" s="1"/>
  <c r="C105" i="9"/>
  <c r="J100" i="9"/>
  <c r="J99" i="9" s="1"/>
  <c r="H100" i="9"/>
  <c r="G100" i="9"/>
  <c r="G99" i="9" s="1"/>
  <c r="F100" i="9"/>
  <c r="F99" i="9" s="1"/>
  <c r="E100" i="9"/>
  <c r="E99" i="9" s="1"/>
  <c r="D100" i="9"/>
  <c r="D99" i="9" s="1"/>
  <c r="H99" i="9"/>
  <c r="C99" i="9"/>
  <c r="J94" i="9"/>
  <c r="H94" i="9"/>
  <c r="G94" i="9"/>
  <c r="F94" i="9"/>
  <c r="E94" i="9"/>
  <c r="D94" i="9"/>
  <c r="C94" i="9"/>
  <c r="J89" i="9"/>
  <c r="H89" i="9"/>
  <c r="G89" i="9"/>
  <c r="F89" i="9"/>
  <c r="E89" i="9"/>
  <c r="D89" i="9"/>
  <c r="C89" i="9"/>
  <c r="J74" i="9"/>
  <c r="H74" i="9"/>
  <c r="G74" i="9"/>
  <c r="F74" i="9"/>
  <c r="E74" i="9"/>
  <c r="D74" i="9"/>
  <c r="C74" i="9"/>
  <c r="J57" i="9"/>
  <c r="J19" i="10" s="1"/>
  <c r="H57" i="9"/>
  <c r="H19" i="10" s="1"/>
  <c r="G57" i="9"/>
  <c r="G19" i="10" s="1"/>
  <c r="F57" i="9"/>
  <c r="F19" i="10" s="1"/>
  <c r="E57" i="9"/>
  <c r="E19" i="10" s="1"/>
  <c r="D57" i="9"/>
  <c r="D19" i="10" s="1"/>
  <c r="C57" i="9"/>
  <c r="C19" i="10" s="1"/>
  <c r="J56" i="9"/>
  <c r="H56" i="9"/>
  <c r="H9" i="10" s="1"/>
  <c r="G56" i="9"/>
  <c r="G9" i="10" s="1"/>
  <c r="F56" i="9"/>
  <c r="F9" i="10" s="1"/>
  <c r="E56" i="9"/>
  <c r="E9" i="10" s="1"/>
  <c r="D56" i="9"/>
  <c r="D9" i="10" s="1"/>
  <c r="C56" i="9"/>
  <c r="C43" i="9"/>
  <c r="C42" i="9"/>
  <c r="K40" i="9"/>
  <c r="I39" i="9"/>
  <c r="H39" i="9"/>
  <c r="G39" i="9"/>
  <c r="F39" i="9"/>
  <c r="E39" i="9"/>
  <c r="D39" i="9"/>
  <c r="K38" i="9"/>
  <c r="K37" i="9"/>
  <c r="D36" i="9"/>
  <c r="E36" i="9" s="1"/>
  <c r="E43" i="9" s="1"/>
  <c r="K26" i="9"/>
  <c r="K24" i="9"/>
  <c r="C22" i="9"/>
  <c r="I21" i="9"/>
  <c r="K21" i="9" s="1"/>
  <c r="D20" i="9"/>
  <c r="D22" i="9" s="1"/>
  <c r="D27" i="9" s="1"/>
  <c r="K19" i="9"/>
  <c r="C16" i="9"/>
  <c r="C30" i="9" s="1"/>
  <c r="K15" i="9"/>
  <c r="K14" i="9"/>
  <c r="D13" i="9"/>
  <c r="L73" i="1" l="1"/>
  <c r="K73" i="1"/>
  <c r="K71" i="1"/>
  <c r="F199" i="6"/>
  <c r="F175" i="6"/>
  <c r="G181" i="6"/>
  <c r="G187" i="6" s="1"/>
  <c r="F190" i="6"/>
  <c r="F196" i="6" s="1"/>
  <c r="G226" i="6"/>
  <c r="G232" i="6" s="1"/>
  <c r="F244" i="6"/>
  <c r="F217" i="6"/>
  <c r="F20" i="6"/>
  <c r="N24" i="10"/>
  <c r="N23" i="10"/>
  <c r="N27" i="10"/>
  <c r="K19" i="10"/>
  <c r="N25" i="10"/>
  <c r="N26" i="10"/>
  <c r="O25" i="10"/>
  <c r="O26" i="10"/>
  <c r="O24" i="10"/>
  <c r="O23" i="10"/>
  <c r="O27" i="10"/>
  <c r="O14" i="10"/>
  <c r="O18" i="10"/>
  <c r="O13" i="10"/>
  <c r="O17" i="10"/>
  <c r="L71" i="1"/>
  <c r="E58" i="10"/>
  <c r="E59" i="1"/>
  <c r="G58" i="10"/>
  <c r="G59" i="1"/>
  <c r="J58" i="10"/>
  <c r="I59" i="1"/>
  <c r="H58" i="10"/>
  <c r="H59" i="1"/>
  <c r="D58" i="10"/>
  <c r="D59" i="1"/>
  <c r="C58" i="10"/>
  <c r="F58" i="10"/>
  <c r="F59" i="1"/>
  <c r="K33" i="10"/>
  <c r="F177" i="6"/>
  <c r="K37" i="10"/>
  <c r="K39" i="10"/>
  <c r="K36" i="10"/>
  <c r="C114" i="9"/>
  <c r="E114" i="9"/>
  <c r="E103" i="9" s="1"/>
  <c r="K12" i="10"/>
  <c r="K29" i="10"/>
  <c r="J59" i="1" s="1"/>
  <c r="C57" i="10"/>
  <c r="K22" i="10"/>
  <c r="C44" i="9"/>
  <c r="C58" i="9"/>
  <c r="H114" i="9"/>
  <c r="H103" i="9" s="1"/>
  <c r="D42" i="9"/>
  <c r="C103" i="9"/>
  <c r="J114" i="9"/>
  <c r="J103" i="9" s="1"/>
  <c r="D43" i="9"/>
  <c r="G58" i="9"/>
  <c r="D58" i="9"/>
  <c r="H58" i="9"/>
  <c r="F114" i="9"/>
  <c r="F103" i="9" s="1"/>
  <c r="E20" i="9"/>
  <c r="K39" i="9"/>
  <c r="E58" i="9"/>
  <c r="J58" i="9"/>
  <c r="G114" i="9"/>
  <c r="G103" i="9" s="1"/>
  <c r="D114" i="9"/>
  <c r="D103" i="9" s="1"/>
  <c r="C27" i="9"/>
  <c r="F58" i="9"/>
  <c r="E42" i="9"/>
  <c r="D16" i="9"/>
  <c r="D30" i="9" s="1"/>
  <c r="E13" i="9"/>
  <c r="F36" i="9"/>
  <c r="K59" i="1" l="1"/>
  <c r="G199" i="6"/>
  <c r="G205" i="6" s="1"/>
  <c r="F205" i="6"/>
  <c r="G217" i="6"/>
  <c r="F223" i="6"/>
  <c r="G244" i="6"/>
  <c r="G250" i="6" s="1"/>
  <c r="F250" i="6"/>
  <c r="C56" i="10"/>
  <c r="C28" i="10"/>
  <c r="C31" i="10" s="1"/>
  <c r="H181" i="6"/>
  <c r="H187" i="6" s="1"/>
  <c r="N13" i="10"/>
  <c r="N17" i="10"/>
  <c r="N14" i="10"/>
  <c r="N18" i="10"/>
  <c r="N10" i="10"/>
  <c r="N11" i="10"/>
  <c r="N12" i="10"/>
  <c r="F35" i="6"/>
  <c r="K38" i="10"/>
  <c r="N20" i="10"/>
  <c r="O20" i="10"/>
  <c r="N22" i="10"/>
  <c r="N21" i="10"/>
  <c r="D44" i="9"/>
  <c r="E22" i="9"/>
  <c r="E27" i="9" s="1"/>
  <c r="F20" i="9"/>
  <c r="F13" i="9"/>
  <c r="E16" i="9"/>
  <c r="C29" i="9"/>
  <c r="D29" i="9"/>
  <c r="F43" i="9"/>
  <c r="F42" i="9"/>
  <c r="G36" i="9"/>
  <c r="E44" i="9"/>
  <c r="H217" i="6" l="1"/>
  <c r="H223" i="6" s="1"/>
  <c r="G223" i="6"/>
  <c r="O21" i="10"/>
  <c r="D28" i="10"/>
  <c r="D31" i="10" s="1"/>
  <c r="D57" i="10"/>
  <c r="O22" i="10"/>
  <c r="E29" i="9"/>
  <c r="E30" i="9"/>
  <c r="F22" i="9"/>
  <c r="F27" i="9" s="1"/>
  <c r="G20" i="9"/>
  <c r="D31" i="9"/>
  <c r="F44" i="9"/>
  <c r="F16" i="9"/>
  <c r="G13" i="9"/>
  <c r="C31" i="9"/>
  <c r="G43" i="9"/>
  <c r="G42" i="9"/>
  <c r="H36" i="9"/>
  <c r="G19" i="6"/>
  <c r="G17" i="6" s="1"/>
  <c r="F19" i="6"/>
  <c r="F17" i="6" s="1"/>
  <c r="F18" i="6" s="1"/>
  <c r="L35" i="6" l="1"/>
  <c r="D56" i="10"/>
  <c r="O12" i="10"/>
  <c r="O11" i="10"/>
  <c r="E56" i="10"/>
  <c r="O10" i="10"/>
  <c r="E28" i="10"/>
  <c r="E31" i="10" s="1"/>
  <c r="E31" i="9"/>
  <c r="G22" i="9"/>
  <c r="G27" i="9" s="1"/>
  <c r="H20" i="9"/>
  <c r="G44" i="9"/>
  <c r="G16" i="9"/>
  <c r="H13" i="9"/>
  <c r="F29" i="9"/>
  <c r="I36" i="9"/>
  <c r="H42" i="9"/>
  <c r="H43" i="9"/>
  <c r="F30" i="9"/>
  <c r="F57" i="10" s="1"/>
  <c r="Y46" i="1" l="1"/>
  <c r="AF46" i="1" s="1"/>
  <c r="Y45" i="1"/>
  <c r="F28" i="10"/>
  <c r="F31" i="10" s="1"/>
  <c r="D64" i="6"/>
  <c r="D78" i="6"/>
  <c r="F56" i="10"/>
  <c r="E57" i="10"/>
  <c r="G29" i="9"/>
  <c r="I20" i="9"/>
  <c r="I22" i="9" s="1"/>
  <c r="H22" i="9"/>
  <c r="G30" i="9"/>
  <c r="G57" i="10" s="1"/>
  <c r="H44" i="9"/>
  <c r="I42" i="9"/>
  <c r="I43" i="9"/>
  <c r="K36" i="9"/>
  <c r="F31" i="9"/>
  <c r="H16" i="9"/>
  <c r="I13" i="9"/>
  <c r="AF45" i="1" l="1"/>
  <c r="G28" i="10"/>
  <c r="G31" i="10" s="1"/>
  <c r="K20" i="9"/>
  <c r="G56" i="10"/>
  <c r="H27" i="9"/>
  <c r="K27" i="9" s="1"/>
  <c r="K22" i="9"/>
  <c r="I30" i="9"/>
  <c r="K13" i="9"/>
  <c r="I44" i="9"/>
  <c r="K44" i="9" s="1"/>
  <c r="K42" i="9"/>
  <c r="K11" i="10" s="1"/>
  <c r="K43" i="9"/>
  <c r="H30" i="9"/>
  <c r="H57" i="10" s="1"/>
  <c r="G31" i="9"/>
  <c r="K21" i="10" l="1"/>
  <c r="H29" i="9"/>
  <c r="I29" i="9"/>
  <c r="K16" i="9"/>
  <c r="K30" i="9"/>
  <c r="P12" i="10" l="1"/>
  <c r="P11" i="10"/>
  <c r="I57" i="10"/>
  <c r="K20" i="10"/>
  <c r="I28" i="10"/>
  <c r="I31" i="10" s="1"/>
  <c r="I56" i="10"/>
  <c r="H31" i="9"/>
  <c r="H28" i="10"/>
  <c r="H31" i="10" s="1"/>
  <c r="J57" i="10"/>
  <c r="I31" i="9"/>
  <c r="K29" i="9"/>
  <c r="J28" i="10" s="1"/>
  <c r="J31" i="10" s="1"/>
  <c r="K31" i="10" l="1"/>
  <c r="K31" i="9"/>
  <c r="H56" i="10"/>
  <c r="K9" i="10"/>
  <c r="K28" i="10" s="1"/>
  <c r="J56" i="10"/>
  <c r="F25" i="6" l="1"/>
  <c r="I34" i="6" l="1"/>
  <c r="F44" i="10" s="1"/>
  <c r="H34" i="6"/>
  <c r="E44" i="10" s="1"/>
  <c r="G18" i="6"/>
  <c r="G35" i="6" l="1"/>
  <c r="D125" i="9"/>
  <c r="D123" i="9" s="1"/>
  <c r="D81" i="9"/>
  <c r="D79" i="9" s="1"/>
  <c r="F236" i="6"/>
  <c r="F235" i="6" l="1"/>
  <c r="D32" i="10"/>
  <c r="D53" i="1" s="1"/>
  <c r="I35" i="6"/>
  <c r="H35" i="6"/>
  <c r="C125" i="9"/>
  <c r="C123" i="9" s="1"/>
  <c r="C81" i="9"/>
  <c r="C79" i="9" s="1"/>
  <c r="C32" i="10" s="1"/>
  <c r="N33" i="10" s="1"/>
  <c r="H245" i="6"/>
  <c r="I245" i="6"/>
  <c r="J245" i="6"/>
  <c r="K245" i="6"/>
  <c r="H236" i="6"/>
  <c r="I236" i="6"/>
  <c r="J236" i="6"/>
  <c r="G236" i="6"/>
  <c r="C53" i="1" l="1"/>
  <c r="C43" i="10"/>
  <c r="F176" i="6"/>
  <c r="C56" i="1" s="1"/>
  <c r="F241" i="6"/>
  <c r="H244" i="6"/>
  <c r="H250" i="6" s="1"/>
  <c r="G235" i="6"/>
  <c r="D43" i="10"/>
  <c r="G25" i="6"/>
  <c r="K25" i="6"/>
  <c r="J25" i="6"/>
  <c r="H25" i="6"/>
  <c r="I25" i="6"/>
  <c r="H227" i="6"/>
  <c r="H226" i="6" s="1"/>
  <c r="H232" i="6" s="1"/>
  <c r="M218" i="6"/>
  <c r="G209" i="6"/>
  <c r="G208" i="6" s="1"/>
  <c r="G214" i="6" s="1"/>
  <c r="H200" i="6"/>
  <c r="H199" i="6" s="1"/>
  <c r="H205" i="6" s="1"/>
  <c r="G191" i="6"/>
  <c r="H191" i="6"/>
  <c r="H235" i="6" l="1"/>
  <c r="H241" i="6" s="1"/>
  <c r="G241" i="6"/>
  <c r="F173" i="6"/>
  <c r="C46" i="10" s="1"/>
  <c r="F26" i="6"/>
  <c r="F23" i="6" s="1"/>
  <c r="F24" i="6" s="1"/>
  <c r="G176" i="6"/>
  <c r="D56" i="1" s="1"/>
  <c r="G177" i="6"/>
  <c r="G190" i="6"/>
  <c r="G196" i="6" s="1"/>
  <c r="C45" i="10"/>
  <c r="H177" i="6"/>
  <c r="H175" i="6"/>
  <c r="H19" i="6"/>
  <c r="H17" i="6" s="1"/>
  <c r="H18" i="6" s="1"/>
  <c r="I182" i="6"/>
  <c r="I235" i="6"/>
  <c r="I244" i="6"/>
  <c r="I191" i="6"/>
  <c r="J244" i="6" l="1"/>
  <c r="J250" i="6" s="1"/>
  <c r="I250" i="6"/>
  <c r="J235" i="6"/>
  <c r="J241" i="6" s="1"/>
  <c r="I241" i="6"/>
  <c r="H190" i="6"/>
  <c r="H196" i="6" s="1"/>
  <c r="I175" i="6"/>
  <c r="I181" i="6"/>
  <c r="I187" i="6" s="1"/>
  <c r="J35" i="6"/>
  <c r="I218" i="6"/>
  <c r="I200" i="6"/>
  <c r="K244" i="6" l="1"/>
  <c r="L244" i="6" s="1"/>
  <c r="K235" i="6"/>
  <c r="I190" i="6"/>
  <c r="I196" i="6" s="1"/>
  <c r="I217" i="6"/>
  <c r="I223" i="6" s="1"/>
  <c r="I177" i="6"/>
  <c r="K35" i="6"/>
  <c r="I19" i="6"/>
  <c r="I17" i="6" s="1"/>
  <c r="I18" i="6" s="1"/>
  <c r="J218" i="6"/>
  <c r="I199" i="6"/>
  <c r="I205" i="6" s="1"/>
  <c r="G26" i="6"/>
  <c r="G23" i="6" s="1"/>
  <c r="G24" i="6" s="1"/>
  <c r="J191" i="6"/>
  <c r="J182" i="6"/>
  <c r="K250" i="6" l="1"/>
  <c r="M244" i="6"/>
  <c r="M250" i="6" s="1"/>
  <c r="L250" i="6"/>
  <c r="L235" i="6"/>
  <c r="K241" i="6"/>
  <c r="J217" i="6"/>
  <c r="J223" i="6" s="1"/>
  <c r="Y40" i="1"/>
  <c r="P47" i="1"/>
  <c r="J181" i="6"/>
  <c r="J187" i="6" s="1"/>
  <c r="J175" i="6"/>
  <c r="J190" i="6"/>
  <c r="J196" i="6" s="1"/>
  <c r="E125" i="9"/>
  <c r="E123" i="9" s="1"/>
  <c r="E81" i="9"/>
  <c r="E79" i="9" s="1"/>
  <c r="Q47" i="1"/>
  <c r="J200" i="6"/>
  <c r="I227" i="6"/>
  <c r="I226" i="6" s="1"/>
  <c r="I232" i="6" s="1"/>
  <c r="K218" i="6"/>
  <c r="G173" i="6"/>
  <c r="D46" i="10" s="1"/>
  <c r="J34" i="6"/>
  <c r="G44" i="10" s="1"/>
  <c r="M235" i="6" l="1"/>
  <c r="M241" i="6" s="1"/>
  <c r="L241" i="6"/>
  <c r="K217" i="6"/>
  <c r="K181" i="6"/>
  <c r="K187" i="6" s="1"/>
  <c r="E32" i="10"/>
  <c r="E53" i="1" s="1"/>
  <c r="AF40" i="1"/>
  <c r="Y47" i="1"/>
  <c r="AF47" i="1" s="1"/>
  <c r="J177" i="6"/>
  <c r="K190" i="6"/>
  <c r="K196" i="6" s="1"/>
  <c r="J19" i="6"/>
  <c r="J17" i="6" s="1"/>
  <c r="J18" i="6" s="1"/>
  <c r="F81" i="9"/>
  <c r="F79" i="9" s="1"/>
  <c r="F125" i="9"/>
  <c r="F123" i="9" s="1"/>
  <c r="J199" i="6"/>
  <c r="J205" i="6" s="1"/>
  <c r="J227" i="6"/>
  <c r="J226" i="6" s="1"/>
  <c r="J232" i="6" s="1"/>
  <c r="K34" i="6"/>
  <c r="H44" i="10" s="1"/>
  <c r="L217" i="6" l="1"/>
  <c r="K223" i="6"/>
  <c r="K200" i="6"/>
  <c r="K17" i="6" s="1"/>
  <c r="K18" i="6" s="1"/>
  <c r="L18" i="6" s="1"/>
  <c r="M18" i="6" s="1"/>
  <c r="L190" i="6"/>
  <c r="L196" i="6" s="1"/>
  <c r="L181" i="6"/>
  <c r="L187" i="6" s="1"/>
  <c r="E43" i="10"/>
  <c r="F32" i="10"/>
  <c r="F53" i="1" s="1"/>
  <c r="M175" i="6"/>
  <c r="G125" i="9"/>
  <c r="G123" i="9" s="1"/>
  <c r="G81" i="9"/>
  <c r="G79" i="9" s="1"/>
  <c r="K227" i="6"/>
  <c r="K226" i="6" s="1"/>
  <c r="K232" i="6" s="1"/>
  <c r="D34" i="6"/>
  <c r="M217" i="6" l="1"/>
  <c r="M223" i="6" s="1"/>
  <c r="L223" i="6"/>
  <c r="K177" i="6"/>
  <c r="K199" i="6"/>
  <c r="K205" i="6" s="1"/>
  <c r="L226" i="6"/>
  <c r="L232" i="6" s="1"/>
  <c r="M181" i="6"/>
  <c r="M187" i="6" s="1"/>
  <c r="F43" i="10"/>
  <c r="G32" i="10"/>
  <c r="G53" i="1" s="1"/>
  <c r="H125" i="9"/>
  <c r="H123" i="9" s="1"/>
  <c r="H81" i="9"/>
  <c r="H79" i="9" s="1"/>
  <c r="J125" i="9"/>
  <c r="J123" i="9" s="1"/>
  <c r="J81" i="9"/>
  <c r="J79" i="9" s="1"/>
  <c r="L199" i="6" l="1"/>
  <c r="M226" i="6"/>
  <c r="M232" i="6" s="1"/>
  <c r="G43" i="10"/>
  <c r="H32" i="10"/>
  <c r="H53" i="1" s="1"/>
  <c r="M199" i="6" l="1"/>
  <c r="M205" i="6" s="1"/>
  <c r="L205" i="6"/>
  <c r="H43" i="10"/>
  <c r="I32" i="10"/>
  <c r="I53" i="1" s="1"/>
  <c r="J32" i="10"/>
  <c r="J53" i="1" s="1"/>
  <c r="K34" i="10"/>
  <c r="K44" i="10"/>
  <c r="H209" i="6"/>
  <c r="H208" i="6" s="1"/>
  <c r="H214" i="6" s="1"/>
  <c r="K53" i="1" l="1"/>
  <c r="J43" i="10"/>
  <c r="M13" i="6" s="1"/>
  <c r="I43" i="10"/>
  <c r="I59" i="10"/>
  <c r="I209" i="6"/>
  <c r="I45" i="10" l="1"/>
  <c r="L13" i="6"/>
  <c r="L11" i="6" s="1"/>
  <c r="L22" i="6" s="1"/>
  <c r="H26" i="6"/>
  <c r="H23" i="6" s="1"/>
  <c r="H24" i="6" s="1"/>
  <c r="H176" i="6"/>
  <c r="E56" i="1" s="1"/>
  <c r="I208" i="6"/>
  <c r="I214" i="6" s="1"/>
  <c r="J209" i="6"/>
  <c r="H173" i="6"/>
  <c r="E46" i="10" s="1"/>
  <c r="I173" i="6" l="1"/>
  <c r="F46" i="10" s="1"/>
  <c r="I176" i="6"/>
  <c r="F56" i="1" s="1"/>
  <c r="J208" i="6"/>
  <c r="J214" i="6" s="1"/>
  <c r="J26" i="6" l="1"/>
  <c r="J23" i="6" s="1"/>
  <c r="K208" i="6"/>
  <c r="I26" i="6"/>
  <c r="I23" i="6" s="1"/>
  <c r="I24" i="6" s="1"/>
  <c r="J176" i="6"/>
  <c r="G56" i="1" s="1"/>
  <c r="M209" i="6"/>
  <c r="L208" i="6" l="1"/>
  <c r="L214" i="6" s="1"/>
  <c r="K214" i="6"/>
  <c r="K26" i="6" s="1"/>
  <c r="K23" i="6" s="1"/>
  <c r="K176" i="6"/>
  <c r="H56" i="1" s="1"/>
  <c r="J24" i="6"/>
  <c r="J173" i="6"/>
  <c r="G46" i="10" s="1"/>
  <c r="K173" i="6" l="1"/>
  <c r="H46" i="10" s="1"/>
  <c r="M208" i="6"/>
  <c r="M214" i="6" s="1"/>
  <c r="L176" i="6"/>
  <c r="I56" i="1" s="1"/>
  <c r="K24" i="6"/>
  <c r="L173" i="6"/>
  <c r="I46" i="10" s="1"/>
  <c r="I50" i="10" s="1"/>
  <c r="L26" i="6"/>
  <c r="L23" i="6" s="1"/>
  <c r="M176" i="6" l="1"/>
  <c r="J56" i="1" s="1"/>
  <c r="K56" i="1" s="1"/>
  <c r="L28" i="6"/>
  <c r="L24" i="6"/>
  <c r="I60" i="10"/>
  <c r="N40" i="6"/>
  <c r="N38" i="6" s="1"/>
  <c r="M25" i="6"/>
  <c r="I52" i="10" l="1"/>
  <c r="M191" i="6"/>
  <c r="M190" i="6" s="1"/>
  <c r="M196" i="6" s="1"/>
  <c r="M35" i="6"/>
  <c r="I54" i="1" l="1"/>
  <c r="I66" i="10"/>
  <c r="I72" i="1"/>
  <c r="M173" i="6"/>
  <c r="J46" i="10" s="1"/>
  <c r="K46" i="10" s="1"/>
  <c r="M26" i="6"/>
  <c r="N17" i="6"/>
  <c r="N22" i="6" s="1"/>
  <c r="M177" i="6"/>
  <c r="D35" i="6"/>
  <c r="D50" i="6"/>
  <c r="N36" i="10"/>
  <c r="N38" i="10"/>
  <c r="N39" i="10"/>
  <c r="N37" i="10"/>
  <c r="N35" i="10"/>
  <c r="N34" i="10"/>
  <c r="C59" i="10"/>
  <c r="F13" i="6"/>
  <c r="F11" i="6" s="1"/>
  <c r="M23" i="6" l="1"/>
  <c r="N23" i="6" s="1"/>
  <c r="C50" i="10"/>
  <c r="F28" i="6"/>
  <c r="F29" i="6" s="1"/>
  <c r="F12" i="6"/>
  <c r="C55" i="1" s="1"/>
  <c r="F22" i="6"/>
  <c r="C57" i="1" l="1"/>
  <c r="M24" i="6"/>
  <c r="C60" i="10"/>
  <c r="C52" i="10" l="1"/>
  <c r="C54" i="1" s="1"/>
  <c r="O35" i="10"/>
  <c r="O39" i="10"/>
  <c r="O33" i="10"/>
  <c r="O37" i="10"/>
  <c r="O36" i="10"/>
  <c r="O38" i="10"/>
  <c r="O34" i="10"/>
  <c r="P35" i="10"/>
  <c r="P39" i="10"/>
  <c r="P34" i="10"/>
  <c r="P36" i="10"/>
  <c r="P33" i="10"/>
  <c r="P38" i="10"/>
  <c r="P37" i="10"/>
  <c r="G59" i="10"/>
  <c r="E59" i="10"/>
  <c r="F59" i="10"/>
  <c r="D59" i="10"/>
  <c r="J59" i="10"/>
  <c r="H59" i="10"/>
  <c r="H13" i="6"/>
  <c r="H11" i="6" s="1"/>
  <c r="G45" i="10"/>
  <c r="G50" i="10" s="1"/>
  <c r="J45" i="10"/>
  <c r="J50" i="10" s="1"/>
  <c r="F45" i="10"/>
  <c r="F50" i="10" s="1"/>
  <c r="K13" i="6"/>
  <c r="K11" i="6" s="1"/>
  <c r="K32" i="10"/>
  <c r="K43" i="10" s="1"/>
  <c r="K45" i="10" s="1"/>
  <c r="K50" i="10" s="1"/>
  <c r="G13" i="6"/>
  <c r="G11" i="6" s="1"/>
  <c r="K22" i="6" l="1"/>
  <c r="K28" i="6"/>
  <c r="C66" i="10"/>
  <c r="C72" i="1"/>
  <c r="C53" i="10"/>
  <c r="H45" i="10"/>
  <c r="H50" i="10" s="1"/>
  <c r="H60" i="10" s="1"/>
  <c r="D45" i="10"/>
  <c r="D50" i="10" s="1"/>
  <c r="D60" i="10" s="1"/>
  <c r="E45" i="10"/>
  <c r="E50" i="10" s="1"/>
  <c r="E52" i="10" s="1"/>
  <c r="E54" i="1" s="1"/>
  <c r="M11" i="6"/>
  <c r="G22" i="6"/>
  <c r="G28" i="6"/>
  <c r="G29" i="6" s="1"/>
  <c r="H28" i="6"/>
  <c r="H22" i="6"/>
  <c r="G12" i="6"/>
  <c r="D55" i="1" s="1"/>
  <c r="F60" i="10"/>
  <c r="G60" i="10"/>
  <c r="J13" i="6"/>
  <c r="J11" i="6" s="1"/>
  <c r="I13" i="6"/>
  <c r="I11" i="6" s="1"/>
  <c r="I22" i="6" s="1"/>
  <c r="J52" i="10"/>
  <c r="J54" i="1" s="1"/>
  <c r="J58" i="1" s="1"/>
  <c r="K58" i="1" s="1"/>
  <c r="D57" i="1" l="1"/>
  <c r="M22" i="6"/>
  <c r="M28" i="6"/>
  <c r="K74" i="1"/>
  <c r="K72" i="1"/>
  <c r="J66" i="10"/>
  <c r="J72" i="1"/>
  <c r="E66" i="10"/>
  <c r="E72" i="1"/>
  <c r="D52" i="10"/>
  <c r="D54" i="1" s="1"/>
  <c r="F52" i="10"/>
  <c r="F54" i="1" s="1"/>
  <c r="E60" i="10"/>
  <c r="G52" i="10"/>
  <c r="G54" i="1" s="1"/>
  <c r="K52" i="10"/>
  <c r="K66" i="10" s="1"/>
  <c r="J28" i="6"/>
  <c r="J22" i="6"/>
  <c r="J60" i="10"/>
  <c r="H52" i="10"/>
  <c r="H54" i="1" s="1"/>
  <c r="H12" i="6"/>
  <c r="E55" i="1" s="1"/>
  <c r="E57" i="1" s="1"/>
  <c r="I28" i="6"/>
  <c r="N11" i="6"/>
  <c r="H29" i="6"/>
  <c r="K54" i="1" l="1"/>
  <c r="L72" i="1"/>
  <c r="L74" i="1"/>
  <c r="G66" i="10"/>
  <c r="G72" i="1"/>
  <c r="F66" i="10"/>
  <c r="F72" i="1"/>
  <c r="H66" i="10"/>
  <c r="H72" i="1"/>
  <c r="D66" i="10"/>
  <c r="D72" i="1"/>
  <c r="D53" i="10"/>
  <c r="E53" i="10" s="1"/>
  <c r="F53" i="10" s="1"/>
  <c r="G53" i="10" s="1"/>
  <c r="H53" i="10" s="1"/>
  <c r="I29" i="6"/>
  <c r="I12" i="6"/>
  <c r="F55" i="1" s="1"/>
  <c r="F57" i="1" s="1"/>
  <c r="J53" i="10" l="1"/>
  <c r="I53" i="10"/>
  <c r="J12" i="6"/>
  <c r="G55" i="1" s="1"/>
  <c r="G57" i="1" s="1"/>
  <c r="J29" i="6"/>
  <c r="K29" i="6" l="1"/>
  <c r="L29" i="6" s="1"/>
  <c r="M29" i="6" s="1"/>
  <c r="K12" i="6"/>
  <c r="H55" i="1" l="1"/>
  <c r="L12" i="6"/>
  <c r="I55" i="1" s="1"/>
  <c r="I57" i="1" s="1"/>
  <c r="M12" i="6"/>
  <c r="J55" i="1" s="1"/>
  <c r="J57" i="1" s="1"/>
  <c r="H57" i="1" l="1"/>
  <c r="K57" i="1" s="1"/>
  <c r="K55" i="1"/>
</calcChain>
</file>

<file path=xl/comments1.xml><?xml version="1.0" encoding="utf-8"?>
<comments xmlns="http://schemas.openxmlformats.org/spreadsheetml/2006/main">
  <authors>
    <author>Beerli Anna BLW</author>
  </authors>
  <commentList>
    <comment ref="A29" authorId="0" shapeId="0">
      <text>
        <r>
          <rPr>
            <b/>
            <sz val="9"/>
            <color indexed="81"/>
            <rFont val="Segoe UI"/>
            <family val="2"/>
          </rPr>
          <t>Beerli Anna BLW:</t>
        </r>
        <r>
          <rPr>
            <sz val="9"/>
            <color indexed="81"/>
            <rFont val="Segoe UI"/>
            <family val="2"/>
          </rPr>
          <t xml:space="preserve">
= Verkaufsmenge * Verkaufspreis</t>
        </r>
      </text>
    </comment>
    <comment ref="A30" authorId="0" shapeId="0">
      <text>
        <r>
          <rPr>
            <b/>
            <sz val="9"/>
            <color indexed="81"/>
            <rFont val="Segoe UI"/>
            <family val="2"/>
          </rPr>
          <t>Beerli Anna BLW:</t>
        </r>
        <r>
          <rPr>
            <sz val="9"/>
            <color indexed="81"/>
            <rFont val="Segoe UI"/>
            <family val="2"/>
          </rPr>
          <t xml:space="preserve">
z.B. =(Einkaufsmenge*Einkaufspreis)+(Verkaufsmenge*weitere Produktionskosten)
</t>
        </r>
      </text>
    </comment>
    <comment ref="A42" authorId="0" shapeId="0">
      <text>
        <r>
          <rPr>
            <b/>
            <sz val="9"/>
            <color indexed="81"/>
            <rFont val="Segoe UI"/>
            <family val="2"/>
          </rPr>
          <t>Beerli Anna BLW:</t>
        </r>
        <r>
          <rPr>
            <sz val="9"/>
            <color indexed="81"/>
            <rFont val="Segoe UI"/>
            <family val="2"/>
          </rPr>
          <t xml:space="preserve">
= Verkaufsmenge * Verkaufspreis</t>
        </r>
      </text>
    </comment>
    <comment ref="A43" authorId="0" shapeId="0">
      <text>
        <r>
          <rPr>
            <b/>
            <sz val="9"/>
            <color indexed="81"/>
            <rFont val="Segoe UI"/>
            <family val="2"/>
          </rPr>
          <t>Beerli Anna BLW:</t>
        </r>
        <r>
          <rPr>
            <sz val="9"/>
            <color indexed="81"/>
            <rFont val="Segoe UI"/>
            <family val="2"/>
          </rPr>
          <t xml:space="preserve">
z.B. =(Einkaufsmenge*Einkaufspreis)+(Verkaufsmenge*weitere Produktionskosten)
</t>
        </r>
      </text>
    </comment>
    <comment ref="A56" authorId="0" shapeId="0">
      <text>
        <r>
          <rPr>
            <b/>
            <sz val="9"/>
            <color indexed="81"/>
            <rFont val="Segoe UI"/>
            <family val="2"/>
          </rPr>
          <t>Beerli Anna BLW:</t>
        </r>
        <r>
          <rPr>
            <sz val="9"/>
            <color indexed="81"/>
            <rFont val="Segoe UI"/>
            <family val="2"/>
          </rPr>
          <t xml:space="preserve">
= Verkaufsmenge * Verkaufspreis</t>
        </r>
      </text>
    </comment>
    <comment ref="A57" authorId="0" shapeId="0">
      <text>
        <r>
          <rPr>
            <b/>
            <sz val="9"/>
            <color indexed="81"/>
            <rFont val="Segoe UI"/>
            <family val="2"/>
          </rPr>
          <t>Beerli Anna BLW:</t>
        </r>
        <r>
          <rPr>
            <sz val="9"/>
            <color indexed="81"/>
            <rFont val="Segoe UI"/>
            <family val="2"/>
          </rPr>
          <t xml:space="preserve">
z.B. =(Einkaufsmenge*Einkaufspreis)+(Verkaufsmenge*weitere Produktionskosten)
</t>
        </r>
      </text>
    </comment>
  </commentList>
</comments>
</file>

<file path=xl/comments2.xml><?xml version="1.0" encoding="utf-8"?>
<comments xmlns="http://schemas.openxmlformats.org/spreadsheetml/2006/main">
  <authors>
    <author>Beerli Anna BLW</author>
  </authors>
  <commentList>
    <comment ref="B13" authorId="0" shapeId="0">
      <text>
        <r>
          <rPr>
            <b/>
            <sz val="9"/>
            <color indexed="81"/>
            <rFont val="Segoe UI"/>
            <family val="2"/>
          </rPr>
          <t>Beerli Anna BLW:</t>
        </r>
        <r>
          <rPr>
            <sz val="9"/>
            <color indexed="81"/>
            <rFont val="Segoe UI"/>
            <family val="2"/>
          </rPr>
          <t xml:space="preserve">
Alp: auch wenn einzelbetrieblich
</t>
        </r>
      </text>
    </comment>
  </commentList>
</comments>
</file>

<file path=xl/sharedStrings.xml><?xml version="1.0" encoding="utf-8"?>
<sst xmlns="http://schemas.openxmlformats.org/spreadsheetml/2006/main" count="872" uniqueCount="455">
  <si>
    <t>…</t>
  </si>
  <si>
    <t>n = Vorjahr</t>
  </si>
  <si>
    <t>n+1</t>
  </si>
  <si>
    <t>n+2</t>
  </si>
  <si>
    <t>n+3</t>
  </si>
  <si>
    <t>n+4</t>
  </si>
  <si>
    <t>n+5</t>
  </si>
  <si>
    <t>n+6</t>
  </si>
  <si>
    <t>Verwaltungs- &amp; Informatikaufwand</t>
  </si>
  <si>
    <t>Abschreibungen</t>
  </si>
  <si>
    <t>Datum</t>
  </si>
  <si>
    <t>Finanzaufwand (Zinsen)</t>
  </si>
  <si>
    <t>Finanzertrag</t>
  </si>
  <si>
    <t>Steuern</t>
  </si>
  <si>
    <t>Person 1</t>
  </si>
  <si>
    <t>Person 2</t>
  </si>
  <si>
    <t>Marketingaufwand</t>
  </si>
  <si>
    <t>Sozialversicherungen &amp; Overhead (exkl. Miete)</t>
  </si>
  <si>
    <t>fixer Betrag / Monat</t>
  </si>
  <si>
    <t>Total</t>
  </si>
  <si>
    <t>Abschreibung</t>
  </si>
  <si>
    <t>Steuersatz</t>
  </si>
  <si>
    <t>Eigenkapital</t>
  </si>
  <si>
    <t>Bankdarlehen</t>
  </si>
  <si>
    <t>Investitionskredit</t>
  </si>
  <si>
    <t>Unterhalt</t>
  </si>
  <si>
    <t>unbekannte Restfinanzierung</t>
  </si>
  <si>
    <t>Zinskosten</t>
  </si>
  <si>
    <t>out / Rückzahlung</t>
  </si>
  <si>
    <t>Finanzierungsquelle</t>
  </si>
  <si>
    <t>Investition</t>
  </si>
  <si>
    <t>Hypothek</t>
  </si>
  <si>
    <t>Beiträge Bund &amp; Kanton</t>
  </si>
  <si>
    <t>IN - für Investitionen</t>
  </si>
  <si>
    <t>IN - für Betriebskapital</t>
  </si>
  <si>
    <t xml:space="preserve">Eigenkapital </t>
  </si>
  <si>
    <t>jährlich</t>
  </si>
  <si>
    <t>kumuliert</t>
  </si>
  <si>
    <t>Unterhalt &amp; Reparaturkosten</t>
  </si>
  <si>
    <t>Arbeitstage</t>
  </si>
  <si>
    <t>Tagesantsatz inkl. Arbeitsplatz &amp; Spesen</t>
  </si>
  <si>
    <t>Mitglieder-Beitrag an Dach-Verein PRE</t>
  </si>
  <si>
    <t>Projekt-Koordination</t>
  </si>
  <si>
    <t>Total Abschreibungen</t>
  </si>
  <si>
    <t>Total Unterhaltskosten</t>
  </si>
  <si>
    <t xml:space="preserve"> - nicht cash-wirksam</t>
  </si>
  <si>
    <t>Anteil an Gesamtkoordination</t>
  </si>
  <si>
    <t>Kosten Gesamtkoordination</t>
  </si>
  <si>
    <t>… durch PRE Dach-Verein intern</t>
  </si>
  <si>
    <t>Geldabfluss aus Finanzierung (Rückzahlung &amp; Zinsen)</t>
  </si>
  <si>
    <t>ausserord. Aufwand</t>
  </si>
  <si>
    <t>Einheit</t>
  </si>
  <si>
    <t xml:space="preserve">… durch externer Coach </t>
  </si>
  <si>
    <t>Total Zinskosten</t>
  </si>
  <si>
    <t>Anzahl Angestellte</t>
  </si>
  <si>
    <t>n-1</t>
  </si>
  <si>
    <t>n-2</t>
  </si>
  <si>
    <t>n+1 = 1. PRE-Jahr</t>
  </si>
  <si>
    <t>%</t>
  </si>
  <si>
    <t>Verkaufsmenge</t>
  </si>
  <si>
    <t>jährliche Zunahme</t>
  </si>
  <si>
    <t>Einkaufsmenge</t>
  </si>
  <si>
    <t>CHF</t>
  </si>
  <si>
    <t>Marge</t>
  </si>
  <si>
    <t>Produkt 1</t>
  </si>
  <si>
    <t>Produkt 2</t>
  </si>
  <si>
    <t>Verkaufspreis</t>
  </si>
  <si>
    <t>Produkt 3</t>
  </si>
  <si>
    <t>n</t>
  </si>
  <si>
    <t>CHF / mt</t>
  </si>
  <si>
    <t>Geldzufluss aus Finanzierung</t>
  </si>
  <si>
    <t>Geldabfluss für Investitionen</t>
  </si>
  <si>
    <t>Lage des Betriebs</t>
  </si>
  <si>
    <t>Verschuldungsfaktor</t>
  </si>
  <si>
    <t>Nettoergebnis kumuliert</t>
  </si>
  <si>
    <t>Nettoergebnis jährlich</t>
  </si>
  <si>
    <t>Kommentare zu Referenzszenario</t>
  </si>
  <si>
    <t>Beitragssatz Bund</t>
  </si>
  <si>
    <t>Tal</t>
  </si>
  <si>
    <t>Bundesbeitrag</t>
  </si>
  <si>
    <t>Kantonsbeitrag</t>
  </si>
  <si>
    <t>z.B. kg Milch</t>
  </si>
  <si>
    <t>Mengen</t>
  </si>
  <si>
    <t>Umrechnungsfaktor</t>
  </si>
  <si>
    <t>Preisgestaltung</t>
  </si>
  <si>
    <t>z.B. kg Käse</t>
  </si>
  <si>
    <t>Einkaufspreis TP in Verkaufseinheit</t>
  </si>
  <si>
    <t>Angbot 1 z.B Übernachtungen</t>
  </si>
  <si>
    <t>[ 1 ]</t>
  </si>
  <si>
    <t>Marge TP-Träger</t>
  </si>
  <si>
    <t>CHF / Angebotseinheit</t>
  </si>
  <si>
    <t>Projektname Teilprojekt (TP)</t>
  </si>
  <si>
    <t>Angebot 1 z.B. Übernachtung</t>
  </si>
  <si>
    <t>z.B. CHF / kg Milch</t>
  </si>
  <si>
    <t>z.B. CHF / kg Käse</t>
  </si>
  <si>
    <t>IK</t>
  </si>
  <si>
    <t>Darlehen</t>
  </si>
  <si>
    <t>Restfinanzierung</t>
  </si>
  <si>
    <t>in Erfolgsrechnung übertragen</t>
  </si>
  <si>
    <t>CHF / Monat</t>
  </si>
  <si>
    <t>CHF/ Jahr</t>
  </si>
  <si>
    <t>Tage</t>
  </si>
  <si>
    <t>CHF/Tag</t>
  </si>
  <si>
    <t>Bemerkungen</t>
  </si>
  <si>
    <t>Eigenkapital Gesamtbetrieb</t>
  </si>
  <si>
    <t>Fremdkaptial Gesamtbetrieb</t>
  </si>
  <si>
    <t>CHF / Jahr</t>
  </si>
  <si>
    <t>Produktionskosten in Landwirtschaft</t>
  </si>
  <si>
    <t>jährliche Veränderung Einkaufspreis ggü Vorjahr</t>
  </si>
  <si>
    <t>jährliche Veränderung Einkaufsmenge ggü Vorjahr</t>
  </si>
  <si>
    <t>weitere direkte variable Produktionskosten für TP</t>
  </si>
  <si>
    <t>Zunahme dank erhöhter Verarbeitungskapazität</t>
  </si>
  <si>
    <t>Angebotseinheit (Nächte / Jahr)</t>
  </si>
  <si>
    <t>variable Kosten für Angebot</t>
  </si>
  <si>
    <t>Erläuterung der Annahmen</t>
  </si>
  <si>
    <t>Anteil am Gesamtergebnis</t>
  </si>
  <si>
    <t>automatisch aus "Mittelflussrechnung"</t>
  </si>
  <si>
    <t>ca. 15% des Bruttolohnes</t>
  </si>
  <si>
    <t>REFLEX Agridea</t>
  </si>
  <si>
    <t>Grundlagenbericht Agroscope</t>
  </si>
  <si>
    <t>Miete / Pacht / Immobilienkosten</t>
  </si>
  <si>
    <t>CHF / VZÄ pro Jahr</t>
  </si>
  <si>
    <t>VZÄ</t>
  </si>
  <si>
    <t>Geldzufluss aus Desinvestitionen</t>
  </si>
  <si>
    <t>Desinvestitionen</t>
  </si>
  <si>
    <t>Check</t>
  </si>
  <si>
    <t>Verkauf von xy</t>
  </si>
  <si>
    <t>Verkauf von yz</t>
  </si>
  <si>
    <t>Angebot 3 z.B. gemeinschaftliche Kommunikation des PRE (Marketing)</t>
  </si>
  <si>
    <t>Kosten für Kommunikation über Social Media</t>
  </si>
  <si>
    <t>CHF/Jahr</t>
  </si>
  <si>
    <t>Verkaufspreis (VP) für die LW</t>
  </si>
  <si>
    <t>Verkaufsmenge (VM) für die LW</t>
  </si>
  <si>
    <t>% für Betriebszweig</t>
  </si>
  <si>
    <t>Kosten / Jahr für gesamten Betrieb</t>
  </si>
  <si>
    <t>Betrachtungseinheit der Finanzplanung</t>
  </si>
  <si>
    <t>z.B. ganzer Betrieb oder nur Betriebszweig xy</t>
  </si>
  <si>
    <t xml:space="preserve">Finanzplanung: Erfolgsrechnung </t>
  </si>
  <si>
    <t>Sensitivitätsanalyse</t>
  </si>
  <si>
    <t>Info-Quellen</t>
  </si>
  <si>
    <t>Beschäftigungsanteil für Betriebszweig</t>
  </si>
  <si>
    <t>Lohn gesamt</t>
  </si>
  <si>
    <t>Miete / Monat für gesamten Betrieb</t>
  </si>
  <si>
    <t>Aufwand / VZÄ</t>
  </si>
  <si>
    <t>Anzahl VZÄ</t>
  </si>
  <si>
    <t>Liquiditätsplanung (Cashflow) Übersicht</t>
  </si>
  <si>
    <t>2) Desinvestitionen (Verkauf)</t>
  </si>
  <si>
    <t>Erläuterungen der Annahmen</t>
  </si>
  <si>
    <t>Richtwerte BLW</t>
  </si>
  <si>
    <t>Einkaufspreis TP / Einkaufseinheit</t>
  </si>
  <si>
    <t>EPA Honorarliste</t>
  </si>
  <si>
    <t>=investiertes FK / Cashflow</t>
  </si>
  <si>
    <t>Sonstiger betrieblicher Aufwand</t>
  </si>
  <si>
    <t>URE (Unterhalt, Reparaturen, Ersatz)</t>
  </si>
  <si>
    <t>Sachversicherungen</t>
  </si>
  <si>
    <t>Verwaltungsaufwand</t>
  </si>
  <si>
    <t>ausserord. Ertrag</t>
  </si>
  <si>
    <t>Ersatzkosten</t>
  </si>
  <si>
    <t>% Anteil für Betriebszweig</t>
  </si>
  <si>
    <t xml:space="preserve">100% bei Planung für ganzen Betrieb </t>
  </si>
  <si>
    <r>
      <t>Sachversicherungen</t>
    </r>
    <r>
      <rPr>
        <sz val="10"/>
        <rFont val="Arial Narrow"/>
        <family val="2"/>
      </rPr>
      <t xml:space="preserve"> (inkl. Betriebshaftpflicht)</t>
    </r>
  </si>
  <si>
    <t>Strom, Energie- &amp; Entsorgungsaufwand</t>
  </si>
  <si>
    <t xml:space="preserve">Finanzplanung: Annahmen der Erfolgsrechnung </t>
  </si>
  <si>
    <t>Cashflow aus Investitionstätigkeit</t>
  </si>
  <si>
    <t>Cashflow aus Geschäftstätigkeit</t>
  </si>
  <si>
    <t>Cashflow aus Finanzierungstätigkeit</t>
  </si>
  <si>
    <t>Produkt 1 - Bsp. landwirtschaftliche Produktion, Verarbeitung &amp; Veredelung</t>
  </si>
  <si>
    <t>Produkt 2 - Bsp. agrotouristische Angebote</t>
  </si>
  <si>
    <t>Produkt 3 - Bsp. nicht-produktorientierte Projekte</t>
  </si>
  <si>
    <t>Investitionssumme</t>
  </si>
  <si>
    <t>Investition 1</t>
  </si>
  <si>
    <t>Investition 2</t>
  </si>
  <si>
    <t>Investition 3</t>
  </si>
  <si>
    <t>Investition 4</t>
  </si>
  <si>
    <t>Produkt 4</t>
  </si>
  <si>
    <t xml:space="preserve">Resultat vor Zinsen, Steuern, Abschreibungen </t>
  </si>
  <si>
    <t>allfällige Korrekturen (+ Rückstellungen)</t>
  </si>
  <si>
    <t>Veränderung der jährlichen Personalkosten</t>
  </si>
  <si>
    <t>à fonds-perdu (afp) Beiträge Dritter</t>
  </si>
  <si>
    <t>Eigenkapital kumuliert</t>
  </si>
  <si>
    <t>Fremdkapital kumuliert</t>
  </si>
  <si>
    <t>öffentliche Beiträge + afp Beiträge Dritter kumuliert</t>
  </si>
  <si>
    <t>Arbeitsplätze</t>
  </si>
  <si>
    <t>Anzugeben bei TP direkt in LW</t>
  </si>
  <si>
    <t>Berechnung</t>
  </si>
  <si>
    <t>Anzugeben bei TP nicht direkt in LW</t>
  </si>
  <si>
    <t>Personalkosten</t>
  </si>
  <si>
    <t>Produktspezifische Kennzahlen</t>
  </si>
  <si>
    <t>Kennzahlen aus Plan-Erfolgsrechnung</t>
  </si>
  <si>
    <t>Stellenprozent</t>
  </si>
  <si>
    <t>Fahrzeug- &amp; Transportaufwand</t>
  </si>
  <si>
    <t>Wert für "x" mit Vorzeichen eingeben</t>
  </si>
  <si>
    <t>Veränderung des jährlichen Direktaufwandes um x%</t>
  </si>
  <si>
    <t>Verwaltungs- &amp; Werbeaufwand</t>
  </si>
  <si>
    <t>Finanzplanung: Liquidität, Investitions- und Finanzierungsplanung</t>
  </si>
  <si>
    <t>Bestandesänderung (+ bei Abnahme, - bei Zunahme)</t>
  </si>
  <si>
    <t>Monetäre Flüsse pro Jahr</t>
  </si>
  <si>
    <t>Monetäre Flüsse kumuliert</t>
  </si>
  <si>
    <t>1) Investitionen &amp; Finanzierungsquelle</t>
  </si>
  <si>
    <t>3) Finanzierungsquellen</t>
  </si>
  <si>
    <t>Ertrag Gesamtbetrieb</t>
  </si>
  <si>
    <t>Hat die Trägerschaft bereits vor PRE existiert?</t>
  </si>
  <si>
    <t>C) Kennzahlen Wirtschaftlichkeit</t>
  </si>
  <si>
    <t>D) Wertschöpfung für die Landwirtschaft</t>
  </si>
  <si>
    <t>Datenquelle</t>
  </si>
  <si>
    <t>aus Blatt: "Annahmen ER" übertragen</t>
  </si>
  <si>
    <t>aus Liquidität, I &amp; F-Planung übertragen</t>
  </si>
  <si>
    <t>Erläuterungen (freiwillig)</t>
  </si>
  <si>
    <t>Personalaufwand - exkl. Projektkoordination</t>
  </si>
  <si>
    <t>Zinssatz (%)</t>
  </si>
  <si>
    <t>% an Investition</t>
  </si>
  <si>
    <t>Kontrolle (Restfinanzierung = Lücke)</t>
  </si>
  <si>
    <t>nur gelbe Felder befüllen</t>
  </si>
  <si>
    <t>à fonds perdu Beiträge Dritter</t>
  </si>
  <si>
    <t>Investition 5</t>
  </si>
  <si>
    <t>NUR gelbe Felder befüllen</t>
  </si>
  <si>
    <t>nicht zuteilbare Kosten</t>
  </si>
  <si>
    <t>Erlös und zuteilbare Kosten</t>
  </si>
  <si>
    <t xml:space="preserve">Deckungsbeitrag </t>
  </si>
  <si>
    <t xml:space="preserve">nicht direkt zuteilbarer Aufwand </t>
  </si>
  <si>
    <t>Veränderung des Ertrages jährlich um x%</t>
  </si>
  <si>
    <t>Massnahme</t>
  </si>
  <si>
    <t>Investition 6</t>
  </si>
  <si>
    <t>Investition 7</t>
  </si>
  <si>
    <t>Investition 8</t>
  </si>
  <si>
    <t>Reduktion der beitragsberechtigten Kosten in Prozent</t>
  </si>
  <si>
    <t>BZ II - IV</t>
  </si>
  <si>
    <t>HZ / BZ I</t>
  </si>
  <si>
    <t>ungesicherte Restfinanzierung</t>
  </si>
  <si>
    <t>%-le Gewinnschwelle</t>
  </si>
  <si>
    <t>= Deckungsbeitrag / nicht zuteilbare Kosten</t>
  </si>
  <si>
    <t>investiertes Fremdkapital (kumuliert)</t>
  </si>
  <si>
    <t>Cashflow aus Geschäftstätigkeit kumuliert</t>
  </si>
  <si>
    <t>Cashflow aus Investitionstätigkeit kumuliert</t>
  </si>
  <si>
    <t>Cashflow aus Finanzierungstätigkeit kumuliert</t>
  </si>
  <si>
    <t>Cashflow aus Geschäftstätigkeit (kumuliert)</t>
  </si>
  <si>
    <t>Personalkosten für Geschäftsführung PRE</t>
  </si>
  <si>
    <t>Durchschnitt</t>
  </si>
  <si>
    <t>Produktion</t>
  </si>
  <si>
    <t>Verarbeitung</t>
  </si>
  <si>
    <t>Vermarktung</t>
  </si>
  <si>
    <t>Diversifizierung</t>
  </si>
  <si>
    <t>Früchte &amp; Gemüse (F &amp; G)</t>
  </si>
  <si>
    <t xml:space="preserve">F &amp; G -Verarbeitung </t>
  </si>
  <si>
    <t>Agrotourismus: Übernachtung, Gastronomie</t>
  </si>
  <si>
    <t>Milch</t>
  </si>
  <si>
    <t>Agrotourismus: Erlebnisse</t>
  </si>
  <si>
    <t>Mast</t>
  </si>
  <si>
    <t>Alp</t>
  </si>
  <si>
    <t>Pädagogische Angebote</t>
  </si>
  <si>
    <t>Ackerbau</t>
  </si>
  <si>
    <t>Mühlen, Getreidesammelstelle, Reinigung</t>
  </si>
  <si>
    <t>Erneuerbare Energien</t>
  </si>
  <si>
    <t>Vinifizierung</t>
  </si>
  <si>
    <t>Betrachtungseinheit</t>
  </si>
  <si>
    <t>Betrieb</t>
  </si>
  <si>
    <t>Betriebszweig</t>
  </si>
  <si>
    <t xml:space="preserve">Haupteinnahmequellen Gesamtbetrieb </t>
  </si>
  <si>
    <t>ja</t>
  </si>
  <si>
    <t>nein</t>
  </si>
  <si>
    <t>Personalkosten Angestellte</t>
  </si>
  <si>
    <t>PRE-Typ</t>
  </si>
  <si>
    <t>Kantonale Beteiligung am Bundesbeitrag</t>
  </si>
  <si>
    <t>Investitionskosten total</t>
  </si>
  <si>
    <t>Fleisch</t>
  </si>
  <si>
    <t>CHF /Einheit</t>
  </si>
  <si>
    <t>Deckungsbeitrag pro Verkaufseinheit</t>
  </si>
  <si>
    <t>afp Dritter (Berghilfe, Stiftungen, Gemeinde, etc.)</t>
  </si>
  <si>
    <t>Erklärung</t>
  </si>
  <si>
    <t>Resultierender Lohn</t>
  </si>
  <si>
    <t>VP 2021</t>
  </si>
  <si>
    <t>umfassend</t>
  </si>
  <si>
    <t>einzel</t>
  </si>
  <si>
    <t>gemeinschaftlich</t>
  </si>
  <si>
    <t>MEL</t>
  </si>
  <si>
    <t>Gemeinschaftliche Stallbauten</t>
  </si>
  <si>
    <t>Gemeinschaftliche Investitionen (Hardware) im Interesse des Gesamtprojekts</t>
  </si>
  <si>
    <t>bitte spezifisch mit BLW abklären</t>
  </si>
  <si>
    <t>Bonus PRE</t>
  </si>
  <si>
    <t>aus Vorlage Hochbau übertragen</t>
  </si>
  <si>
    <t>je nachdem ob gemeinschaftlich od. einzelbetrieblich</t>
  </si>
  <si>
    <t>…bitte Massnahme auswählen</t>
  </si>
  <si>
    <t>Einzelbetriebliche Stallbauten Raufutterverzehrer</t>
  </si>
  <si>
    <t>Reduktion der beitragsberechtigten Kosten</t>
  </si>
  <si>
    <t>Bonus für PRE-Typ</t>
  </si>
  <si>
    <t>Total öffentliche Beiträge</t>
  </si>
  <si>
    <t>Anteil an Investitionskosten</t>
  </si>
  <si>
    <t>Massnahmen-Nr.</t>
  </si>
  <si>
    <t>Anzugeben bei allen TP</t>
  </si>
  <si>
    <t>1. Jahr nach Umsetzung</t>
  </si>
  <si>
    <t>Ertrag</t>
  </si>
  <si>
    <t>Direktaufwand</t>
  </si>
  <si>
    <t>Deckungsbeitrag Produkt 1</t>
  </si>
  <si>
    <t>Deckungsbeitrag Produkt 2</t>
  </si>
  <si>
    <t>Deckungsbeitrag Produkt 3</t>
  </si>
  <si>
    <t>Veränderung</t>
  </si>
  <si>
    <t>Erläuterungen zum Hintergrund der Veränderung (insb. wenn keine Veränderung)</t>
  </si>
  <si>
    <t>n+1 
(1. PRE-Jahr)</t>
  </si>
  <si>
    <t>"1. Jahr nach Umsetzung" ggü. "n"
[CHF]</t>
  </si>
  <si>
    <t>…Kommentare zur Veränderung</t>
  </si>
  <si>
    <t>Kommentare zur Veränderung</t>
  </si>
  <si>
    <t>Anzahl Betriebe in LW die von TP profitieren</t>
  </si>
  <si>
    <t>Anzahl</t>
  </si>
  <si>
    <t xml:space="preserve">Anzugeben bei  nicht-produktorientierten TP </t>
  </si>
  <si>
    <t>Massnahme 1</t>
  </si>
  <si>
    <t>Massnahme 2</t>
  </si>
  <si>
    <t>Massnahme 3</t>
  </si>
  <si>
    <t>Massnahme 4</t>
  </si>
  <si>
    <t>in Personalaufwand NICHT berücksichtigte Arbeit PERSON 2</t>
  </si>
  <si>
    <t>Stunden / Jahr</t>
  </si>
  <si>
    <t>Plan-Erfolgsrechnung Übersicht [CHF]</t>
  </si>
  <si>
    <t>CHF / Stunde</t>
  </si>
  <si>
    <t>...andere Einnahmen</t>
  </si>
  <si>
    <t>Deckungsbeitrag nach Personalaufwand</t>
  </si>
  <si>
    <t>Finanzierungsquellen</t>
  </si>
  <si>
    <t>Gesichert?</t>
  </si>
  <si>
    <t>Finanzierung gesichert?</t>
  </si>
  <si>
    <t>in Personalaufwand NICHT berücksichtigte Arbeit PERSON 1</t>
  </si>
  <si>
    <t>Wird in Erfolgsrechnung übertragen</t>
  </si>
  <si>
    <t>sektorübergreifend</t>
  </si>
  <si>
    <t>wertschöpfungskettenorientiert</t>
  </si>
  <si>
    <t>Gemeinschaftliche Investitionen im Interesse des Gesamtprojekts</t>
  </si>
  <si>
    <t xml:space="preserve">∆ Vorjahr vs. 1. Jahr nach Umsetzung </t>
  </si>
  <si>
    <t>…bitte Finanzierungsquelle auswählen</t>
  </si>
  <si>
    <t>…bitte auswählen</t>
  </si>
  <si>
    <t>Investition 9</t>
  </si>
  <si>
    <t>Darlehen von Dritten</t>
  </si>
  <si>
    <t>Darlehen von Dritten (bitte spezifizieren in Erläuterungen)</t>
  </si>
  <si>
    <t>Total Investitionen</t>
  </si>
  <si>
    <t>Veränderung der nicht zuteilbaren Kosten um x%</t>
  </si>
  <si>
    <t>Zu wieviel % reicht der Deckungsbeitrag um den "nicht direkt zuteilbaren Aufwand" zu decken?</t>
  </si>
  <si>
    <t>zusätzliches Einkommen</t>
  </si>
  <si>
    <t>Liquidität / Zahlungsmittel, die aus eigentlichem Geschäftszweck entstanden sind</t>
  </si>
  <si>
    <t xml:space="preserve">Zeitdauer bis die Schulden bei gegebenem Cashflow getilgt werden können. 
</t>
  </si>
  <si>
    <t>Unterhalt aus Blatt aus Liquidität, I &amp; F-Planung übertragen</t>
  </si>
  <si>
    <t>Investition 1 (z.B. Verkaufseinrichtung)</t>
  </si>
  <si>
    <t>Unterhaltssatz in %:</t>
  </si>
  <si>
    <t>Ziel</t>
  </si>
  <si>
    <t>Indikator</t>
  </si>
  <si>
    <t xml:space="preserve">Messgrösse </t>
  </si>
  <si>
    <t>post3j -Soll</t>
  </si>
  <si>
    <t>post3j -Ist</t>
  </si>
  <si>
    <t>post6j -Soll</t>
  </si>
  <si>
    <t>post6j -Ist</t>
  </si>
  <si>
    <t>Buchhaltung</t>
  </si>
  <si>
    <t>E) Controlling &amp; Monitoring</t>
  </si>
  <si>
    <t>n+1 -Soll</t>
  </si>
  <si>
    <t>n+1 -Ist</t>
  </si>
  <si>
    <t>n+2 -Soll</t>
  </si>
  <si>
    <t>n+2 -Ist</t>
  </si>
  <si>
    <t>n+3 -Soll</t>
  </si>
  <si>
    <t>n+3 -Ist</t>
  </si>
  <si>
    <t>n+4 -Soll</t>
  </si>
  <si>
    <t>n+4 -Ist</t>
  </si>
  <si>
    <t>n+5-Soll</t>
  </si>
  <si>
    <t>n+5-Ist</t>
  </si>
  <si>
    <t>n+6-Ist</t>
  </si>
  <si>
    <t>n+6 -Soll</t>
  </si>
  <si>
    <t>Datum n</t>
  </si>
  <si>
    <t>z.B. Wirtschaftlichkeit</t>
  </si>
  <si>
    <t>E) Controlling- &amp; Monitoring</t>
  </si>
  <si>
    <t xml:space="preserve">A) Steckbrief Trägerschaft </t>
  </si>
  <si>
    <t>Finanzplanung: Übersicht Teilprojekt Grundlagenetappe (GLE)</t>
  </si>
  <si>
    <t>Anleitung</t>
  </si>
  <si>
    <t>Aufbau eines Betriebszweiges auf dem Landwirtschaftsbetrieb</t>
  </si>
  <si>
    <t>Beitragssatz Bund definitiv</t>
  </si>
  <si>
    <t xml:space="preserve">Beitragssatz Kanton  
</t>
  </si>
  <si>
    <t>B) Finanzierungsübersicht inkl. Berechnung der öffentlichen Beiträge</t>
  </si>
  <si>
    <t>Als Hilfe zur Berechnung der Investitionshilfen können die Berechnungsformulare des Hochbaus beigezogen werden: Nr. 41, 47, 73, "div. IK Massnahmen", "div. IK &amp; Beitrag" (online verfügbar) --&gt; bitte Berechnung als Anhang beilegen und die Resultate hier übertragen (Bundes- &amp; Kantonsbeitrag)</t>
  </si>
  <si>
    <t>geschätzte Grösse des Landwirtschaftssektors (z.B. Milch, Ackerbau) die von TP profitieren (CHF)</t>
  </si>
  <si>
    <t>2. Annahmen</t>
  </si>
  <si>
    <t>1. Übersichtsblatt</t>
  </si>
  <si>
    <t>Kapitel A</t>
  </si>
  <si>
    <t>3. Erfolgsrechnung befüllen</t>
  </si>
  <si>
    <t>4. Liquidität, I &amp; F Planung</t>
  </si>
  <si>
    <t>5. Übersichtsblatt</t>
  </si>
  <si>
    <t>vervollständigen</t>
  </si>
  <si>
    <t>Bemerkungen zum Tabellenblatt "Übersicht TP"</t>
  </si>
  <si>
    <t>Herleitung der Annahmen zur Erfolgsrechnung bzw. Geschäftsverlauf</t>
  </si>
  <si>
    <t>Zahlen aus den Annahmen in die Erfolgsrechnung übertragen</t>
  </si>
  <si>
    <t>Betrachtungseinheit: wird der gesamte Betrieb / Unternehmen in der Finanzplanung abgebildet oder nur ein Betriebszweig?</t>
  </si>
  <si>
    <t>beitragsberechtigte Kosten</t>
  </si>
  <si>
    <t>massgebende beitragsberechtigte Kosten</t>
  </si>
  <si>
    <t xml:space="preserve">min. Beteiligung des Kantons an Bundesbeitrag </t>
  </si>
  <si>
    <t>falls Schriftgrösse zu klein: bitte Seitenansicht auf 100% wechseln (unten rechts in der untersten grauen Leiste des Excel)</t>
  </si>
  <si>
    <t xml:space="preserve">nicht-beitragsberechtigte Kosten </t>
  </si>
  <si>
    <t>HZ/BZ, BZ: Verarbeitung, Lagerung und Vermarktung regionaler landwirtschaftlicher Erzeugnisse</t>
  </si>
  <si>
    <t>Talgebiet: Verarbeitung, Lagerung und Vermarktung regionaler landwirtschaftlicher Erzeugnisse</t>
  </si>
  <si>
    <t>Total Restfinanzierung</t>
  </si>
  <si>
    <t xml:space="preserve">Einzelbetriebliche Massnahmen ökologischer Ziele </t>
  </si>
  <si>
    <t>Logistik &amp; Lagerung</t>
  </si>
  <si>
    <t>Diverses</t>
  </si>
  <si>
    <t xml:space="preserve">Gastronomie </t>
  </si>
  <si>
    <t>Alp (Milch, Mast, Stall)</t>
  </si>
  <si>
    <t>auswählen</t>
  </si>
  <si>
    <t>auswählene</t>
  </si>
  <si>
    <t>Investitionskraft aus operativer Tätigkeit (%)</t>
  </si>
  <si>
    <r>
      <t xml:space="preserve">ANLEITUNG  
* </t>
    </r>
    <r>
      <rPr>
        <sz val="18"/>
        <rFont val="Arial Narrow"/>
        <family val="2"/>
      </rPr>
      <t xml:space="preserve">Dieses Blatt des Excel ist ein </t>
    </r>
    <r>
      <rPr>
        <b/>
        <sz val="18"/>
        <rFont val="Arial Narrow"/>
        <family val="2"/>
      </rPr>
      <t>Vorschlag / Beispiel</t>
    </r>
    <r>
      <rPr>
        <sz val="18"/>
        <rFont val="Arial Narrow"/>
        <family val="2"/>
      </rPr>
      <t xml:space="preserve">, wie die Annahmen hinter der Erfolgsrechnung skizziert werden könnten. Sie können das Format aber vollständig ändern, </t>
    </r>
    <r>
      <rPr>
        <sz val="18"/>
        <color rgb="FFFF0000"/>
        <rFont val="Arial Narrow"/>
        <family val="2"/>
      </rPr>
      <t>solange die Zahlen der Erfolgsrechnung verständlich und schlüssig hergeleitet werden</t>
    </r>
    <r>
      <rPr>
        <sz val="18"/>
        <rFont val="Arial Narrow"/>
        <family val="2"/>
      </rPr>
      <t>.</t>
    </r>
  </si>
  <si>
    <t>Zelle mit dropdown-Auswahl</t>
  </si>
  <si>
    <t>Trägerschaft-Typ</t>
  </si>
  <si>
    <t>Trägerschaft</t>
  </si>
  <si>
    <t>einzelbetrieblich</t>
  </si>
  <si>
    <t>Meliorationen Massnahmen</t>
  </si>
  <si>
    <t>nach Betriebslage</t>
  </si>
  <si>
    <t>Betriebslage</t>
  </si>
  <si>
    <t>Einzelbetriebliche Massnahmen ökologischer Ziele</t>
  </si>
  <si>
    <t>BITTE selber in die Erfolgsrechnung integrieren bzw. zu den URE-Kosten hinzuzählen</t>
  </si>
  <si>
    <t>Kommunikation, Marketing</t>
  </si>
  <si>
    <t>Weitere Massnahmen im Interesse des Gesamtprojekts (Reduktion mind. 50%)</t>
  </si>
  <si>
    <t>Verkauf nicht durch LW-Betrieb</t>
  </si>
  <si>
    <t>Direktvermarktung</t>
  </si>
  <si>
    <t>TP-Typ für Angaben unter D):</t>
  </si>
  <si>
    <t>Die Kennzahlen C) Wirtschaftlichkeit und D) Wertschöpfung sind obligatorische Indikatoren.</t>
  </si>
  <si>
    <t>Reben</t>
  </si>
  <si>
    <t>"1. Jahr nach Umsetzung" ggü. "n" [CHF]</t>
  </si>
  <si>
    <t>zusätzlich anzugeben bei TP in welchem PRE-Geschäftsführung / Koordination integriert ist</t>
  </si>
  <si>
    <t>Weiteres</t>
  </si>
  <si>
    <t>Aufwertung der Region</t>
  </si>
  <si>
    <t>PRE-Geschäftsführung (gilt nicht als TP)</t>
  </si>
  <si>
    <t xml:space="preserve">Ausrichtung </t>
  </si>
  <si>
    <t xml:space="preserve">Projekttyp </t>
  </si>
  <si>
    <t xml:space="preserve">Investitionskredit </t>
  </si>
  <si>
    <t>Einkaufsmenge eines LW-Produkts</t>
  </si>
  <si>
    <r>
      <t xml:space="preserve">Beitragssatz Bund </t>
    </r>
    <r>
      <rPr>
        <b/>
        <sz val="26"/>
        <color theme="1"/>
        <rFont val="Arial Narrow"/>
        <family val="2"/>
      </rPr>
      <t>ohne</t>
    </r>
    <r>
      <rPr>
        <sz val="26"/>
        <color theme="1"/>
        <rFont val="Arial Narrow"/>
        <family val="2"/>
      </rPr>
      <t xml:space="preserve"> PRE-Bonus</t>
    </r>
  </si>
  <si>
    <r>
      <t xml:space="preserve">Beitragssatz Bund </t>
    </r>
    <r>
      <rPr>
        <b/>
        <sz val="26"/>
        <color theme="1"/>
        <rFont val="Arial Narrow"/>
        <family val="2"/>
      </rPr>
      <t xml:space="preserve">mit </t>
    </r>
    <r>
      <rPr>
        <sz val="26"/>
        <color theme="1"/>
        <rFont val="Arial Narrow"/>
        <family val="2"/>
      </rPr>
      <t>PRE-Bonus</t>
    </r>
  </si>
  <si>
    <r>
      <rPr>
        <b/>
        <sz val="26"/>
        <color theme="1"/>
        <rFont val="Arial"/>
        <family val="2"/>
      </rPr>
      <t>∆</t>
    </r>
    <r>
      <rPr>
        <b/>
        <sz val="26"/>
        <color theme="1"/>
        <rFont val="Arial Narrow"/>
        <family val="2"/>
      </rPr>
      <t xml:space="preserve"> Nettoergebnis vs. investiertes Fremdkapital (kumuliert)</t>
    </r>
  </si>
  <si>
    <r>
      <rPr>
        <b/>
        <sz val="26"/>
        <color theme="1"/>
        <rFont val="Arial"/>
        <family val="2"/>
      </rPr>
      <t>∆</t>
    </r>
    <r>
      <rPr>
        <b/>
        <sz val="26"/>
        <color theme="1"/>
        <rFont val="Arial Narrow"/>
        <family val="2"/>
      </rPr>
      <t xml:space="preserve"> Vorjahr vs. 6. Jahr </t>
    </r>
  </si>
  <si>
    <r>
      <t xml:space="preserve">Veränderung </t>
    </r>
    <r>
      <rPr>
        <sz val="26"/>
        <color theme="1"/>
        <rFont val="Arial Narrow"/>
        <family val="2"/>
      </rPr>
      <t>während PRE in CHF, %</t>
    </r>
  </si>
  <si>
    <r>
      <t xml:space="preserve">"n+ 6" ggü. "n"
</t>
    </r>
    <r>
      <rPr>
        <sz val="26"/>
        <color theme="1"/>
        <rFont val="Arial Narrow"/>
        <family val="2"/>
      </rPr>
      <t>[CHF], [%]</t>
    </r>
  </si>
  <si>
    <r>
      <t xml:space="preserve">"1. Jahr nach Umsetzung" ggü. "n" </t>
    </r>
    <r>
      <rPr>
        <sz val="26"/>
        <color theme="1"/>
        <rFont val="Arial Narrow"/>
        <family val="2"/>
      </rPr>
      <t>[CHF]</t>
    </r>
  </si>
  <si>
    <r>
      <t xml:space="preserve">"1. Jahr nach Umsetzung" ggü. "n"
</t>
    </r>
    <r>
      <rPr>
        <sz val="26"/>
        <color theme="1"/>
        <rFont val="Arial Narrow"/>
        <family val="2"/>
      </rPr>
      <t>[CHF]</t>
    </r>
  </si>
  <si>
    <t>Einkaufspreis eines LW-
Produkts</t>
  </si>
  <si>
    <r>
      <rPr>
        <b/>
        <sz val="26"/>
        <color theme="1"/>
        <rFont val="Arial Narrow"/>
        <family val="2"/>
      </rPr>
      <t xml:space="preserve">IST-Investition </t>
    </r>
    <r>
      <rPr>
        <sz val="26"/>
        <color theme="1"/>
        <rFont val="Arial Narrow"/>
        <family val="2"/>
      </rPr>
      <t>Zwischenbericht 1</t>
    </r>
  </si>
  <si>
    <r>
      <rPr>
        <b/>
        <sz val="26"/>
        <color theme="1"/>
        <rFont val="Arial Narrow"/>
        <family val="2"/>
      </rPr>
      <t>IST-Bundesbeitrag</t>
    </r>
    <r>
      <rPr>
        <sz val="26"/>
        <color theme="1"/>
        <rFont val="Arial Narrow"/>
        <family val="2"/>
      </rPr>
      <t xml:space="preserve"> Zwischenbericht 1</t>
    </r>
  </si>
  <si>
    <r>
      <rPr>
        <b/>
        <sz val="26"/>
        <color theme="1"/>
        <rFont val="Arial Narrow"/>
        <family val="2"/>
      </rPr>
      <t>IST-Investition</t>
    </r>
    <r>
      <rPr>
        <sz val="26"/>
        <color theme="1"/>
        <rFont val="Arial Narrow"/>
        <family val="2"/>
      </rPr>
      <t xml:space="preserve"> Zwischenbericht 2</t>
    </r>
  </si>
  <si>
    <r>
      <rPr>
        <b/>
        <sz val="26"/>
        <color theme="1"/>
        <rFont val="Arial Narrow"/>
        <family val="2"/>
      </rPr>
      <t>IST-Bundesbeitrag</t>
    </r>
    <r>
      <rPr>
        <sz val="26"/>
        <color theme="1"/>
        <rFont val="Arial Narrow"/>
        <family val="2"/>
      </rPr>
      <t xml:space="preserve"> Zwischenbericht 2</t>
    </r>
  </si>
  <si>
    <r>
      <rPr>
        <b/>
        <sz val="26"/>
        <color theme="1"/>
        <rFont val="Arial Narrow"/>
        <family val="2"/>
      </rPr>
      <t>IST-Investition</t>
    </r>
    <r>
      <rPr>
        <sz val="26"/>
        <color theme="1"/>
        <rFont val="Arial Narrow"/>
        <family val="2"/>
      </rPr>
      <t xml:space="preserve"> Schlussbericht</t>
    </r>
  </si>
  <si>
    <r>
      <rPr>
        <b/>
        <sz val="26"/>
        <color theme="1"/>
        <rFont val="Arial Narrow"/>
        <family val="2"/>
      </rPr>
      <t>IST-Betrag Bundesbeitrag</t>
    </r>
    <r>
      <rPr>
        <sz val="26"/>
        <color theme="1"/>
        <rFont val="Arial Narrow"/>
        <family val="2"/>
      </rPr>
      <t xml:space="preserve"> Schlussbericht</t>
    </r>
  </si>
  <si>
    <r>
      <t>Mögliches Vorgehen zur Verwendung der Finanz- und Controllingvorlage</t>
    </r>
    <r>
      <rPr>
        <sz val="32"/>
        <rFont val="Arial Narrow"/>
        <family val="2"/>
      </rPr>
      <t xml:space="preserve">
</t>
    </r>
  </si>
  <si>
    <r>
      <rPr>
        <sz val="24"/>
        <rFont val="Arial Narrow"/>
        <family val="2"/>
      </rPr>
      <t xml:space="preserve">* </t>
    </r>
    <r>
      <rPr>
        <b/>
        <sz val="24"/>
        <rFont val="Arial Narrow"/>
        <family val="2"/>
      </rPr>
      <t>Excel-Blatt vollständig öffnen:</t>
    </r>
    <r>
      <rPr>
        <sz val="24"/>
        <rFont val="Arial Narrow"/>
        <family val="2"/>
      </rPr>
      <t xml:space="preserve"> durch Klick auf die "+"-Zeichen im linken grauen Rand des Excels (links neben den Zeilennummern) können Sie das ganze Blatt öffnen bzw. mit dem "-"-Zeichen wieder schliessen
* </t>
    </r>
    <r>
      <rPr>
        <b/>
        <sz val="24"/>
        <rFont val="Arial Narrow"/>
        <family val="2"/>
      </rPr>
      <t>Bitte übertragen</t>
    </r>
    <r>
      <rPr>
        <sz val="24"/>
        <rFont val="Arial Narrow"/>
        <family val="2"/>
      </rPr>
      <t xml:space="preserve"> Sie die Werte der Annahmen sowie des Blattes "Liquidität, I &amp; F-Planung" in die Erfolgsrechnung (gelbe Zeilen)
* </t>
    </r>
    <r>
      <rPr>
        <b/>
        <sz val="24"/>
        <rFont val="Arial Narrow"/>
        <family val="2"/>
      </rPr>
      <t>Sensitivitätsanalyse:</t>
    </r>
    <r>
      <rPr>
        <sz val="24"/>
        <rFont val="Arial Narrow"/>
        <family val="2"/>
      </rPr>
      <t xml:space="preserve"> durch %-uale Veränderungen der 4 Grössen kann der Effekt auf das Nettoergebnis abgeschätzt werden
* </t>
    </r>
    <r>
      <rPr>
        <b/>
        <sz val="24"/>
        <rFont val="Arial Narrow"/>
        <family val="2"/>
      </rPr>
      <t>Arbeitspensum</t>
    </r>
    <r>
      <rPr>
        <sz val="24"/>
        <rFont val="Arial Narrow"/>
        <family val="2"/>
      </rPr>
      <t xml:space="preserve">: da die Löhne von landw. Betriebsleiter- und GeschäftsleiterInnen von Einzelfirmen nicht in den Personalaufwand berücksichtigt sind, soll das Arbeitspensum geschätzt werden. Dies dient der Abschätzung des Lohnes anhand der Gegenüberstellung mit dem Nettoergebnis.
</t>
    </r>
  </si>
  <si>
    <r>
      <t>B)</t>
    </r>
    <r>
      <rPr>
        <sz val="30"/>
        <color theme="1"/>
        <rFont val="Arial Narrow"/>
        <family val="2"/>
      </rPr>
      <t xml:space="preserve">: Finanzierungsübersicht und Berechnung beitragsberechtigte Kosten basiert auf der aktuellen Version der SVV (siehe Weisungen) --&gt; Bitte für die Zwischen- &amp; Schlussberichte die IST-Werte der Investitionen angeben
</t>
    </r>
    <r>
      <rPr>
        <b/>
        <sz val="30"/>
        <color theme="1"/>
        <rFont val="Arial Narrow"/>
        <family val="2"/>
      </rPr>
      <t>C) &amp; D) w</t>
    </r>
    <r>
      <rPr>
        <sz val="30"/>
        <color theme="1"/>
        <rFont val="Arial Narrow"/>
        <family val="2"/>
      </rPr>
      <t xml:space="preserve">ird automatisch befüllt -&gt; Wertschöpfung: falls sich die Werte der Kennzahlen während dem PRE nicht verändern, bitten wir Sie, die Gründe dafür zu erläutern 
</t>
    </r>
    <r>
      <rPr>
        <b/>
        <sz val="30"/>
        <color theme="1"/>
        <rFont val="Arial Narrow"/>
        <family val="2"/>
      </rPr>
      <t>E)</t>
    </r>
    <r>
      <rPr>
        <sz val="30"/>
        <color theme="1"/>
        <rFont val="Arial Narrow"/>
        <family val="2"/>
      </rPr>
      <t xml:space="preserve"> das Controlling- &amp; Monitoring (CME) dient den Projektträger als Steuerungs- und Überprüfungsinstrument um die Soll- und Ist-Werte zu vergleichen und Abweichungen zu interpretieren. Die Soll-Werte für die Jahre "post 3j" und "post 6j" müssen erst mit dem Schlussbericht definiert werden. Für das BLW soll die Tabelle E) in diesem Dokument spätestens für die Zwischen- und Schlussberichte aktualisiert werden. Im Excel "Überischt GesamtPRE" sollen die </t>
    </r>
    <r>
      <rPr>
        <u/>
        <sz val="30"/>
        <color theme="1"/>
        <rFont val="Arial Narrow"/>
        <family val="2"/>
      </rPr>
      <t>CME-Informationen der Tabelle E) und B)</t>
    </r>
    <r>
      <rPr>
        <sz val="30"/>
        <color theme="1"/>
        <rFont val="Arial Narrow"/>
        <family val="2"/>
      </rPr>
      <t xml:space="preserve"> aller Teilprojekte des PRE zusammengeführt und mit dem Bericht eingereicht werden. Die Kennzahlen / Indikatoren zu den Zielen C) Wirtschaftlichkeit und D) Wertschöpfung für die Landwirtschaft müssen hier als obligatorische Indikatoren aufgeführt werden. </t>
    </r>
    <r>
      <rPr>
        <u/>
        <sz val="30"/>
        <color theme="1"/>
        <rFont val="Arial Narrow"/>
        <family val="2"/>
      </rPr>
      <t>Zusätzlich können</t>
    </r>
    <r>
      <rPr>
        <sz val="30"/>
        <color theme="1"/>
        <rFont val="Arial Narrow"/>
        <family val="2"/>
      </rPr>
      <t xml:space="preserve"> weitere Ziele und Indikatoren im Bereich Umwelt, Aufwertung der Region und soziale Entwicklungen aufgeführt werden. </t>
    </r>
  </si>
  <si>
    <r>
      <t xml:space="preserve">Ertrag </t>
    </r>
    <r>
      <rPr>
        <sz val="20"/>
        <rFont val="Arial Narrow"/>
        <family val="2"/>
      </rPr>
      <t>(aus Verkäufen, Dienstleistungen, DZ, etc.)</t>
    </r>
  </si>
  <si>
    <r>
      <t xml:space="preserve">Direktaufwand </t>
    </r>
    <r>
      <rPr>
        <sz val="20"/>
        <rFont val="Arial Narrow"/>
        <family val="2"/>
      </rPr>
      <t>(Aufwand für Material, Waren, Drittleistungen)</t>
    </r>
  </si>
  <si>
    <r>
      <t>EBITDA</t>
    </r>
    <r>
      <rPr>
        <i/>
        <sz val="20"/>
        <color theme="1"/>
        <rFont val="Arial Narrow"/>
        <family val="2"/>
      </rPr>
      <t xml:space="preserve"> (Ergebnis vor Abschreibungen, Zinsen &amp; Steuern)</t>
    </r>
  </si>
  <si>
    <r>
      <t xml:space="preserve">EBIT </t>
    </r>
    <r>
      <rPr>
        <i/>
        <sz val="20"/>
        <color theme="1"/>
        <rFont val="Arial Narrow"/>
        <family val="2"/>
      </rPr>
      <t>(Ergebnis vor Zinsen und Steuern)</t>
    </r>
  </si>
  <si>
    <r>
      <t xml:space="preserve">EBT </t>
    </r>
    <r>
      <rPr>
        <i/>
        <sz val="20"/>
        <color theme="1"/>
        <rFont val="Arial Narrow"/>
        <family val="2"/>
      </rPr>
      <t>(Ergebnis vor Steuern)</t>
    </r>
  </si>
  <si>
    <r>
      <rPr>
        <b/>
        <sz val="20"/>
        <color rgb="FFFF0000"/>
        <rFont val="Arial Narrow"/>
        <family val="2"/>
      </rPr>
      <t>Arbeitspensum</t>
    </r>
    <r>
      <rPr>
        <b/>
        <sz val="20"/>
        <rFont val="Arial Narrow"/>
        <family val="2"/>
      </rPr>
      <t xml:space="preserve"> </t>
    </r>
    <r>
      <rPr>
        <sz val="20"/>
        <rFont val="Arial Narrow"/>
        <family val="2"/>
      </rPr>
      <t>von Personal welches nicht in den Personalkosten berücksichtigt ist</t>
    </r>
    <r>
      <rPr>
        <b/>
        <sz val="20"/>
        <rFont val="Arial Narrow"/>
        <family val="2"/>
      </rPr>
      <t xml:space="preserve"> </t>
    </r>
    <r>
      <rPr>
        <sz val="20"/>
        <rFont val="Arial Narrow"/>
        <family val="2"/>
      </rPr>
      <t>(z.B. landw. Betriebsleitern, Geschäftsleiter-Innen von Einzelfirmen)</t>
    </r>
  </si>
  <si>
    <t>Personalaufwand</t>
  </si>
  <si>
    <t>(kann auch unter Direktaufwand berücksichtigt werden)</t>
  </si>
  <si>
    <r>
      <t xml:space="preserve">URE </t>
    </r>
    <r>
      <rPr>
        <sz val="16"/>
        <color theme="1"/>
        <rFont val="Arial Narrow"/>
        <family val="2"/>
      </rPr>
      <t>(Unterhalt, Rep., Ersatz)</t>
    </r>
    <r>
      <rPr>
        <sz val="20"/>
        <color theme="1"/>
        <rFont val="Arial Narrow"/>
        <family val="2"/>
      </rPr>
      <t xml:space="preserve"> von mobilen Sachanlagen</t>
    </r>
  </si>
  <si>
    <r>
      <t>* Excel-Blatt vollständig öffnen</t>
    </r>
    <r>
      <rPr>
        <sz val="24"/>
        <rFont val="Arial Narrow"/>
        <family val="2"/>
      </rPr>
      <t xml:space="preserve">: durch Klick auf die "+"-Zeichen im linken grauen Rand des Excels (links neben den Zeilennummern) können Sie die Berechnungen der 1)-3) öffnen bzw. mit dem "-"-Zeichen wieder schliessen 
</t>
    </r>
    <r>
      <rPr>
        <b/>
        <sz val="24"/>
        <rFont val="Arial Narrow"/>
        <family val="2"/>
      </rPr>
      <t>1) Investitionen</t>
    </r>
    <r>
      <rPr>
        <sz val="24"/>
        <rFont val="Arial Narrow"/>
        <family val="2"/>
      </rPr>
      <t xml:space="preserve">: Investitionsbetrag einfügen und die Finanzierungsquelle auswählen sowie Abschreibungssatz und Unterhaltsrate angeben. Die Beträge der Finanzierungsquellen werden automatisch in die Übersicht 3) Finanzierungsquelle übetragen. </t>
    </r>
    <r>
      <rPr>
        <b/>
        <sz val="24"/>
        <rFont val="Arial Narrow"/>
        <family val="2"/>
      </rPr>
      <t>Achtung:</t>
    </r>
    <r>
      <rPr>
        <sz val="24"/>
        <rFont val="Arial Narrow"/>
        <family val="2"/>
      </rPr>
      <t xml:space="preserve"> 20% der öffentlichen Beiträge werden erst im letzten Jahr, nach der Schlussabrechnung ausbezahlt. D.h. dieser Anteil muss durch eine andere Finanzierungsquelle vorfinanziert werden, und kann im letzten Jahr wieder rückbezahlt werden 
</t>
    </r>
    <r>
      <rPr>
        <b/>
        <sz val="24"/>
        <rFont val="Arial Narrow"/>
        <family val="2"/>
      </rPr>
      <t xml:space="preserve">2) Desinvestition: </t>
    </r>
    <r>
      <rPr>
        <sz val="24"/>
        <rFont val="Arial Narrow"/>
        <family val="2"/>
      </rPr>
      <t xml:space="preserve">Verkauf von Anlagen
</t>
    </r>
    <r>
      <rPr>
        <b/>
        <sz val="24"/>
        <rFont val="Arial Narrow"/>
        <family val="2"/>
      </rPr>
      <t>3)</t>
    </r>
    <r>
      <rPr>
        <sz val="24"/>
        <rFont val="Arial Narrow"/>
        <family val="2"/>
      </rPr>
      <t xml:space="preserve"> </t>
    </r>
    <r>
      <rPr>
        <b/>
        <sz val="24"/>
        <rFont val="Arial Narrow"/>
        <family val="2"/>
      </rPr>
      <t>Finanzierung</t>
    </r>
    <r>
      <rPr>
        <sz val="24"/>
        <rFont val="Arial Narrow"/>
        <family val="2"/>
      </rPr>
      <t xml:space="preserve">: für die einzelnen Finanzierungsquelle bitte das zusätzlich nötige Kaptial für die operativen Tätigkeiten (Betriebskaptial) sowie die Rückzahlungen in den gelben Zeilen angeben 
</t>
    </r>
  </si>
  <si>
    <r>
      <t xml:space="preserve">Abschrei-bungssatz </t>
    </r>
    <r>
      <rPr>
        <sz val="16"/>
        <color theme="1"/>
        <rFont val="Arial Narrow"/>
        <family val="2"/>
      </rPr>
      <t>(%)</t>
    </r>
  </si>
  <si>
    <t>% des Gesamtbetriebs</t>
  </si>
  <si>
    <r>
      <rPr>
        <b/>
        <sz val="32"/>
        <color theme="7" tint="-0.249977111117893"/>
        <rFont val="Arial Narrow"/>
        <family val="2"/>
      </rPr>
      <t>Allgemeine Bemerkungen</t>
    </r>
    <r>
      <rPr>
        <b/>
        <sz val="32"/>
        <rFont val="Arial Narrow"/>
        <family val="2"/>
      </rPr>
      <t xml:space="preserve">
* Detailliertere Erläuterungen finden sich in den jeweiligen Tabellenblättern.
* Hinweis: </t>
    </r>
    <r>
      <rPr>
        <sz val="32"/>
        <rFont val="Arial Narrow"/>
        <family val="2"/>
      </rPr>
      <t xml:space="preserve">Die Tabellenblätter "Übersicht TP", "Erfolgsrechnung" und "Liquidität, I &amp; F-Planung" müssen verwendet werden. Die Herleitung der Erfolgsrechnung, d.h. die Annahmen die hinter den Zahlen stehen, müssen gut und einfach nachvollziehbar sein für die Prüfung. Das Blatt "Beispiel Annahmen ist ein Beispiel wie diese Herleitung aussehen könnte, es kann aber abgeändert und individuell gestaltet werden. Bitte übertragen Sie die Werte der Annahmen sowie des Blattes "Liquidität, I &amp; F-Planung" in die Erfolgsrechnung (gelbe Zeilen)*
* </t>
    </r>
    <r>
      <rPr>
        <b/>
        <sz val="32"/>
        <rFont val="Arial Narrow"/>
        <family val="2"/>
      </rPr>
      <t>Excel-Blatt vollständig öffnen</t>
    </r>
    <r>
      <rPr>
        <sz val="32"/>
        <rFont val="Arial Narrow"/>
        <family val="2"/>
      </rPr>
      <t xml:space="preserve">: durch Klick auf die "+"-Zeichen im linken grauen Rand des Excels (neben den Zeilen-/ Spaltenbeschriftungen) können Sie das ganze Blatt öffnen bzw. mit dem "-"-Zeichen Teile davon wieder schliessen
</t>
    </r>
    <r>
      <rPr>
        <sz val="32"/>
        <rFont val="Arial Narrow"/>
        <family val="2"/>
      </rPr>
      <t xml:space="preserve">
</t>
    </r>
  </si>
  <si>
    <r>
      <rPr>
        <b/>
        <sz val="32"/>
        <color theme="7" tint="-0.249977111117893"/>
        <rFont val="Arial Narrow"/>
        <family val="2"/>
      </rPr>
      <t>*Zusätzliche Erklärungen zu PRE-Typ, Ausrichtung und Projekttyp:</t>
    </r>
    <r>
      <rPr>
        <sz val="32"/>
        <rFont val="Arial Narrow"/>
        <family val="2"/>
      </rPr>
      <t xml:space="preserve">
PRE-Typ: entweder Wertschöpfungskettenorientiert oder sektorübergreifend gemäss SVV
Ausrichtung und Projekttyp: Bei PRE-Projekten wird zwischen 5 verschiedenen Ausrichtungen und ihren Projekttypen unterschieden, dies ist die Grundlage für die BLW-interne Weiterverarbeitung der Daten. Ein PRE muss mind. 3 Teilprojekte unterschiedlicher Ausrichtung aufweisen wobei die "PRE Geschäftsführung" nicht als eigenständiges Teilprojekt gilt. Falls ein TP mehrere Projekttypen aufweist, soll der umsatzstärkste Typ angegeben werden.
1. Produktion: Früchte &amp; Gemüse, Ackerbau, Wein, Milch, Mast, Alp (Milch, Mast, Stall), Diverses
2. Verarbeitung: F&amp;G-Verarbeitung, Mühlen/Getreidesammelstellen/Reinigung, Vinifizierung, Milch, Fleisch, Alp, Diverses
3. Vermarktung: Verkauf nicht durch LW-Betrieb, Logistik &amp; Lagerung, Gastronomie, Kommunikation / Marketing, Diverses
4. Diversifizierung: Agrotourismus (Übernachtung, Gastronomie), Agrotourismus (Erlebnisse), Hofladen, Pädagogische Angebote, Erneuerbare Energien, Diverses
5. Weiteres: Aufwertung der Region,  PRE-Geschäftsführung (gilt nicht als TP)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</si>
</sst>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quot;CHF&quot;\ #,##0"/>
    <numFmt numFmtId="167" formatCode="0.000%"/>
    <numFmt numFmtId="168" formatCode="0.0000%"/>
  </numFmts>
  <fonts count="90" x14ac:knownFonts="1">
    <font>
      <sz val="11"/>
      <color theme="1"/>
      <name val="Arial"/>
      <family val="2"/>
    </font>
    <font>
      <sz val="11"/>
      <color theme="1"/>
      <name val="Arial"/>
      <family val="2"/>
    </font>
    <font>
      <sz val="11"/>
      <color theme="1"/>
      <name val="Arial Narrow"/>
      <family val="2"/>
    </font>
    <font>
      <sz val="10"/>
      <color theme="1"/>
      <name val="Arial Narrow"/>
      <family val="2"/>
    </font>
    <font>
      <b/>
      <sz val="11"/>
      <color theme="1"/>
      <name val="Arial Narrow"/>
      <family val="2"/>
    </font>
    <font>
      <b/>
      <sz val="10"/>
      <name val="Arial Narrow"/>
      <family val="2"/>
    </font>
    <font>
      <sz val="11"/>
      <color rgb="FF00B050"/>
      <name val="Arial Narrow"/>
      <family val="2"/>
    </font>
    <font>
      <sz val="10"/>
      <color rgb="FFFF0000"/>
      <name val="Arial Narrow"/>
      <family val="2"/>
    </font>
    <font>
      <sz val="11"/>
      <color rgb="FFFF0000"/>
      <name val="Arial Narrow"/>
      <family val="2"/>
    </font>
    <font>
      <sz val="10"/>
      <name val="Arial Narrow"/>
      <family val="2"/>
    </font>
    <font>
      <b/>
      <sz val="11"/>
      <name val="Arial Narrow"/>
      <family val="2"/>
    </font>
    <font>
      <sz val="11"/>
      <name val="Arial Narrow"/>
      <family val="2"/>
    </font>
    <font>
      <sz val="9"/>
      <color indexed="81"/>
      <name val="Segoe UI"/>
      <family val="2"/>
    </font>
    <font>
      <b/>
      <sz val="9"/>
      <color indexed="81"/>
      <name val="Segoe UI"/>
      <family val="2"/>
    </font>
    <font>
      <i/>
      <sz val="9"/>
      <name val="Arial Narrow"/>
      <family val="2"/>
    </font>
    <font>
      <b/>
      <sz val="12"/>
      <name val="Arial Narrow"/>
      <family val="2"/>
    </font>
    <font>
      <sz val="12"/>
      <name val="Arial Narrow"/>
      <family val="2"/>
    </font>
    <font>
      <sz val="12"/>
      <color rgb="FFFF0000"/>
      <name val="Arial Narrow"/>
      <family val="2"/>
    </font>
    <font>
      <b/>
      <sz val="12"/>
      <color theme="1"/>
      <name val="Arial Narrow"/>
      <family val="2"/>
    </font>
    <font>
      <sz val="12"/>
      <color theme="1"/>
      <name val="Arial Narrow"/>
      <family val="2"/>
    </font>
    <font>
      <b/>
      <sz val="14"/>
      <color theme="1"/>
      <name val="Arial Narrow"/>
      <family val="2"/>
    </font>
    <font>
      <sz val="14"/>
      <color theme="1"/>
      <name val="Arial Narrow"/>
      <family val="2"/>
    </font>
    <font>
      <sz val="11"/>
      <color theme="1"/>
      <name val="Frutiger 45"/>
      <family val="2"/>
    </font>
    <font>
      <b/>
      <sz val="16"/>
      <color theme="1"/>
      <name val="Arial Narrow"/>
      <family val="2"/>
    </font>
    <font>
      <sz val="16"/>
      <color theme="1"/>
      <name val="Arial Narrow"/>
      <family val="2"/>
    </font>
    <font>
      <b/>
      <sz val="18"/>
      <name val="Arial Narrow"/>
      <family val="2"/>
    </font>
    <font>
      <sz val="18"/>
      <name val="Arial Narrow"/>
      <family val="2"/>
    </font>
    <font>
      <b/>
      <sz val="20"/>
      <name val="Arial Narrow"/>
      <family val="2"/>
    </font>
    <font>
      <sz val="16"/>
      <color rgb="FFFF0000"/>
      <name val="Arial Narrow"/>
      <family val="2"/>
    </font>
    <font>
      <sz val="12"/>
      <color rgb="FF7030A0"/>
      <name val="Arial Narrow"/>
      <family val="2"/>
    </font>
    <font>
      <b/>
      <sz val="12"/>
      <color rgb="FF7030A0"/>
      <name val="Arial Narrow"/>
      <family val="2"/>
    </font>
    <font>
      <b/>
      <sz val="16"/>
      <color rgb="FFFF0000"/>
      <name val="Arial Narrow"/>
      <family val="2"/>
    </font>
    <font>
      <sz val="18"/>
      <color theme="1"/>
      <name val="Arial"/>
      <family val="2"/>
    </font>
    <font>
      <b/>
      <sz val="14"/>
      <name val="Arial Narrow"/>
      <family val="2"/>
    </font>
    <font>
      <sz val="9"/>
      <color theme="1"/>
      <name val="Arial Narrow"/>
      <family val="2"/>
    </font>
    <font>
      <sz val="12"/>
      <color theme="1"/>
      <name val="Arial Narrow"/>
      <family val="2"/>
    </font>
    <font>
      <sz val="18"/>
      <color rgb="FFFF0000"/>
      <name val="Arial Narrow"/>
      <family val="2"/>
    </font>
    <font>
      <sz val="14"/>
      <name val="Arial Narrow"/>
      <family val="2"/>
    </font>
    <font>
      <b/>
      <sz val="16"/>
      <name val="Arial Narrow"/>
      <family val="2"/>
    </font>
    <font>
      <b/>
      <i/>
      <sz val="14"/>
      <color theme="1"/>
      <name val="Arial Narrow"/>
      <family val="2"/>
    </font>
    <font>
      <b/>
      <sz val="14"/>
      <color rgb="FFFF0000"/>
      <name val="Arial Narrow"/>
      <family val="2"/>
    </font>
    <font>
      <sz val="14"/>
      <color rgb="FFFF0000"/>
      <name val="Arial Narrow"/>
      <family val="2"/>
    </font>
    <font>
      <b/>
      <sz val="16"/>
      <color rgb="FF7030A0"/>
      <name val="Arial Narrow"/>
      <family val="2"/>
    </font>
    <font>
      <sz val="14"/>
      <color rgb="FF00B050"/>
      <name val="Arial Narrow"/>
      <family val="2"/>
    </font>
    <font>
      <sz val="20"/>
      <name val="Arial Narrow"/>
      <family val="2"/>
    </font>
    <font>
      <sz val="20"/>
      <color theme="1"/>
      <name val="Arial Narrow"/>
      <family val="2"/>
    </font>
    <font>
      <b/>
      <sz val="22"/>
      <name val="Arial Narrow"/>
      <family val="2"/>
    </font>
    <font>
      <b/>
      <sz val="20"/>
      <color theme="1"/>
      <name val="Arial Narrow"/>
      <family val="2"/>
    </font>
    <font>
      <sz val="9"/>
      <color rgb="FF000000"/>
      <name val="Arial Narrow"/>
      <family val="2"/>
    </font>
    <font>
      <b/>
      <sz val="26"/>
      <name val="Arial Narrow"/>
      <family val="2"/>
    </font>
    <font>
      <b/>
      <sz val="26"/>
      <color theme="1"/>
      <name val="Arial Narrow"/>
      <family val="2"/>
    </font>
    <font>
      <sz val="26"/>
      <color theme="1"/>
      <name val="Arial Narrow"/>
      <family val="2"/>
    </font>
    <font>
      <sz val="26"/>
      <name val="Arial Narrow"/>
      <family val="2"/>
    </font>
    <font>
      <sz val="26"/>
      <color rgb="FFFF0000"/>
      <name val="Arial Narrow"/>
      <family val="2"/>
    </font>
    <font>
      <b/>
      <sz val="26"/>
      <color rgb="FF00B050"/>
      <name val="Arial Narrow"/>
      <family val="2"/>
    </font>
    <font>
      <b/>
      <i/>
      <sz val="26"/>
      <color theme="1"/>
      <name val="Arial Narrow"/>
      <family val="2"/>
    </font>
    <font>
      <b/>
      <sz val="26"/>
      <color theme="1"/>
      <name val="Arial"/>
      <family val="2"/>
    </font>
    <font>
      <sz val="26"/>
      <color rgb="FF7030A0"/>
      <name val="Arial Narrow"/>
      <family val="2"/>
    </font>
    <font>
      <b/>
      <sz val="26"/>
      <color indexed="8"/>
      <name val="Arial Narrow"/>
      <family val="2"/>
    </font>
    <font>
      <sz val="26"/>
      <color theme="1"/>
      <name val="Frutiger 45"/>
      <family val="2"/>
    </font>
    <font>
      <b/>
      <sz val="28"/>
      <color theme="1"/>
      <name val="Arial Narrow"/>
      <family val="2"/>
    </font>
    <font>
      <sz val="28"/>
      <color theme="1"/>
      <name val="Arial Narrow"/>
      <family val="2"/>
    </font>
    <font>
      <b/>
      <sz val="36"/>
      <color theme="1"/>
      <name val="Arial Narrow"/>
      <family val="2"/>
    </font>
    <font>
      <sz val="36"/>
      <color theme="1"/>
      <name val="Arial Narrow"/>
      <family val="2"/>
    </font>
    <font>
      <sz val="28"/>
      <name val="Arial Narrow"/>
      <family val="2"/>
    </font>
    <font>
      <b/>
      <sz val="28"/>
      <name val="Arial Narrow"/>
      <family val="2"/>
    </font>
    <font>
      <sz val="32"/>
      <name val="Arial Narrow"/>
      <family val="2"/>
    </font>
    <font>
      <b/>
      <sz val="32"/>
      <color theme="7" tint="-0.249977111117893"/>
      <name val="Arial Narrow"/>
      <family val="2"/>
    </font>
    <font>
      <b/>
      <sz val="32"/>
      <name val="Arial Narrow"/>
      <family val="2"/>
    </font>
    <font>
      <sz val="32"/>
      <color theme="1"/>
      <name val="Arial Narrow"/>
      <family val="2"/>
    </font>
    <font>
      <b/>
      <sz val="32"/>
      <color theme="1"/>
      <name val="Arial Narrow"/>
      <family val="2"/>
    </font>
    <font>
      <b/>
      <sz val="36"/>
      <name val="Arial Narrow"/>
      <family val="2"/>
    </font>
    <font>
      <b/>
      <sz val="30"/>
      <name val="Arial Narrow"/>
      <family val="2"/>
    </font>
    <font>
      <sz val="30"/>
      <name val="Arial Narrow"/>
      <family val="2"/>
    </font>
    <font>
      <sz val="30"/>
      <color theme="1"/>
      <name val="Arial Narrow"/>
      <family val="2"/>
    </font>
    <font>
      <b/>
      <sz val="28"/>
      <color rgb="FF00B050"/>
      <name val="Arial Narrow"/>
      <family val="2"/>
    </font>
    <font>
      <sz val="28"/>
      <color theme="1"/>
      <name val="Frutiger 45"/>
      <family val="2"/>
    </font>
    <font>
      <sz val="28"/>
      <color indexed="8"/>
      <name val="Arial Narrow"/>
      <family val="2"/>
    </font>
    <font>
      <sz val="22"/>
      <name val="Arial Narrow"/>
      <family val="2"/>
    </font>
    <font>
      <b/>
      <sz val="24"/>
      <color theme="1"/>
      <name val="Arial Narrow"/>
      <family val="2"/>
    </font>
    <font>
      <sz val="24"/>
      <name val="Arial Narrow"/>
      <family val="2"/>
    </font>
    <font>
      <b/>
      <sz val="24"/>
      <name val="Arial Narrow"/>
      <family val="2"/>
    </font>
    <font>
      <b/>
      <sz val="30"/>
      <color theme="1"/>
      <name val="Arial Narrow"/>
      <family val="2"/>
    </font>
    <font>
      <u/>
      <sz val="30"/>
      <color theme="1"/>
      <name val="Arial Narrow"/>
      <family val="2"/>
    </font>
    <font>
      <sz val="16"/>
      <name val="Arial Narrow"/>
      <family val="2"/>
    </font>
    <font>
      <sz val="24"/>
      <color theme="1"/>
      <name val="Arial Narrow"/>
      <family val="2"/>
    </font>
    <font>
      <b/>
      <i/>
      <sz val="20"/>
      <color theme="1"/>
      <name val="Arial Narrow"/>
      <family val="2"/>
    </font>
    <font>
      <i/>
      <sz val="20"/>
      <color theme="1"/>
      <name val="Arial Narrow"/>
      <family val="2"/>
    </font>
    <font>
      <b/>
      <sz val="20"/>
      <color rgb="FFFF0000"/>
      <name val="Arial Narrow"/>
      <family val="2"/>
    </font>
    <font>
      <sz val="22"/>
      <color theme="1"/>
      <name val="Arial"/>
      <family val="2"/>
    </font>
  </fonts>
  <fills count="12">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5"/>
      </patternFill>
    </fill>
    <fill>
      <patternFill patternType="solid">
        <fgColor rgb="FFFFFFCC"/>
        <bgColor theme="9" tint="0.79998168889431442"/>
      </patternFill>
    </fill>
    <fill>
      <patternFill patternType="solid">
        <fgColor rgb="FFFFFF00"/>
        <bgColor indexed="64"/>
      </patternFill>
    </fill>
    <fill>
      <patternFill patternType="lightUp"/>
    </fill>
    <fill>
      <patternFill patternType="solid">
        <fgColor rgb="FFDDEBF7"/>
        <bgColor indexed="64"/>
      </patternFill>
    </fill>
  </fills>
  <borders count="11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right/>
      <top style="thin">
        <color indexed="64"/>
      </top>
      <bottom style="dotted">
        <color indexed="64"/>
      </bottom>
      <diagonal/>
    </border>
    <border>
      <left/>
      <right/>
      <top/>
      <bottom style="dotted">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dotted">
        <color indexed="64"/>
      </right>
      <top/>
      <bottom/>
      <diagonal/>
    </border>
    <border>
      <left/>
      <right style="dashed">
        <color auto="1"/>
      </right>
      <top/>
      <bottom/>
      <diagonal/>
    </border>
    <border>
      <left/>
      <right style="dashed">
        <color auto="1"/>
      </right>
      <top style="thin">
        <color indexed="64"/>
      </top>
      <bottom style="dotted">
        <color indexed="64"/>
      </bottom>
      <diagonal/>
    </border>
    <border>
      <left/>
      <right style="dashed">
        <color auto="1"/>
      </right>
      <top/>
      <bottom style="dotted">
        <color indexed="64"/>
      </bottom>
      <diagonal/>
    </border>
    <border>
      <left/>
      <right style="dashed">
        <color auto="1"/>
      </right>
      <top style="thin">
        <color indexed="64"/>
      </top>
      <bottom/>
      <diagonal/>
    </border>
    <border>
      <left/>
      <right style="dotted">
        <color indexed="64"/>
      </right>
      <top style="thin">
        <color indexed="64"/>
      </top>
      <bottom style="double">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tted">
        <color indexed="64"/>
      </bottom>
      <diagonal/>
    </border>
    <border>
      <left/>
      <right style="dotted">
        <color indexed="64"/>
      </right>
      <top/>
      <bottom style="dotted">
        <color indexed="64"/>
      </bottom>
      <diagonal/>
    </border>
    <border>
      <left style="dotted">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style="thin">
        <color indexed="64"/>
      </right>
      <top/>
      <bottom style="dotted">
        <color indexed="64"/>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right style="thin">
        <color indexed="64"/>
      </right>
      <top style="thin">
        <color indexed="64"/>
      </top>
      <bottom style="double">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top/>
      <bottom style="double">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top style="thin">
        <color indexed="64"/>
      </top>
      <bottom style="thin">
        <color indexed="64"/>
      </bottom>
      <diagonal/>
    </border>
    <border>
      <left style="thin">
        <color indexed="64"/>
      </left>
      <right/>
      <top/>
      <bottom style="thin">
        <color indexed="64"/>
      </bottom>
      <diagonal/>
    </border>
    <border>
      <left style="dotted">
        <color indexed="64"/>
      </left>
      <right/>
      <top/>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ck">
        <color theme="7" tint="0.79998168889431442"/>
      </left>
      <right/>
      <top style="thick">
        <color theme="7" tint="0.79998168889431442"/>
      </top>
      <bottom/>
      <diagonal/>
    </border>
    <border>
      <left/>
      <right/>
      <top style="thick">
        <color theme="7" tint="0.79998168889431442"/>
      </top>
      <bottom/>
      <diagonal/>
    </border>
    <border>
      <left/>
      <right style="thick">
        <color theme="7" tint="0.79998168889431442"/>
      </right>
      <top style="thick">
        <color theme="7" tint="0.79998168889431442"/>
      </top>
      <bottom/>
      <diagonal/>
    </border>
    <border>
      <left style="thick">
        <color theme="7" tint="0.79998168889431442"/>
      </left>
      <right/>
      <top/>
      <bottom/>
      <diagonal/>
    </border>
    <border>
      <left/>
      <right style="thick">
        <color theme="7" tint="0.79998168889431442"/>
      </right>
      <top/>
      <bottom/>
      <diagonal/>
    </border>
    <border>
      <left style="thick">
        <color theme="7" tint="0.79998168889431442"/>
      </left>
      <right/>
      <top/>
      <bottom style="thick">
        <color theme="7" tint="0.79998168889431442"/>
      </bottom>
      <diagonal/>
    </border>
    <border>
      <left/>
      <right/>
      <top/>
      <bottom style="thick">
        <color theme="7" tint="0.79998168889431442"/>
      </bottom>
      <diagonal/>
    </border>
    <border>
      <left/>
      <right style="thick">
        <color theme="7" tint="0.79998168889431442"/>
      </right>
      <top/>
      <bottom style="thick">
        <color theme="7" tint="0.79998168889431442"/>
      </bottom>
      <diagonal/>
    </border>
    <border>
      <left style="dotted">
        <color indexed="64"/>
      </left>
      <right/>
      <top style="thin">
        <color indexed="64"/>
      </top>
      <bottom style="dotted">
        <color indexed="64"/>
      </bottom>
      <diagonal/>
    </border>
    <border>
      <left style="dotted">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auto="1"/>
      </left>
      <right/>
      <top style="thin">
        <color indexed="64"/>
      </top>
      <bottom style="thin">
        <color indexed="64"/>
      </bottom>
      <diagonal/>
    </border>
    <border>
      <left style="thin">
        <color indexed="64"/>
      </left>
      <right/>
      <top style="thin">
        <color indexed="64"/>
      </top>
      <bottom/>
      <diagonal/>
    </border>
    <border>
      <left style="thin">
        <color indexed="64"/>
      </left>
      <right/>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bottom style="double">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dotted">
        <color indexed="64"/>
      </right>
      <top style="thin">
        <color indexed="64"/>
      </top>
      <bottom style="double">
        <color indexed="64"/>
      </bottom>
      <diagonal/>
    </border>
    <border>
      <left/>
      <right style="dotted">
        <color indexed="64"/>
      </right>
      <top/>
      <bottom style="double">
        <color indexed="64"/>
      </bottom>
      <diagonal/>
    </border>
    <border>
      <left style="dotted">
        <color indexed="64"/>
      </left>
      <right style="thin">
        <color indexed="64"/>
      </right>
      <top/>
      <bottom style="double">
        <color indexed="64"/>
      </bottom>
      <diagonal/>
    </border>
    <border>
      <left/>
      <right style="thin">
        <color indexed="64"/>
      </right>
      <top/>
      <bottom style="double">
        <color indexed="64"/>
      </bottom>
      <diagonal/>
    </border>
    <border>
      <left/>
      <right style="dotted">
        <color indexed="64"/>
      </right>
      <top style="dotted">
        <color indexed="64"/>
      </top>
      <bottom style="thin">
        <color indexed="64"/>
      </bottom>
      <diagonal/>
    </border>
    <border>
      <left/>
      <right style="dotted">
        <color indexed="64"/>
      </right>
      <top style="dotted">
        <color indexed="64"/>
      </top>
      <bottom/>
      <diagonal/>
    </border>
    <border>
      <left/>
      <right/>
      <top style="dotted">
        <color indexed="64"/>
      </top>
      <bottom/>
      <diagonal/>
    </border>
    <border>
      <left style="thin">
        <color indexed="64"/>
      </left>
      <right style="thin">
        <color indexed="64"/>
      </right>
      <top style="dotted">
        <color indexed="64"/>
      </top>
      <bottom style="thin">
        <color indexed="64"/>
      </bottom>
      <diagonal/>
    </border>
    <border>
      <left style="dotted">
        <color indexed="64"/>
      </left>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diagonal/>
    </border>
    <border>
      <left/>
      <right style="dashed">
        <color auto="1"/>
      </right>
      <top style="dotted">
        <color indexed="64"/>
      </top>
      <bottom/>
      <diagonal/>
    </border>
    <border>
      <left style="dashed">
        <color auto="1"/>
      </left>
      <right style="dotted">
        <color indexed="64"/>
      </right>
      <top style="thin">
        <color indexed="64"/>
      </top>
      <bottom/>
      <diagonal/>
    </border>
    <border>
      <left style="dashed">
        <color auto="1"/>
      </left>
      <right style="dotted">
        <color auto="1"/>
      </right>
      <top style="thin">
        <color indexed="64"/>
      </top>
      <bottom style="dotted">
        <color indexed="64"/>
      </bottom>
      <diagonal/>
    </border>
    <border>
      <left style="dashed">
        <color auto="1"/>
      </left>
      <right style="dotted">
        <color auto="1"/>
      </right>
      <top/>
      <bottom/>
      <diagonal/>
    </border>
    <border>
      <left style="dashed">
        <color auto="1"/>
      </left>
      <right style="dotted">
        <color indexed="64"/>
      </right>
      <top/>
      <bottom style="thin">
        <color indexed="64"/>
      </bottom>
      <diagonal/>
    </border>
    <border>
      <left style="dotted">
        <color indexed="64"/>
      </left>
      <right/>
      <top style="dotted">
        <color indexed="64"/>
      </top>
      <bottom/>
      <diagonal/>
    </border>
    <border>
      <left/>
      <right style="dashed">
        <color auto="1"/>
      </right>
      <top/>
      <bottom style="thin">
        <color indexed="64"/>
      </bottom>
      <diagonal/>
    </border>
    <border>
      <left style="dashed">
        <color auto="1"/>
      </left>
      <right style="thin">
        <color indexed="64"/>
      </right>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ck">
        <color indexed="64"/>
      </left>
      <right style="dotted">
        <color indexed="64"/>
      </right>
      <top style="thin">
        <color indexed="64"/>
      </top>
      <bottom style="thin">
        <color indexed="64"/>
      </bottom>
      <diagonal/>
    </border>
    <border>
      <left style="thick">
        <color indexed="64"/>
      </left>
      <right style="dotted">
        <color indexed="64"/>
      </right>
      <top/>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bottom/>
      <diagonal/>
    </border>
    <border>
      <left style="thick">
        <color theme="7" tint="0.79998168889431442"/>
      </left>
      <right/>
      <top style="thin">
        <color indexed="64"/>
      </top>
      <bottom style="thick">
        <color theme="7" tint="0.79995117038483843"/>
      </bottom>
      <diagonal/>
    </border>
    <border>
      <left/>
      <right/>
      <top style="thin">
        <color indexed="64"/>
      </top>
      <bottom style="thick">
        <color theme="7" tint="0.79995117038483843"/>
      </bottom>
      <diagonal/>
    </border>
    <border>
      <left style="medium">
        <color rgb="FFA3A3A3"/>
      </left>
      <right style="medium">
        <color rgb="FFA3A3A3"/>
      </right>
      <top style="medium">
        <color rgb="FFA3A3A3"/>
      </top>
      <bottom style="medium">
        <color rgb="FFA3A3A3"/>
      </bottom>
      <diagonal/>
    </border>
  </borders>
  <cellStyleXfs count="5">
    <xf numFmtId="0" fontId="0" fillId="0" borderId="0"/>
    <xf numFmtId="9" fontId="1" fillId="0" borderId="0" applyFont="0" applyFill="0" applyBorder="0" applyAlignment="0" applyProtection="0"/>
    <xf numFmtId="0" fontId="1" fillId="8" borderId="52" applyNumberFormat="0" applyFont="0" applyAlignment="0" applyProtection="0"/>
    <xf numFmtId="0" fontId="1" fillId="7" borderId="0" applyNumberFormat="0" applyBorder="0" applyAlignment="0" applyProtection="0"/>
    <xf numFmtId="0" fontId="22" fillId="0" borderId="0"/>
  </cellStyleXfs>
  <cellXfs count="1068">
    <xf numFmtId="0" fontId="0" fillId="0" borderId="0" xfId="0"/>
    <xf numFmtId="0" fontId="2" fillId="0" borderId="0" xfId="0" applyFont="1" applyAlignment="1" applyProtection="1">
      <alignment vertical="top"/>
      <protection locked="0"/>
    </xf>
    <xf numFmtId="0" fontId="19" fillId="0" borderId="0" xfId="0" applyFont="1" applyAlignment="1" applyProtection="1">
      <alignment vertical="center"/>
      <protection locked="0"/>
    </xf>
    <xf numFmtId="0" fontId="2" fillId="0" borderId="0" xfId="0" applyFont="1" applyProtection="1">
      <protection locked="0"/>
    </xf>
    <xf numFmtId="0" fontId="2" fillId="0" borderId="0" xfId="0" applyFont="1" applyBorder="1" applyAlignment="1" applyProtection="1">
      <alignment vertical="top"/>
      <protection locked="0"/>
    </xf>
    <xf numFmtId="0" fontId="10" fillId="0" borderId="0" xfId="0" applyFont="1" applyFill="1" applyAlignment="1" applyProtection="1">
      <alignment horizontal="left" vertical="center"/>
      <protection locked="0"/>
    </xf>
    <xf numFmtId="0" fontId="9" fillId="0" borderId="0" xfId="0" applyFont="1" applyFill="1" applyAlignment="1" applyProtection="1">
      <alignment vertical="center"/>
      <protection locked="0"/>
    </xf>
    <xf numFmtId="0" fontId="11" fillId="0" borderId="0" xfId="0" applyFont="1" applyFill="1" applyAlignment="1" applyProtection="1">
      <alignment vertical="center"/>
      <protection locked="0"/>
    </xf>
    <xf numFmtId="0" fontId="11" fillId="0" borderId="0" xfId="0" applyFont="1" applyProtection="1">
      <protection locked="0"/>
    </xf>
    <xf numFmtId="0" fontId="11" fillId="0" borderId="0" xfId="0" applyFont="1" applyBorder="1" applyProtection="1">
      <protection locked="0"/>
    </xf>
    <xf numFmtId="0" fontId="11" fillId="0" borderId="0" xfId="0" applyFont="1" applyAlignment="1" applyProtection="1">
      <alignment vertical="top"/>
      <protection locked="0"/>
    </xf>
    <xf numFmtId="0" fontId="3" fillId="0" borderId="0" xfId="0" applyFont="1" applyAlignment="1" applyProtection="1">
      <alignment horizontal="left" vertical="center" indent="1"/>
      <protection locked="0"/>
    </xf>
    <xf numFmtId="9" fontId="9" fillId="0" borderId="0" xfId="1" applyFont="1" applyAlignment="1" applyProtection="1">
      <alignment vertical="top"/>
      <protection locked="0"/>
    </xf>
    <xf numFmtId="0" fontId="3" fillId="0" borderId="0" xfId="0" applyFont="1" applyProtection="1">
      <protection locked="0"/>
    </xf>
    <xf numFmtId="0" fontId="1" fillId="0" borderId="0" xfId="3" applyFill="1" applyAlignment="1" applyProtection="1">
      <alignment horizontal="left" vertical="center"/>
      <protection locked="0"/>
    </xf>
    <xf numFmtId="0" fontId="15" fillId="0" borderId="0" xfId="0" applyFont="1" applyFill="1" applyAlignment="1" applyProtection="1">
      <alignment vertical="top"/>
      <protection locked="0"/>
    </xf>
    <xf numFmtId="0" fontId="11" fillId="0" borderId="0" xfId="0" applyFont="1" applyFill="1" applyAlignment="1" applyProtection="1">
      <alignment vertical="top"/>
      <protection locked="0"/>
    </xf>
    <xf numFmtId="0" fontId="11" fillId="0" borderId="0" xfId="0" applyFont="1" applyFill="1" applyProtection="1">
      <protection locked="0"/>
    </xf>
    <xf numFmtId="0" fontId="19" fillId="0" borderId="0" xfId="0" applyFont="1" applyProtection="1">
      <protection locked="0"/>
    </xf>
    <xf numFmtId="9" fontId="3" fillId="0" borderId="0" xfId="1" applyFont="1" applyProtection="1">
      <protection locked="0"/>
    </xf>
    <xf numFmtId="3" fontId="3" fillId="0" borderId="0" xfId="0" applyNumberFormat="1" applyFont="1" applyProtection="1">
      <protection locked="0"/>
    </xf>
    <xf numFmtId="3" fontId="3" fillId="0" borderId="0" xfId="0" applyNumberFormat="1" applyFont="1" applyBorder="1" applyProtection="1">
      <protection locked="0"/>
    </xf>
    <xf numFmtId="0" fontId="2" fillId="0" borderId="11" xfId="0" applyFont="1" applyBorder="1" applyProtection="1">
      <protection locked="0"/>
    </xf>
    <xf numFmtId="0" fontId="2" fillId="0" borderId="23" xfId="0" applyFont="1" applyBorder="1" applyProtection="1">
      <protection locked="0"/>
    </xf>
    <xf numFmtId="164" fontId="3" fillId="0" borderId="0" xfId="1" applyNumberFormat="1" applyFont="1" applyProtection="1">
      <protection locked="0"/>
    </xf>
    <xf numFmtId="1" fontId="3" fillId="0" borderId="0" xfId="1" applyNumberFormat="1" applyFont="1" applyProtection="1">
      <protection locked="0"/>
    </xf>
    <xf numFmtId="3" fontId="3" fillId="0" borderId="0" xfId="0" applyNumberFormat="1" applyFont="1" applyAlignment="1" applyProtection="1">
      <alignment vertical="top" wrapText="1"/>
      <protection locked="0"/>
    </xf>
    <xf numFmtId="3" fontId="3" fillId="0" borderId="78" xfId="0" applyNumberFormat="1" applyFont="1" applyBorder="1" applyAlignment="1" applyProtection="1">
      <alignment vertical="top" wrapText="1"/>
      <protection locked="0"/>
    </xf>
    <xf numFmtId="0" fontId="11" fillId="0" borderId="0" xfId="0" applyFont="1" applyBorder="1" applyAlignment="1" applyProtection="1">
      <alignment vertical="top"/>
      <protection locked="0"/>
    </xf>
    <xf numFmtId="0" fontId="11" fillId="0" borderId="0" xfId="0" applyFont="1" applyFill="1" applyAlignment="1" applyProtection="1">
      <alignment horizontal="left" vertical="center"/>
      <protection locked="0"/>
    </xf>
    <xf numFmtId="0" fontId="23" fillId="2" borderId="0" xfId="0" applyFont="1" applyFill="1" applyAlignment="1" applyProtection="1">
      <alignment vertical="top"/>
      <protection locked="0"/>
    </xf>
    <xf numFmtId="0" fontId="24" fillId="0" borderId="0" xfId="0" applyFont="1" applyAlignment="1" applyProtection="1">
      <alignment vertical="top"/>
      <protection locked="0"/>
    </xf>
    <xf numFmtId="0" fontId="27" fillId="2" borderId="0" xfId="0" applyFont="1" applyFill="1" applyAlignment="1" applyProtection="1">
      <alignment horizontal="left" vertical="center"/>
      <protection locked="0"/>
    </xf>
    <xf numFmtId="0" fontId="16" fillId="5" borderId="2" xfId="0" applyFont="1" applyFill="1" applyBorder="1" applyAlignment="1" applyProtection="1">
      <alignment vertical="center" wrapText="1"/>
      <protection locked="0"/>
    </xf>
    <xf numFmtId="0" fontId="15" fillId="5" borderId="2" xfId="0" applyFont="1" applyFill="1" applyBorder="1" applyAlignment="1" applyProtection="1">
      <alignment vertical="center"/>
      <protection locked="0"/>
    </xf>
    <xf numFmtId="0" fontId="19" fillId="0" borderId="0" xfId="0" applyFont="1" applyAlignment="1" applyProtection="1">
      <alignment vertical="top"/>
      <protection locked="0"/>
    </xf>
    <xf numFmtId="0" fontId="19" fillId="0" borderId="0" xfId="0" applyFont="1" applyBorder="1" applyAlignment="1" applyProtection="1">
      <alignment vertical="top"/>
      <protection locked="0"/>
    </xf>
    <xf numFmtId="9" fontId="19" fillId="0" borderId="0" xfId="0" applyNumberFormat="1" applyFont="1" applyProtection="1">
      <protection locked="0"/>
    </xf>
    <xf numFmtId="1" fontId="19" fillId="0" borderId="0" xfId="0" applyNumberFormat="1" applyFont="1" applyProtection="1">
      <protection locked="0"/>
    </xf>
    <xf numFmtId="0" fontId="24" fillId="0" borderId="2" xfId="0" applyFont="1" applyBorder="1" applyAlignment="1" applyProtection="1">
      <alignment vertical="top"/>
      <protection locked="0"/>
    </xf>
    <xf numFmtId="0" fontId="24" fillId="0" borderId="2" xfId="0" applyFont="1" applyBorder="1" applyProtection="1">
      <protection locked="0"/>
    </xf>
    <xf numFmtId="0" fontId="24" fillId="0" borderId="9" xfId="0" applyFont="1" applyBorder="1" applyProtection="1">
      <protection locked="0"/>
    </xf>
    <xf numFmtId="0" fontId="23" fillId="0" borderId="17" xfId="0" applyFont="1" applyBorder="1" applyAlignment="1" applyProtection="1">
      <alignment horizontal="right" vertical="center"/>
      <protection locked="0"/>
    </xf>
    <xf numFmtId="0" fontId="24" fillId="0" borderId="0" xfId="0" applyFont="1" applyProtection="1">
      <protection locked="0"/>
    </xf>
    <xf numFmtId="0" fontId="23" fillId="0" borderId="0" xfId="0" applyFont="1" applyBorder="1" applyProtection="1">
      <protection locked="0"/>
    </xf>
    <xf numFmtId="0" fontId="24" fillId="0" borderId="0" xfId="0" applyFont="1" applyBorder="1" applyAlignment="1" applyProtection="1">
      <alignment horizontal="left" vertical="center" indent="1"/>
      <protection locked="0"/>
    </xf>
    <xf numFmtId="0" fontId="24" fillId="0" borderId="0" xfId="0" applyFont="1" applyBorder="1" applyProtection="1">
      <protection locked="0"/>
    </xf>
    <xf numFmtId="0" fontId="24" fillId="0" borderId="7" xfId="0" applyFont="1" applyBorder="1" applyProtection="1">
      <protection locked="0"/>
    </xf>
    <xf numFmtId="3" fontId="23" fillId="0" borderId="11" xfId="0" applyNumberFormat="1" applyFont="1" applyBorder="1" applyAlignment="1" applyProtection="1">
      <alignment vertical="top"/>
      <protection locked="0"/>
    </xf>
    <xf numFmtId="0" fontId="24" fillId="0" borderId="1" xfId="0" applyFont="1" applyBorder="1" applyProtection="1">
      <protection locked="0"/>
    </xf>
    <xf numFmtId="0" fontId="24" fillId="0" borderId="1" xfId="0" applyFont="1" applyBorder="1" applyAlignment="1" applyProtection="1">
      <alignment horizontal="left" vertical="center" indent="1"/>
      <protection locked="0"/>
    </xf>
    <xf numFmtId="0" fontId="24" fillId="0" borderId="8" xfId="0" applyFont="1" applyBorder="1" applyProtection="1">
      <protection locked="0"/>
    </xf>
    <xf numFmtId="3" fontId="24" fillId="0" borderId="28" xfId="0" applyNumberFormat="1" applyFont="1" applyBorder="1" applyAlignment="1" applyProtection="1">
      <alignment vertical="top"/>
      <protection locked="0"/>
    </xf>
    <xf numFmtId="0" fontId="24" fillId="0" borderId="0" xfId="0" applyFont="1" applyAlignment="1" applyProtection="1">
      <alignment horizontal="left" vertical="center" indent="1"/>
      <protection locked="0"/>
    </xf>
    <xf numFmtId="3" fontId="24" fillId="0" borderId="11" xfId="0" applyNumberFormat="1" applyFont="1" applyBorder="1" applyAlignment="1" applyProtection="1">
      <alignment vertical="top"/>
      <protection locked="0"/>
    </xf>
    <xf numFmtId="3" fontId="24" fillId="0" borderId="11" xfId="0" applyNumberFormat="1" applyFont="1" applyFill="1" applyBorder="1" applyAlignment="1" applyProtection="1">
      <alignment vertical="top"/>
      <protection locked="0"/>
    </xf>
    <xf numFmtId="3" fontId="24" fillId="0" borderId="28" xfId="0" applyNumberFormat="1" applyFont="1" applyFill="1" applyBorder="1" applyAlignment="1" applyProtection="1">
      <alignment vertical="top"/>
      <protection locked="0"/>
    </xf>
    <xf numFmtId="0" fontId="24" fillId="0" borderId="0" xfId="0" applyFont="1" applyBorder="1" applyAlignment="1" applyProtection="1">
      <alignment horizontal="left" indent="1"/>
      <protection locked="0"/>
    </xf>
    <xf numFmtId="3" fontId="24" fillId="0" borderId="11" xfId="0" applyNumberFormat="1" applyFont="1" applyBorder="1" applyProtection="1">
      <protection locked="0"/>
    </xf>
    <xf numFmtId="0" fontId="24" fillId="0" borderId="0" xfId="0" applyFont="1" applyAlignment="1" applyProtection="1">
      <alignment horizontal="left" indent="1"/>
      <protection locked="0"/>
    </xf>
    <xf numFmtId="0" fontId="31" fillId="0" borderId="1" xfId="0" applyFont="1" applyBorder="1" applyAlignment="1" applyProtection="1">
      <alignment horizontal="left"/>
      <protection locked="0"/>
    </xf>
    <xf numFmtId="0" fontId="28" fillId="0" borderId="1" xfId="0" applyFont="1" applyBorder="1" applyProtection="1">
      <protection locked="0"/>
    </xf>
    <xf numFmtId="0" fontId="28" fillId="0" borderId="8" xfId="0" applyFont="1" applyBorder="1" applyProtection="1">
      <protection locked="0"/>
    </xf>
    <xf numFmtId="9" fontId="28" fillId="0" borderId="28" xfId="1" applyFont="1" applyBorder="1" applyProtection="1">
      <protection locked="0"/>
    </xf>
    <xf numFmtId="3" fontId="23" fillId="0" borderId="11" xfId="0" applyNumberFormat="1" applyFont="1" applyBorder="1" applyProtection="1">
      <protection locked="0"/>
    </xf>
    <xf numFmtId="0" fontId="24" fillId="0" borderId="1" xfId="0" applyFont="1" applyBorder="1" applyAlignment="1" applyProtection="1">
      <alignment horizontal="left" indent="1"/>
      <protection locked="0"/>
    </xf>
    <xf numFmtId="3" fontId="24" fillId="0" borderId="28" xfId="0" applyNumberFormat="1" applyFont="1" applyBorder="1" applyProtection="1">
      <protection locked="0"/>
    </xf>
    <xf numFmtId="0" fontId="23" fillId="0" borderId="4" xfId="0" applyFont="1" applyBorder="1" applyAlignment="1" applyProtection="1">
      <alignment horizontal="left" vertical="center"/>
      <protection locked="0"/>
    </xf>
    <xf numFmtId="0" fontId="23" fillId="0" borderId="4" xfId="0" applyFont="1" applyBorder="1" applyAlignment="1" applyProtection="1">
      <alignment horizontal="left" vertical="center" indent="1"/>
      <protection locked="0"/>
    </xf>
    <xf numFmtId="0" fontId="23" fillId="0" borderId="4" xfId="0" applyFont="1" applyBorder="1" applyProtection="1">
      <protection locked="0"/>
    </xf>
    <xf numFmtId="0" fontId="23" fillId="0" borderId="10" xfId="0" applyFont="1" applyBorder="1" applyProtection="1">
      <protection locked="0"/>
    </xf>
    <xf numFmtId="3" fontId="23" fillId="0" borderId="26" xfId="0" applyNumberFormat="1" applyFont="1" applyBorder="1" applyProtection="1">
      <protection locked="0"/>
    </xf>
    <xf numFmtId="0" fontId="24" fillId="0" borderId="38" xfId="0" applyFont="1" applyBorder="1" applyAlignment="1" applyProtection="1">
      <alignment horizontal="left" vertical="center"/>
      <protection locked="0"/>
    </xf>
    <xf numFmtId="0" fontId="24" fillId="0" borderId="38" xfId="0" applyFont="1" applyBorder="1" applyAlignment="1" applyProtection="1">
      <alignment horizontal="left" vertical="center" indent="1"/>
      <protection locked="0"/>
    </xf>
    <xf numFmtId="0" fontId="24" fillId="0" borderId="38" xfId="0" applyFont="1" applyBorder="1" applyProtection="1">
      <protection locked="0"/>
    </xf>
    <xf numFmtId="0" fontId="24" fillId="0" borderId="87" xfId="0" applyFont="1" applyBorder="1" applyProtection="1">
      <protection locked="0"/>
    </xf>
    <xf numFmtId="3" fontId="24" fillId="0" borderId="85" xfId="0" applyNumberFormat="1" applyFont="1" applyBorder="1" applyProtection="1">
      <protection locked="0"/>
    </xf>
    <xf numFmtId="0" fontId="24" fillId="0" borderId="0" xfId="0" applyFont="1" applyAlignment="1" applyProtection="1">
      <alignment horizontal="left" vertical="center"/>
      <protection locked="0"/>
    </xf>
    <xf numFmtId="3" fontId="23" fillId="0" borderId="0" xfId="0" applyNumberFormat="1" applyFont="1" applyBorder="1" applyProtection="1">
      <protection locked="0"/>
    </xf>
    <xf numFmtId="0" fontId="26" fillId="0" borderId="0" xfId="0" applyFont="1" applyAlignment="1" applyProtection="1">
      <alignment vertical="center"/>
      <protection locked="0"/>
    </xf>
    <xf numFmtId="0" fontId="32" fillId="0" borderId="0" xfId="3" applyFont="1" applyFill="1" applyAlignment="1" applyProtection="1">
      <alignment horizontal="left" vertical="center"/>
      <protection locked="0"/>
    </xf>
    <xf numFmtId="0" fontId="26" fillId="0" borderId="0" xfId="0" applyFont="1" applyAlignment="1" applyProtection="1">
      <alignment horizontal="left" vertical="center"/>
      <protection locked="0"/>
    </xf>
    <xf numFmtId="0" fontId="30" fillId="0" borderId="55" xfId="0" applyFont="1" applyBorder="1" applyAlignment="1" applyProtection="1">
      <alignment vertical="center"/>
      <protection locked="0"/>
    </xf>
    <xf numFmtId="0" fontId="18" fillId="0" borderId="1" xfId="0" applyFont="1" applyBorder="1" applyAlignment="1" applyProtection="1">
      <alignment vertical="top"/>
      <protection locked="0"/>
    </xf>
    <xf numFmtId="0" fontId="18" fillId="0" borderId="8" xfId="0" applyFont="1" applyBorder="1" applyAlignment="1" applyProtection="1">
      <alignment vertical="top"/>
      <protection locked="0"/>
    </xf>
    <xf numFmtId="0" fontId="29" fillId="0" borderId="55" xfId="0" applyFont="1" applyBorder="1" applyAlignment="1" applyProtection="1">
      <alignment vertical="top"/>
      <protection locked="0"/>
    </xf>
    <xf numFmtId="9" fontId="16" fillId="0" borderId="2" xfId="1" applyFont="1" applyBorder="1" applyAlignment="1" applyProtection="1">
      <alignment vertical="top"/>
      <protection locked="0"/>
    </xf>
    <xf numFmtId="0" fontId="29" fillId="0" borderId="67" xfId="0" applyFont="1" applyBorder="1" applyAlignment="1" applyProtection="1">
      <alignment vertical="top"/>
      <protection locked="0"/>
    </xf>
    <xf numFmtId="9" fontId="19" fillId="0" borderId="0" xfId="1" applyFont="1" applyAlignment="1" applyProtection="1">
      <alignment vertical="top"/>
      <protection locked="0"/>
    </xf>
    <xf numFmtId="0" fontId="16" fillId="0" borderId="0" xfId="0" applyFont="1" applyProtection="1">
      <protection locked="0"/>
    </xf>
    <xf numFmtId="0" fontId="16" fillId="0" borderId="0" xfId="0" applyFont="1" applyAlignment="1">
      <alignment horizontal="left" vertical="top"/>
    </xf>
    <xf numFmtId="0" fontId="17" fillId="0" borderId="69" xfId="0" applyFont="1" applyBorder="1" applyAlignment="1">
      <alignment horizontal="left" vertical="top" wrapText="1"/>
    </xf>
    <xf numFmtId="9" fontId="19" fillId="0" borderId="0" xfId="1" applyFont="1" applyAlignment="1">
      <alignment horizontal="left" vertical="top"/>
    </xf>
    <xf numFmtId="9" fontId="16" fillId="0" borderId="0" xfId="0" applyNumberFormat="1" applyFont="1" applyAlignment="1">
      <alignment horizontal="left" vertical="top"/>
    </xf>
    <xf numFmtId="9" fontId="19" fillId="0" borderId="7" xfId="1" applyFont="1" applyBorder="1" applyAlignment="1">
      <alignment horizontal="left" vertical="top"/>
    </xf>
    <xf numFmtId="0" fontId="16" fillId="0" borderId="7" xfId="0" applyFont="1" applyBorder="1" applyAlignment="1">
      <alignment horizontal="left" vertical="top"/>
    </xf>
    <xf numFmtId="9" fontId="16" fillId="0" borderId="0" xfId="1" applyFont="1" applyAlignment="1">
      <alignment horizontal="left" vertical="top"/>
    </xf>
    <xf numFmtId="0" fontId="16" fillId="0" borderId="0" xfId="0" applyFont="1" applyAlignment="1">
      <alignment vertical="top"/>
    </xf>
    <xf numFmtId="0" fontId="15" fillId="0" borderId="1" xfId="0" applyFont="1" applyBorder="1" applyAlignment="1">
      <alignment vertical="top"/>
    </xf>
    <xf numFmtId="0" fontId="16" fillId="0" borderId="7" xfId="0" applyFont="1" applyBorder="1" applyAlignment="1">
      <alignment vertical="top"/>
    </xf>
    <xf numFmtId="0" fontId="15" fillId="3" borderId="4" xfId="0" applyFont="1" applyFill="1" applyBorder="1" applyAlignment="1">
      <alignment vertical="top"/>
    </xf>
    <xf numFmtId="0" fontId="15" fillId="3" borderId="10" xfId="0" applyFont="1" applyFill="1" applyBorder="1" applyAlignment="1">
      <alignment vertical="top"/>
    </xf>
    <xf numFmtId="0" fontId="16" fillId="0" borderId="8" xfId="0" applyFont="1" applyBorder="1" applyAlignment="1">
      <alignment vertical="top"/>
    </xf>
    <xf numFmtId="0" fontId="15" fillId="0" borderId="1" xfId="0" applyFont="1" applyBorder="1" applyAlignment="1">
      <alignment vertical="top" wrapText="1"/>
    </xf>
    <xf numFmtId="0" fontId="15" fillId="0" borderId="8" xfId="0" applyFont="1" applyBorder="1" applyAlignment="1">
      <alignment vertical="top"/>
    </xf>
    <xf numFmtId="0" fontId="15" fillId="0" borderId="7" xfId="0" applyFont="1" applyBorder="1" applyAlignment="1">
      <alignment vertical="top"/>
    </xf>
    <xf numFmtId="0" fontId="15" fillId="3" borderId="42" xfId="0" applyFont="1" applyFill="1" applyBorder="1" applyAlignment="1">
      <alignment vertical="top" wrapText="1"/>
    </xf>
    <xf numFmtId="0" fontId="15" fillId="0" borderId="69" xfId="0" applyFont="1" applyBorder="1" applyAlignment="1">
      <alignment vertical="top" wrapText="1"/>
    </xf>
    <xf numFmtId="0" fontId="15" fillId="0" borderId="2" xfId="0" applyFont="1" applyBorder="1" applyAlignment="1">
      <alignment vertical="top" wrapText="1"/>
    </xf>
    <xf numFmtId="0" fontId="15" fillId="0" borderId="10" xfId="0" applyFont="1" applyFill="1" applyBorder="1" applyAlignment="1">
      <alignment vertical="top" wrapText="1"/>
    </xf>
    <xf numFmtId="0" fontId="15" fillId="0" borderId="4" xfId="0" applyFont="1" applyBorder="1" applyAlignment="1">
      <alignment vertical="top"/>
    </xf>
    <xf numFmtId="0" fontId="16" fillId="0" borderId="69" xfId="0" applyFont="1" applyFill="1" applyBorder="1" applyAlignment="1">
      <alignment vertical="top" wrapText="1"/>
    </xf>
    <xf numFmtId="0" fontId="15" fillId="0" borderId="0" xfId="0" applyFont="1" applyBorder="1" applyAlignment="1">
      <alignment vertical="top" wrapText="1"/>
    </xf>
    <xf numFmtId="0" fontId="15" fillId="0" borderId="7" xfId="0" applyFont="1" applyFill="1" applyBorder="1" applyAlignment="1">
      <alignment vertical="top" wrapText="1"/>
    </xf>
    <xf numFmtId="0" fontId="15" fillId="0" borderId="0" xfId="0" applyFont="1" applyBorder="1" applyAlignment="1">
      <alignment vertical="top"/>
    </xf>
    <xf numFmtId="0" fontId="15" fillId="0" borderId="0" xfId="0" applyFont="1" applyFill="1" applyBorder="1" applyAlignment="1">
      <alignment vertical="top" wrapText="1"/>
    </xf>
    <xf numFmtId="0" fontId="16" fillId="0" borderId="69" xfId="0" applyFont="1" applyBorder="1" applyAlignment="1">
      <alignment horizontal="left" vertical="top" wrapText="1"/>
    </xf>
    <xf numFmtId="0" fontId="16" fillId="0" borderId="7" xfId="0" applyFont="1" applyBorder="1" applyAlignment="1">
      <alignment horizontal="left" vertical="top" wrapText="1"/>
    </xf>
    <xf numFmtId="9" fontId="16" fillId="9" borderId="0" xfId="1" applyFont="1" applyFill="1" applyAlignment="1">
      <alignment horizontal="left" vertical="top"/>
    </xf>
    <xf numFmtId="9" fontId="19" fillId="9" borderId="0" xfId="1" applyFont="1" applyFill="1" applyAlignment="1">
      <alignment horizontal="left" vertical="top"/>
    </xf>
    <xf numFmtId="0" fontId="19" fillId="0" borderId="0" xfId="0" applyFont="1"/>
    <xf numFmtId="0" fontId="29" fillId="0" borderId="69" xfId="0" applyFont="1" applyBorder="1" applyAlignment="1">
      <alignment horizontal="left" vertical="top" wrapText="1"/>
    </xf>
    <xf numFmtId="0" fontId="29" fillId="0" borderId="0" xfId="0" applyFont="1" applyBorder="1" applyAlignment="1">
      <alignment horizontal="left" vertical="top" wrapText="1"/>
    </xf>
    <xf numFmtId="0" fontId="16" fillId="0" borderId="7" xfId="0" applyFont="1" applyBorder="1" applyAlignment="1">
      <alignment vertical="top" wrapText="1"/>
    </xf>
    <xf numFmtId="0" fontId="15" fillId="3" borderId="55" xfId="0" applyFont="1" applyFill="1" applyBorder="1" applyAlignment="1">
      <alignment vertical="top" wrapText="1"/>
    </xf>
    <xf numFmtId="0" fontId="16" fillId="0" borderId="55" xfId="0" applyFont="1" applyBorder="1" applyAlignment="1">
      <alignment vertical="top" wrapText="1"/>
    </xf>
    <xf numFmtId="9" fontId="16" fillId="0" borderId="55" xfId="1" applyFont="1" applyBorder="1" applyAlignment="1">
      <alignment vertical="top" wrapText="1"/>
    </xf>
    <xf numFmtId="0" fontId="15" fillId="3" borderId="1" xfId="0" applyFont="1" applyFill="1" applyBorder="1" applyAlignment="1">
      <alignment vertical="top" wrapText="1"/>
    </xf>
    <xf numFmtId="0" fontId="19" fillId="0" borderId="2" xfId="0" applyFont="1" applyBorder="1" applyAlignment="1">
      <alignment vertical="center" wrapText="1"/>
    </xf>
    <xf numFmtId="0" fontId="19" fillId="0" borderId="4" xfId="0" applyFont="1" applyBorder="1" applyAlignment="1">
      <alignment vertical="center" wrapText="1"/>
    </xf>
    <xf numFmtId="0" fontId="19" fillId="0" borderId="55" xfId="0" applyFont="1" applyBorder="1" applyAlignment="1">
      <alignment vertical="center" wrapText="1"/>
    </xf>
    <xf numFmtId="0" fontId="15" fillId="0" borderId="0" xfId="0" applyFont="1" applyAlignment="1">
      <alignment vertical="top"/>
    </xf>
    <xf numFmtId="3" fontId="19" fillId="0" borderId="67" xfId="0" applyNumberFormat="1" applyFont="1" applyFill="1" applyBorder="1" applyAlignment="1">
      <alignment vertical="top"/>
    </xf>
    <xf numFmtId="3" fontId="19" fillId="0" borderId="54" xfId="0" applyNumberFormat="1" applyFont="1" applyFill="1" applyBorder="1"/>
    <xf numFmtId="3" fontId="19" fillId="0" borderId="67" xfId="0" applyNumberFormat="1" applyFont="1" applyFill="1" applyBorder="1"/>
    <xf numFmtId="0" fontId="19" fillId="3" borderId="2" xfId="0" applyFont="1" applyFill="1" applyBorder="1" applyAlignment="1">
      <alignment vertical="center" wrapText="1"/>
    </xf>
    <xf numFmtId="167" fontId="16" fillId="0" borderId="0" xfId="0" applyNumberFormat="1" applyFont="1" applyAlignment="1">
      <alignment horizontal="left" vertical="top"/>
    </xf>
    <xf numFmtId="0" fontId="34" fillId="0" borderId="2" xfId="0" applyFont="1" applyBorder="1" applyAlignment="1">
      <alignment vertical="center" wrapText="1"/>
    </xf>
    <xf numFmtId="0" fontId="34" fillId="0" borderId="4" xfId="0" applyFont="1" applyBorder="1" applyAlignment="1">
      <alignment vertical="center" wrapText="1"/>
    </xf>
    <xf numFmtId="0" fontId="19" fillId="0" borderId="0" xfId="0" applyFont="1" applyBorder="1" applyAlignment="1">
      <alignment vertical="center" wrapText="1"/>
    </xf>
    <xf numFmtId="0" fontId="35" fillId="0" borderId="4" xfId="0" applyFont="1" applyBorder="1" applyAlignment="1">
      <alignment vertical="center" wrapText="1"/>
    </xf>
    <xf numFmtId="0" fontId="21" fillId="0" borderId="0" xfId="0" applyFont="1" applyAlignment="1" applyProtection="1">
      <alignment wrapText="1"/>
      <protection locked="0"/>
    </xf>
    <xf numFmtId="0" fontId="21" fillId="0" borderId="0" xfId="0" applyFont="1" applyAlignment="1" applyProtection="1">
      <alignment horizontal="left" vertical="center" indent="1"/>
      <protection locked="0"/>
    </xf>
    <xf numFmtId="0" fontId="21" fillId="0" borderId="0" xfId="0" applyFont="1" applyProtection="1">
      <protection locked="0"/>
    </xf>
    <xf numFmtId="3" fontId="21" fillId="0" borderId="5" xfId="0" applyNumberFormat="1" applyFont="1" applyBorder="1" applyProtection="1">
      <protection locked="0"/>
    </xf>
    <xf numFmtId="0" fontId="33" fillId="0" borderId="1" xfId="0" applyFont="1" applyFill="1" applyBorder="1" applyAlignment="1" applyProtection="1">
      <alignment vertical="top"/>
      <protection locked="0"/>
    </xf>
    <xf numFmtId="0" fontId="37" fillId="0" borderId="1" xfId="0" applyFont="1" applyFill="1" applyBorder="1" applyAlignment="1" applyProtection="1">
      <alignment vertical="top"/>
      <protection locked="0"/>
    </xf>
    <xf numFmtId="0" fontId="37" fillId="0" borderId="0" xfId="0" applyFont="1" applyFill="1" applyAlignment="1" applyProtection="1">
      <alignment vertical="top"/>
      <protection locked="0"/>
    </xf>
    <xf numFmtId="0" fontId="37" fillId="0" borderId="0" xfId="0" applyFont="1" applyFill="1" applyProtection="1">
      <protection locked="0"/>
    </xf>
    <xf numFmtId="0" fontId="20" fillId="0" borderId="9" xfId="0" applyFont="1" applyBorder="1" applyAlignment="1" applyProtection="1">
      <alignment horizontal="left" vertical="center" wrapText="1"/>
      <protection locked="0"/>
    </xf>
    <xf numFmtId="0" fontId="20" fillId="3" borderId="2" xfId="0" applyFont="1" applyFill="1" applyBorder="1" applyAlignment="1" applyProtection="1">
      <alignment horizontal="left" vertical="center"/>
      <protection locked="0"/>
    </xf>
    <xf numFmtId="0" fontId="20" fillId="2" borderId="2" xfId="0" applyFont="1" applyFill="1" applyBorder="1" applyProtection="1">
      <protection locked="0"/>
    </xf>
    <xf numFmtId="10" fontId="20" fillId="3" borderId="2" xfId="1" applyNumberFormat="1" applyFont="1" applyFill="1" applyBorder="1" applyProtection="1">
      <protection locked="0"/>
    </xf>
    <xf numFmtId="3" fontId="20" fillId="3" borderId="2" xfId="0" applyNumberFormat="1" applyFont="1" applyFill="1" applyBorder="1" applyProtection="1">
      <protection locked="0"/>
    </xf>
    <xf numFmtId="9" fontId="40" fillId="2" borderId="21" xfId="1" applyFont="1" applyFill="1" applyBorder="1" applyAlignment="1" applyProtection="1">
      <alignment horizontal="right"/>
      <protection locked="0"/>
    </xf>
    <xf numFmtId="3" fontId="37" fillId="2" borderId="21" xfId="0" applyNumberFormat="1" applyFont="1" applyFill="1" applyBorder="1" applyProtection="1">
      <protection locked="0"/>
    </xf>
    <xf numFmtId="0" fontId="21" fillId="0" borderId="0" xfId="0" applyFont="1" applyBorder="1" applyAlignment="1" applyProtection="1">
      <alignment horizontal="left" vertical="center" indent="1"/>
      <protection locked="0"/>
    </xf>
    <xf numFmtId="3" fontId="21" fillId="0" borderId="54" xfId="0" applyNumberFormat="1" applyFont="1" applyFill="1" applyBorder="1" applyProtection="1">
      <protection locked="0"/>
    </xf>
    <xf numFmtId="164" fontId="21" fillId="0" borderId="54" xfId="1" applyNumberFormat="1" applyFont="1" applyFill="1" applyBorder="1" applyProtection="1">
      <protection locked="0"/>
    </xf>
    <xf numFmtId="3" fontId="21" fillId="0" borderId="54" xfId="0" applyNumberFormat="1" applyFont="1" applyBorder="1" applyAlignment="1" applyProtection="1">
      <alignment vertical="top" wrapText="1"/>
      <protection locked="0"/>
    </xf>
    <xf numFmtId="3" fontId="37" fillId="0" borderId="54" xfId="0" applyNumberFormat="1" applyFont="1" applyBorder="1" applyProtection="1">
      <protection locked="0"/>
    </xf>
    <xf numFmtId="3" fontId="21" fillId="3" borderId="36" xfId="0" applyNumberFormat="1" applyFont="1" applyFill="1" applyBorder="1" applyAlignment="1" applyProtection="1">
      <alignment vertical="top" wrapText="1"/>
      <protection locked="0"/>
    </xf>
    <xf numFmtId="3" fontId="21" fillId="3" borderId="27" xfId="0" applyNumberFormat="1" applyFont="1" applyFill="1" applyBorder="1" applyAlignment="1" applyProtection="1">
      <alignment vertical="top" wrapText="1"/>
      <protection locked="0"/>
    </xf>
    <xf numFmtId="3" fontId="21" fillId="3" borderId="31" xfId="0" applyNumberFormat="1" applyFont="1" applyFill="1" applyBorder="1" applyAlignment="1" applyProtection="1">
      <alignment vertical="top" wrapText="1"/>
      <protection locked="0"/>
    </xf>
    <xf numFmtId="9" fontId="37" fillId="0" borderId="11" xfId="1" applyFont="1" applyBorder="1" applyAlignment="1" applyProtection="1">
      <alignment horizontal="right" vertical="top"/>
      <protection locked="0"/>
    </xf>
    <xf numFmtId="0" fontId="37" fillId="0" borderId="11" xfId="0" applyFont="1" applyBorder="1" applyAlignment="1" applyProtection="1">
      <alignment vertical="top"/>
      <protection locked="0"/>
    </xf>
    <xf numFmtId="3" fontId="21" fillId="0" borderId="76" xfId="0" applyNumberFormat="1" applyFont="1" applyFill="1" applyBorder="1" applyProtection="1">
      <protection locked="0"/>
    </xf>
    <xf numFmtId="164" fontId="21" fillId="0" borderId="76" xfId="1" applyNumberFormat="1" applyFont="1" applyFill="1" applyBorder="1" applyProtection="1">
      <protection locked="0"/>
    </xf>
    <xf numFmtId="3" fontId="21" fillId="0" borderId="76" xfId="0" applyNumberFormat="1" applyFont="1" applyBorder="1" applyAlignment="1" applyProtection="1">
      <alignment vertical="top" wrapText="1"/>
      <protection locked="0"/>
    </xf>
    <xf numFmtId="3" fontId="37" fillId="0" borderId="76" xfId="0" applyNumberFormat="1" applyFont="1" applyBorder="1" applyProtection="1">
      <protection locked="0"/>
    </xf>
    <xf numFmtId="3" fontId="21" fillId="3" borderId="80" xfId="0" applyNumberFormat="1" applyFont="1" applyFill="1" applyBorder="1" applyAlignment="1" applyProtection="1">
      <alignment vertical="top" wrapText="1"/>
      <protection locked="0"/>
    </xf>
    <xf numFmtId="3" fontId="21" fillId="3" borderId="29" xfId="0" applyNumberFormat="1" applyFont="1" applyFill="1" applyBorder="1" applyAlignment="1" applyProtection="1">
      <alignment vertical="top" wrapText="1"/>
      <protection locked="0"/>
    </xf>
    <xf numFmtId="3" fontId="21" fillId="3" borderId="33" xfId="0" applyNumberFormat="1" applyFont="1" applyFill="1" applyBorder="1" applyAlignment="1" applyProtection="1">
      <alignment vertical="top" wrapText="1"/>
      <protection locked="0"/>
    </xf>
    <xf numFmtId="3" fontId="20" fillId="0" borderId="0" xfId="0" applyNumberFormat="1" applyFont="1" applyBorder="1" applyAlignment="1" applyProtection="1">
      <alignment vertical="top"/>
      <protection locked="0"/>
    </xf>
    <xf numFmtId="3" fontId="21" fillId="0" borderId="0" xfId="0" applyNumberFormat="1" applyFont="1" applyBorder="1" applyProtection="1">
      <protection locked="0"/>
    </xf>
    <xf numFmtId="9" fontId="21" fillId="0" borderId="0" xfId="1" applyFont="1" applyBorder="1" applyProtection="1">
      <protection locked="0"/>
    </xf>
    <xf numFmtId="1" fontId="21" fillId="0" borderId="0" xfId="0" applyNumberFormat="1" applyFont="1" applyBorder="1" applyAlignment="1" applyProtection="1">
      <alignment vertical="top" wrapText="1"/>
      <protection locked="0"/>
    </xf>
    <xf numFmtId="3" fontId="21" fillId="0" borderId="7" xfId="0" applyNumberFormat="1" applyFont="1" applyBorder="1" applyProtection="1">
      <protection locked="0"/>
    </xf>
    <xf numFmtId="0" fontId="21" fillId="0" borderId="11" xfId="0" applyFont="1" applyBorder="1" applyProtection="1">
      <protection locked="0"/>
    </xf>
    <xf numFmtId="3" fontId="21" fillId="3" borderId="54" xfId="0" applyNumberFormat="1" applyFont="1" applyFill="1" applyBorder="1" applyAlignment="1" applyProtection="1">
      <alignment vertical="top" wrapText="1"/>
      <protection locked="0"/>
    </xf>
    <xf numFmtId="3" fontId="21" fillId="0" borderId="54" xfId="0" applyNumberFormat="1" applyFont="1" applyBorder="1" applyProtection="1">
      <protection locked="0"/>
    </xf>
    <xf numFmtId="3" fontId="21" fillId="3" borderId="67" xfId="0" applyNumberFormat="1" applyFont="1" applyFill="1" applyBorder="1" applyAlignment="1" applyProtection="1">
      <alignment vertical="top" wrapText="1"/>
      <protection locked="0"/>
    </xf>
    <xf numFmtId="3" fontId="21" fillId="0" borderId="67" xfId="0" applyNumberFormat="1" applyFont="1" applyBorder="1" applyProtection="1">
      <protection locked="0"/>
    </xf>
    <xf numFmtId="3" fontId="21" fillId="3" borderId="37" xfId="0" applyNumberFormat="1" applyFont="1" applyFill="1" applyBorder="1" applyAlignment="1" applyProtection="1">
      <alignment vertical="top" wrapText="1"/>
      <protection locked="0"/>
    </xf>
    <xf numFmtId="3" fontId="21" fillId="3" borderId="23" xfId="0" applyNumberFormat="1" applyFont="1" applyFill="1" applyBorder="1" applyAlignment="1" applyProtection="1">
      <alignment vertical="top" wrapText="1"/>
      <protection locked="0"/>
    </xf>
    <xf numFmtId="3" fontId="21" fillId="3" borderId="32" xfId="0" applyNumberFormat="1" applyFont="1" applyFill="1" applyBorder="1" applyAlignment="1" applyProtection="1">
      <alignment vertical="top" wrapText="1"/>
      <protection locked="0"/>
    </xf>
    <xf numFmtId="3" fontId="21" fillId="3" borderId="67" xfId="1" applyNumberFormat="1" applyFont="1" applyFill="1" applyBorder="1" applyProtection="1">
      <protection locked="0"/>
    </xf>
    <xf numFmtId="0" fontId="21" fillId="0" borderId="1" xfId="0" applyFont="1" applyBorder="1" applyAlignment="1" applyProtection="1">
      <alignment horizontal="left" vertical="center" indent="1"/>
      <protection locked="0"/>
    </xf>
    <xf numFmtId="3" fontId="21" fillId="3" borderId="76" xfId="1" applyNumberFormat="1" applyFont="1" applyFill="1" applyBorder="1" applyProtection="1">
      <protection locked="0"/>
    </xf>
    <xf numFmtId="3" fontId="21" fillId="0" borderId="76" xfId="0" applyNumberFormat="1" applyFont="1" applyBorder="1" applyProtection="1">
      <protection locked="0"/>
    </xf>
    <xf numFmtId="3" fontId="20" fillId="0" borderId="5" xfId="0" applyNumberFormat="1" applyFont="1" applyBorder="1" applyAlignment="1" applyProtection="1">
      <alignment vertical="top"/>
      <protection locked="0"/>
    </xf>
    <xf numFmtId="3" fontId="41" fillId="0" borderId="6" xfId="0" applyNumberFormat="1" applyFont="1" applyBorder="1" applyProtection="1">
      <protection locked="0"/>
    </xf>
    <xf numFmtId="164" fontId="21" fillId="0" borderId="6" xfId="1" applyNumberFormat="1" applyFont="1" applyBorder="1" applyProtection="1">
      <protection locked="0"/>
    </xf>
    <xf numFmtId="3" fontId="20" fillId="0" borderId="75" xfId="0" applyNumberFormat="1" applyFont="1" applyBorder="1" applyProtection="1">
      <protection locked="0"/>
    </xf>
    <xf numFmtId="0" fontId="21" fillId="0" borderId="6" xfId="0" applyFont="1" applyBorder="1" applyProtection="1">
      <protection locked="0"/>
    </xf>
    <xf numFmtId="0" fontId="21" fillId="0" borderId="23" xfId="0" applyFont="1" applyBorder="1" applyProtection="1">
      <protection locked="0"/>
    </xf>
    <xf numFmtId="3" fontId="20" fillId="0" borderId="44" xfId="0" applyNumberFormat="1" applyFont="1" applyBorder="1" applyAlignment="1" applyProtection="1">
      <alignment vertical="top"/>
      <protection locked="0"/>
    </xf>
    <xf numFmtId="3" fontId="21" fillId="0" borderId="44" xfId="0" applyNumberFormat="1" applyFont="1" applyBorder="1" applyProtection="1">
      <protection locked="0"/>
    </xf>
    <xf numFmtId="164" fontId="21" fillId="3" borderId="44" xfId="1" applyNumberFormat="1" applyFont="1" applyFill="1" applyBorder="1" applyProtection="1">
      <protection locked="0"/>
    </xf>
    <xf numFmtId="3" fontId="20" fillId="0" borderId="77" xfId="0" applyNumberFormat="1" applyFont="1" applyBorder="1" applyProtection="1">
      <protection locked="0"/>
    </xf>
    <xf numFmtId="0" fontId="21" fillId="0" borderId="44" xfId="0" applyFont="1" applyBorder="1" applyProtection="1">
      <protection locked="0"/>
    </xf>
    <xf numFmtId="3" fontId="21" fillId="0" borderId="0" xfId="0" applyNumberFormat="1" applyFont="1" applyProtection="1">
      <protection locked="0"/>
    </xf>
    <xf numFmtId="164" fontId="21" fillId="0" borderId="0" xfId="1" applyNumberFormat="1" applyFont="1" applyProtection="1">
      <protection locked="0"/>
    </xf>
    <xf numFmtId="1" fontId="21" fillId="0" borderId="0" xfId="1" applyNumberFormat="1" applyFont="1" applyProtection="1">
      <protection locked="0"/>
    </xf>
    <xf numFmtId="3" fontId="21" fillId="0" borderId="0" xfId="0" applyNumberFormat="1" applyFont="1" applyAlignment="1" applyProtection="1">
      <alignment vertical="top" wrapText="1"/>
      <protection locked="0"/>
    </xf>
    <xf numFmtId="3" fontId="21" fillId="0" borderId="78" xfId="0" applyNumberFormat="1" applyFont="1" applyBorder="1" applyAlignment="1" applyProtection="1">
      <alignment vertical="top" wrapText="1"/>
      <protection locked="0"/>
    </xf>
    <xf numFmtId="3" fontId="20" fillId="2" borderId="9" xfId="0" applyNumberFormat="1" applyFont="1" applyFill="1" applyBorder="1" applyProtection="1">
      <protection locked="0"/>
    </xf>
    <xf numFmtId="4" fontId="20" fillId="3" borderId="2" xfId="0" applyNumberFormat="1" applyFont="1" applyFill="1" applyBorder="1" applyProtection="1">
      <protection locked="0"/>
    </xf>
    <xf numFmtId="3" fontId="23" fillId="0" borderId="5" xfId="0" applyNumberFormat="1" applyFont="1" applyBorder="1" applyAlignment="1" applyProtection="1">
      <alignment horizontal="left" vertical="center"/>
      <protection locked="0"/>
    </xf>
    <xf numFmtId="3" fontId="28" fillId="0" borderId="6" xfId="0" applyNumberFormat="1" applyFont="1" applyBorder="1" applyAlignment="1" applyProtection="1">
      <alignment horizontal="left" vertical="center"/>
      <protection locked="0"/>
    </xf>
    <xf numFmtId="164" fontId="24" fillId="0" borderId="6" xfId="1" applyNumberFormat="1" applyFont="1" applyBorder="1" applyAlignment="1" applyProtection="1">
      <alignment horizontal="left" vertical="center"/>
      <protection locked="0"/>
    </xf>
    <xf numFmtId="3" fontId="23" fillId="0" borderId="75" xfId="0" applyNumberFormat="1" applyFont="1" applyBorder="1" applyAlignment="1" applyProtection="1">
      <alignment horizontal="left" vertical="center"/>
      <protection locked="0"/>
    </xf>
    <xf numFmtId="0" fontId="24" fillId="0" borderId="6" xfId="0" applyFont="1" applyBorder="1" applyAlignment="1" applyProtection="1">
      <alignment horizontal="left" vertical="center"/>
      <protection locked="0"/>
    </xf>
    <xf numFmtId="0" fontId="42" fillId="0" borderId="0" xfId="0" applyFont="1" applyFill="1" applyAlignment="1" applyProtection="1">
      <alignment horizontal="left" vertical="center"/>
      <protection locked="0"/>
    </xf>
    <xf numFmtId="3" fontId="23" fillId="0" borderId="6" xfId="0" applyNumberFormat="1" applyFont="1" applyBorder="1" applyAlignment="1" applyProtection="1">
      <alignment horizontal="left" vertical="center"/>
      <protection locked="0"/>
    </xf>
    <xf numFmtId="3" fontId="23" fillId="0" borderId="25" xfId="0" applyNumberFormat="1" applyFont="1" applyBorder="1" applyAlignment="1" applyProtection="1">
      <alignment horizontal="left" vertical="center"/>
      <protection locked="0"/>
    </xf>
    <xf numFmtId="3" fontId="23" fillId="0" borderId="78" xfId="0" applyNumberFormat="1" applyFont="1" applyBorder="1" applyAlignment="1" applyProtection="1">
      <alignment horizontal="left" vertical="center"/>
      <protection locked="0"/>
    </xf>
    <xf numFmtId="3" fontId="24" fillId="0" borderId="78" xfId="0" applyNumberFormat="1" applyFont="1" applyBorder="1" applyAlignment="1" applyProtection="1">
      <alignment horizontal="left" vertical="center"/>
      <protection locked="0"/>
    </xf>
    <xf numFmtId="164" fontId="24" fillId="0" borderId="78" xfId="1" applyNumberFormat="1" applyFont="1" applyFill="1" applyBorder="1" applyAlignment="1" applyProtection="1">
      <alignment horizontal="left" vertical="center"/>
      <protection locked="0"/>
    </xf>
    <xf numFmtId="3" fontId="23" fillId="0" borderId="79" xfId="0" applyNumberFormat="1" applyFont="1" applyBorder="1" applyAlignment="1" applyProtection="1">
      <alignment horizontal="left" vertical="center"/>
      <protection locked="0"/>
    </xf>
    <xf numFmtId="0" fontId="24" fillId="0" borderId="78" xfId="0" applyFont="1" applyBorder="1" applyAlignment="1" applyProtection="1">
      <alignment horizontal="left" vertical="center"/>
      <protection locked="0"/>
    </xf>
    <xf numFmtId="0" fontId="20" fillId="0" borderId="2" xfId="0" applyFont="1" applyBorder="1" applyAlignment="1" applyProtection="1">
      <alignment horizontal="left" vertical="center" wrapText="1"/>
      <protection locked="0"/>
    </xf>
    <xf numFmtId="0" fontId="20" fillId="2" borderId="0" xfId="0" applyFont="1" applyFill="1" applyBorder="1" applyAlignment="1" applyProtection="1">
      <alignment horizontal="left" vertical="center"/>
      <protection locked="0"/>
    </xf>
    <xf numFmtId="0" fontId="21" fillId="2" borderId="0" xfId="0" applyFont="1" applyFill="1" applyBorder="1" applyProtection="1">
      <protection locked="0"/>
    </xf>
    <xf numFmtId="9" fontId="21" fillId="2" borderId="0" xfId="1" applyFont="1" applyFill="1" applyBorder="1" applyProtection="1">
      <protection locked="0"/>
    </xf>
    <xf numFmtId="9" fontId="21" fillId="2" borderId="10" xfId="1" applyFont="1" applyFill="1" applyBorder="1" applyProtection="1">
      <protection locked="0"/>
    </xf>
    <xf numFmtId="0" fontId="21" fillId="2" borderId="12" xfId="0" applyFont="1" applyFill="1" applyBorder="1" applyProtection="1">
      <protection locked="0"/>
    </xf>
    <xf numFmtId="0" fontId="41" fillId="2" borderId="0" xfId="0" applyFont="1" applyFill="1" applyBorder="1" applyProtection="1">
      <protection locked="0"/>
    </xf>
    <xf numFmtId="0" fontId="21" fillId="2" borderId="0" xfId="0" applyFont="1" applyFill="1" applyProtection="1">
      <protection locked="0"/>
    </xf>
    <xf numFmtId="9" fontId="21" fillId="0" borderId="5" xfId="1" applyFont="1" applyBorder="1" applyProtection="1">
      <protection locked="0"/>
    </xf>
    <xf numFmtId="1" fontId="21" fillId="0" borderId="75" xfId="0" applyNumberFormat="1" applyFont="1" applyBorder="1" applyAlignment="1" applyProtection="1">
      <alignment vertical="top" wrapText="1"/>
      <protection locked="0"/>
    </xf>
    <xf numFmtId="3" fontId="20" fillId="0" borderId="13" xfId="0" applyNumberFormat="1" applyFont="1" applyBorder="1" applyProtection="1">
      <protection locked="0"/>
    </xf>
    <xf numFmtId="164" fontId="21" fillId="0" borderId="0" xfId="1" applyNumberFormat="1" applyFont="1" applyFill="1" applyBorder="1" applyProtection="1">
      <protection locked="0"/>
    </xf>
    <xf numFmtId="1" fontId="21" fillId="0" borderId="7" xfId="1" applyNumberFormat="1" applyFont="1" applyFill="1" applyBorder="1" applyProtection="1">
      <protection locked="0"/>
    </xf>
    <xf numFmtId="3" fontId="21" fillId="0" borderId="12" xfId="0" applyNumberFormat="1" applyFont="1" applyBorder="1" applyProtection="1">
      <protection locked="0"/>
    </xf>
    <xf numFmtId="3" fontId="21" fillId="3" borderId="104" xfId="0" applyNumberFormat="1" applyFont="1" applyFill="1" applyBorder="1" applyAlignment="1" applyProtection="1">
      <alignment vertical="top" wrapText="1"/>
      <protection locked="0"/>
    </xf>
    <xf numFmtId="0" fontId="20" fillId="2" borderId="2" xfId="0" applyFont="1" applyFill="1" applyBorder="1" applyAlignment="1" applyProtection="1">
      <alignment horizontal="left" vertical="center"/>
      <protection locked="0"/>
    </xf>
    <xf numFmtId="0" fontId="21" fillId="2" borderId="2" xfId="0" applyFont="1" applyFill="1" applyBorder="1" applyProtection="1">
      <protection locked="0"/>
    </xf>
    <xf numFmtId="9" fontId="21" fillId="2" borderId="2" xfId="1" applyFont="1" applyFill="1" applyBorder="1" applyProtection="1">
      <protection locked="0"/>
    </xf>
    <xf numFmtId="0" fontId="21" fillId="2" borderId="4" xfId="0" applyFont="1" applyFill="1" applyBorder="1" applyProtection="1">
      <protection locked="0"/>
    </xf>
    <xf numFmtId="0" fontId="41" fillId="2" borderId="2" xfId="0" applyFont="1" applyFill="1" applyBorder="1" applyProtection="1">
      <protection locked="0"/>
    </xf>
    <xf numFmtId="0" fontId="21" fillId="2" borderId="9" xfId="0" applyFont="1" applyFill="1" applyBorder="1" applyProtection="1">
      <protection locked="0"/>
    </xf>
    <xf numFmtId="3" fontId="41" fillId="2" borderId="2" xfId="0" applyNumberFormat="1" applyFont="1" applyFill="1" applyBorder="1" applyProtection="1">
      <protection locked="0"/>
    </xf>
    <xf numFmtId="0" fontId="20" fillId="0" borderId="4" xfId="0" applyFont="1" applyFill="1" applyBorder="1" applyAlignment="1" applyProtection="1">
      <alignment horizontal="left" vertical="center"/>
      <protection locked="0"/>
    </xf>
    <xf numFmtId="0" fontId="21" fillId="0" borderId="4" xfId="0" applyFont="1" applyFill="1" applyBorder="1" applyProtection="1">
      <protection locked="0"/>
    </xf>
    <xf numFmtId="9" fontId="21" fillId="0" borderId="4" xfId="1" applyFont="1" applyFill="1" applyBorder="1" applyProtection="1">
      <protection locked="0"/>
    </xf>
    <xf numFmtId="3" fontId="20" fillId="0" borderId="15" xfId="0" applyNumberFormat="1" applyFont="1" applyBorder="1" applyProtection="1">
      <protection locked="0"/>
    </xf>
    <xf numFmtId="3" fontId="20" fillId="0" borderId="6" xfId="0" applyNumberFormat="1" applyFont="1" applyBorder="1" applyAlignment="1" applyProtection="1">
      <alignment vertical="top"/>
      <protection locked="0"/>
    </xf>
    <xf numFmtId="3" fontId="21" fillId="0" borderId="6" xfId="0" applyNumberFormat="1" applyFont="1" applyBorder="1" applyProtection="1">
      <protection locked="0"/>
    </xf>
    <xf numFmtId="164" fontId="21" fillId="6" borderId="6" xfId="1" applyNumberFormat="1" applyFont="1" applyFill="1" applyBorder="1" applyProtection="1">
      <protection locked="0"/>
    </xf>
    <xf numFmtId="164" fontId="21" fillId="4" borderId="6" xfId="1" applyNumberFormat="1" applyFont="1" applyFill="1" applyBorder="1" applyProtection="1">
      <protection locked="0"/>
    </xf>
    <xf numFmtId="3" fontId="20" fillId="0" borderId="14" xfId="0" applyNumberFormat="1" applyFont="1" applyBorder="1" applyProtection="1">
      <protection locked="0"/>
    </xf>
    <xf numFmtId="0" fontId="21" fillId="0" borderId="0" xfId="0" applyFont="1" applyBorder="1" applyProtection="1">
      <protection locked="0"/>
    </xf>
    <xf numFmtId="0" fontId="21" fillId="0" borderId="12" xfId="0" applyFont="1" applyBorder="1" applyProtection="1">
      <protection locked="0"/>
    </xf>
    <xf numFmtId="0" fontId="21" fillId="0" borderId="104" xfId="0" applyFont="1" applyBorder="1" applyProtection="1">
      <protection locked="0"/>
    </xf>
    <xf numFmtId="3" fontId="21" fillId="0" borderId="23" xfId="0" applyNumberFormat="1" applyFont="1" applyBorder="1" applyProtection="1">
      <protection locked="0"/>
    </xf>
    <xf numFmtId="3" fontId="21" fillId="0" borderId="32" xfId="0" applyNumberFormat="1" applyFont="1" applyBorder="1" applyProtection="1">
      <protection locked="0"/>
    </xf>
    <xf numFmtId="0" fontId="43" fillId="0" borderId="0" xfId="0" applyFont="1" applyProtection="1">
      <protection locked="0"/>
    </xf>
    <xf numFmtId="3" fontId="43" fillId="0" borderId="12" xfId="0" applyNumberFormat="1" applyFont="1" applyBorder="1" applyProtection="1">
      <protection locked="0"/>
    </xf>
    <xf numFmtId="0" fontId="43" fillId="3" borderId="0" xfId="0" applyFont="1" applyFill="1" applyProtection="1">
      <protection locked="0"/>
    </xf>
    <xf numFmtId="3" fontId="43" fillId="3" borderId="104" xfId="0" applyNumberFormat="1" applyFont="1" applyFill="1" applyBorder="1" applyProtection="1">
      <protection locked="0"/>
    </xf>
    <xf numFmtId="3" fontId="43" fillId="3" borderId="23" xfId="0" applyNumberFormat="1" applyFont="1" applyFill="1" applyBorder="1" applyProtection="1">
      <protection locked="0"/>
    </xf>
    <xf numFmtId="3" fontId="43" fillId="3" borderId="32" xfId="0" applyNumberFormat="1" applyFont="1" applyFill="1" applyBorder="1" applyProtection="1">
      <protection locked="0"/>
    </xf>
    <xf numFmtId="0" fontId="41" fillId="3" borderId="0" xfId="0" applyFont="1" applyFill="1" applyProtection="1">
      <protection locked="0"/>
    </xf>
    <xf numFmtId="9" fontId="41" fillId="0" borderId="0" xfId="1" applyFont="1" applyProtection="1">
      <protection locked="0"/>
    </xf>
    <xf numFmtId="3" fontId="41" fillId="0" borderId="0" xfId="0" applyNumberFormat="1" applyFont="1" applyProtection="1">
      <protection locked="0"/>
    </xf>
    <xf numFmtId="3" fontId="41" fillId="0" borderId="12" xfId="0" applyNumberFormat="1" applyFont="1" applyBorder="1" applyProtection="1">
      <protection locked="0"/>
    </xf>
    <xf numFmtId="3" fontId="41" fillId="3" borderId="104" xfId="0" applyNumberFormat="1" applyFont="1" applyFill="1" applyBorder="1" applyProtection="1">
      <protection locked="0"/>
    </xf>
    <xf numFmtId="3" fontId="41" fillId="3" borderId="23" xfId="0" applyNumberFormat="1" applyFont="1" applyFill="1" applyBorder="1" applyProtection="1">
      <protection locked="0"/>
    </xf>
    <xf numFmtId="3" fontId="41" fillId="3" borderId="32" xfId="0" applyNumberFormat="1" applyFont="1" applyFill="1" applyBorder="1" applyProtection="1">
      <protection locked="0"/>
    </xf>
    <xf numFmtId="0" fontId="41" fillId="0" borderId="0" xfId="0" applyFont="1" applyProtection="1">
      <protection locked="0"/>
    </xf>
    <xf numFmtId="3" fontId="21" fillId="2" borderId="2" xfId="0" applyNumberFormat="1" applyFont="1" applyFill="1" applyBorder="1" applyProtection="1">
      <protection locked="0"/>
    </xf>
    <xf numFmtId="3" fontId="21" fillId="0" borderId="4" xfId="0" applyNumberFormat="1" applyFont="1" applyFill="1" applyBorder="1" applyProtection="1">
      <protection locked="0"/>
    </xf>
    <xf numFmtId="0" fontId="21" fillId="0" borderId="7" xfId="0" applyFont="1" applyBorder="1" applyProtection="1">
      <protection locked="0"/>
    </xf>
    <xf numFmtId="164" fontId="21" fillId="0" borderId="6" xfId="1" applyNumberFormat="1" applyFont="1" applyFill="1" applyBorder="1" applyProtection="1">
      <protection locked="0"/>
    </xf>
    <xf numFmtId="0" fontId="21" fillId="0" borderId="90" xfId="0" applyFont="1" applyBorder="1" applyAlignment="1" applyProtection="1">
      <alignment horizontal="left" vertical="center" indent="1"/>
      <protection locked="0"/>
    </xf>
    <xf numFmtId="0" fontId="21" fillId="0" borderId="90" xfId="0" applyFont="1" applyBorder="1" applyProtection="1">
      <protection locked="0"/>
    </xf>
    <xf numFmtId="9" fontId="21" fillId="0" borderId="90" xfId="1" applyFont="1" applyBorder="1" applyProtection="1">
      <protection locked="0"/>
    </xf>
    <xf numFmtId="3" fontId="21" fillId="0" borderId="90" xfId="0" applyNumberFormat="1" applyFont="1" applyBorder="1" applyProtection="1">
      <protection locked="0"/>
    </xf>
    <xf numFmtId="0" fontId="21" fillId="0" borderId="101" xfId="0" applyFont="1" applyBorder="1" applyProtection="1">
      <protection locked="0"/>
    </xf>
    <xf numFmtId="0" fontId="43" fillId="0" borderId="0" xfId="0" applyFont="1" applyBorder="1" applyProtection="1">
      <protection locked="0"/>
    </xf>
    <xf numFmtId="0" fontId="43" fillId="3" borderId="0" xfId="0" applyFont="1" applyFill="1" applyBorder="1" applyProtection="1">
      <protection locked="0"/>
    </xf>
    <xf numFmtId="0" fontId="41" fillId="3" borderId="0" xfId="0" applyFont="1" applyFill="1" applyBorder="1" applyProtection="1">
      <protection locked="0"/>
    </xf>
    <xf numFmtId="9" fontId="41" fillId="0" borderId="0" xfId="1" applyFont="1" applyBorder="1" applyProtection="1">
      <protection locked="0"/>
    </xf>
    <xf numFmtId="3" fontId="41" fillId="0" borderId="0" xfId="0" applyNumberFormat="1" applyFont="1" applyBorder="1" applyProtection="1">
      <protection locked="0"/>
    </xf>
    <xf numFmtId="0" fontId="41" fillId="0" borderId="0" xfId="0" applyFont="1" applyBorder="1" applyProtection="1">
      <protection locked="0"/>
    </xf>
    <xf numFmtId="3" fontId="21" fillId="0" borderId="1" xfId="0" applyNumberFormat="1" applyFont="1" applyBorder="1" applyProtection="1">
      <protection locked="0"/>
    </xf>
    <xf numFmtId="0" fontId="21" fillId="0" borderId="1" xfId="0" applyFont="1" applyBorder="1" applyProtection="1">
      <protection locked="0"/>
    </xf>
    <xf numFmtId="3" fontId="23" fillId="0" borderId="2" xfId="0" applyNumberFormat="1" applyFont="1" applyBorder="1" applyAlignment="1" applyProtection="1">
      <alignment vertical="center"/>
      <protection locked="0"/>
    </xf>
    <xf numFmtId="3" fontId="28" fillId="0" borderId="1" xfId="0" applyNumberFormat="1" applyFont="1" applyBorder="1" applyAlignment="1" applyProtection="1">
      <alignment vertical="center"/>
      <protection locked="0"/>
    </xf>
    <xf numFmtId="164" fontId="24" fillId="0" borderId="1" xfId="1" applyNumberFormat="1" applyFont="1" applyBorder="1" applyAlignment="1" applyProtection="1">
      <alignment vertical="center"/>
      <protection locked="0"/>
    </xf>
    <xf numFmtId="3" fontId="24" fillId="0" borderId="9" xfId="0" applyNumberFormat="1" applyFont="1" applyBorder="1" applyAlignment="1" applyProtection="1">
      <alignment vertical="center"/>
      <protection locked="0"/>
    </xf>
    <xf numFmtId="0" fontId="24" fillId="0" borderId="1" xfId="0" applyFont="1" applyBorder="1" applyAlignment="1" applyProtection="1">
      <alignment vertical="center"/>
      <protection locked="0"/>
    </xf>
    <xf numFmtId="0" fontId="24" fillId="0" borderId="0" xfId="0" applyFont="1" applyAlignment="1" applyProtection="1">
      <alignment vertical="center"/>
      <protection locked="0"/>
    </xf>
    <xf numFmtId="3" fontId="23" fillId="0" borderId="0" xfId="0" applyNumberFormat="1" applyFont="1" applyBorder="1" applyAlignment="1" applyProtection="1">
      <alignment vertical="top"/>
      <protection locked="0"/>
    </xf>
    <xf numFmtId="3" fontId="28" fillId="0" borderId="4" xfId="0" applyNumberFormat="1" applyFont="1" applyFill="1" applyBorder="1" applyProtection="1">
      <protection locked="0"/>
    </xf>
    <xf numFmtId="164" fontId="24" fillId="0" borderId="4" xfId="1" applyNumberFormat="1" applyFont="1" applyFill="1" applyBorder="1" applyProtection="1">
      <protection locked="0"/>
    </xf>
    <xf numFmtId="3" fontId="23" fillId="0" borderId="4" xfId="0" applyNumberFormat="1" applyFont="1" applyFill="1" applyBorder="1" applyProtection="1">
      <protection locked="0"/>
    </xf>
    <xf numFmtId="0" fontId="24" fillId="0" borderId="4" xfId="0" applyFont="1" applyFill="1" applyBorder="1" applyProtection="1">
      <protection locked="0"/>
    </xf>
    <xf numFmtId="3" fontId="24" fillId="0" borderId="4" xfId="0" applyNumberFormat="1" applyFont="1" applyFill="1" applyBorder="1" applyAlignment="1" applyProtection="1">
      <alignment vertical="top" wrapText="1"/>
      <protection locked="0"/>
    </xf>
    <xf numFmtId="0" fontId="24" fillId="0" borderId="4" xfId="0" applyFont="1" applyBorder="1" applyProtection="1">
      <protection locked="0"/>
    </xf>
    <xf numFmtId="9" fontId="24" fillId="0" borderId="4" xfId="0" applyNumberFormat="1" applyFont="1" applyBorder="1" applyProtection="1">
      <protection locked="0"/>
    </xf>
    <xf numFmtId="0" fontId="24" fillId="0" borderId="15" xfId="0" applyFont="1" applyBorder="1" applyProtection="1">
      <protection locked="0"/>
    </xf>
    <xf numFmtId="9" fontId="24" fillId="0" borderId="0" xfId="0" applyNumberFormat="1" applyFont="1" applyBorder="1" applyProtection="1">
      <protection locked="0"/>
    </xf>
    <xf numFmtId="0" fontId="24" fillId="0" borderId="12" xfId="0" applyFont="1" applyBorder="1" applyProtection="1">
      <protection locked="0"/>
    </xf>
    <xf numFmtId="9" fontId="24" fillId="0" borderId="1" xfId="0" applyNumberFormat="1" applyFont="1" applyBorder="1" applyProtection="1">
      <protection locked="0"/>
    </xf>
    <xf numFmtId="0" fontId="24" fillId="0" borderId="107" xfId="0" applyFont="1" applyBorder="1" applyProtection="1">
      <protection locked="0"/>
    </xf>
    <xf numFmtId="0" fontId="42" fillId="0" borderId="42" xfId="0" applyFont="1" applyFill="1" applyBorder="1" applyAlignment="1" applyProtection="1">
      <alignment horizontal="left" vertical="center"/>
      <protection locked="0"/>
    </xf>
    <xf numFmtId="0" fontId="24" fillId="0" borderId="1" xfId="0" applyFont="1" applyBorder="1" applyAlignment="1" applyProtection="1">
      <alignment horizontal="left" vertical="center"/>
      <protection locked="0"/>
    </xf>
    <xf numFmtId="0" fontId="38" fillId="3" borderId="0" xfId="0" applyFont="1" applyFill="1" applyBorder="1" applyAlignment="1" applyProtection="1">
      <alignment vertical="top"/>
      <protection locked="0"/>
    </xf>
    <xf numFmtId="0" fontId="23" fillId="4" borderId="0" xfId="0" applyFont="1" applyFill="1" applyBorder="1" applyAlignment="1" applyProtection="1">
      <alignment vertical="top"/>
      <protection locked="0"/>
    </xf>
    <xf numFmtId="0" fontId="48" fillId="11" borderId="117" xfId="0" applyFont="1" applyFill="1" applyBorder="1" applyAlignment="1">
      <alignment vertical="center" wrapText="1"/>
    </xf>
    <xf numFmtId="0" fontId="48" fillId="0" borderId="117" xfId="0" applyFont="1" applyBorder="1" applyAlignment="1">
      <alignment vertical="center" wrapText="1"/>
    </xf>
    <xf numFmtId="3" fontId="20" fillId="0" borderId="2" xfId="0" applyNumberFormat="1" applyFont="1" applyBorder="1" applyAlignment="1" applyProtection="1">
      <alignment horizontal="left" vertical="center" wrapText="1"/>
      <protection locked="0"/>
    </xf>
    <xf numFmtId="3" fontId="20" fillId="0" borderId="9" xfId="0" applyNumberFormat="1" applyFont="1" applyBorder="1" applyAlignment="1" applyProtection="1">
      <alignment horizontal="left" vertical="center" wrapText="1"/>
      <protection locked="0"/>
    </xf>
    <xf numFmtId="0" fontId="51" fillId="0" borderId="0" xfId="0" applyFont="1" applyAlignment="1" applyProtection="1">
      <alignment vertical="center"/>
      <protection locked="0"/>
    </xf>
    <xf numFmtId="0" fontId="51" fillId="0" borderId="0" xfId="0" applyFont="1" applyAlignment="1" applyProtection="1">
      <alignment vertical="top"/>
      <protection locked="0"/>
    </xf>
    <xf numFmtId="0" fontId="51" fillId="0" borderId="0" xfId="0" applyFont="1" applyAlignment="1" applyProtection="1">
      <alignment vertical="top" wrapText="1"/>
      <protection locked="0"/>
    </xf>
    <xf numFmtId="0" fontId="51" fillId="0" borderId="2" xfId="0" applyFont="1" applyBorder="1" applyAlignment="1" applyProtection="1">
      <alignment vertical="top"/>
      <protection locked="0"/>
    </xf>
    <xf numFmtId="0" fontId="49" fillId="5" borderId="2" xfId="0" applyFont="1" applyFill="1" applyBorder="1" applyAlignment="1" applyProtection="1">
      <alignment vertical="center"/>
      <protection locked="0"/>
    </xf>
    <xf numFmtId="0" fontId="52" fillId="5" borderId="2" xfId="0" applyFont="1" applyFill="1" applyBorder="1" applyAlignment="1" applyProtection="1">
      <alignment vertical="center" wrapText="1"/>
      <protection locked="0"/>
    </xf>
    <xf numFmtId="9" fontId="51" fillId="0" borderId="0" xfId="1" applyFont="1" applyAlignment="1" applyProtection="1">
      <alignment vertical="top"/>
      <protection locked="0"/>
    </xf>
    <xf numFmtId="0" fontId="53" fillId="0" borderId="0" xfId="0" applyFont="1" applyAlignment="1" applyProtection="1">
      <alignment vertical="top"/>
      <protection locked="0"/>
    </xf>
    <xf numFmtId="167" fontId="51" fillId="0" borderId="0" xfId="0" applyNumberFormat="1" applyFont="1" applyAlignment="1" applyProtection="1">
      <alignment vertical="top"/>
      <protection locked="0"/>
    </xf>
    <xf numFmtId="0" fontId="50" fillId="0" borderId="0" xfId="0" applyFont="1" applyAlignment="1" applyProtection="1">
      <alignment vertical="top" wrapText="1"/>
      <protection locked="0"/>
    </xf>
    <xf numFmtId="0" fontId="51" fillId="4" borderId="0" xfId="0" applyFont="1" applyFill="1" applyProtection="1">
      <protection locked="0"/>
    </xf>
    <xf numFmtId="0" fontId="50" fillId="0" borderId="0" xfId="0" applyFont="1" applyAlignment="1" applyProtection="1">
      <alignment vertical="top"/>
      <protection locked="0"/>
    </xf>
    <xf numFmtId="0" fontId="51" fillId="0" borderId="0" xfId="0" applyFont="1" applyFill="1" applyAlignment="1" applyProtection="1">
      <alignment horizontal="left" vertical="top" wrapText="1"/>
      <protection locked="0"/>
    </xf>
    <xf numFmtId="0" fontId="51" fillId="0" borderId="29" xfId="0" applyFont="1" applyBorder="1" applyAlignment="1" applyProtection="1">
      <alignment vertical="top"/>
      <protection locked="0"/>
    </xf>
    <xf numFmtId="0" fontId="50" fillId="0" borderId="29" xfId="0" applyFont="1" applyBorder="1" applyAlignment="1" applyProtection="1">
      <alignment vertical="top"/>
      <protection locked="0"/>
    </xf>
    <xf numFmtId="0" fontId="52" fillId="0" borderId="23" xfId="0" applyFont="1" applyBorder="1" applyAlignment="1" applyProtection="1">
      <alignment vertical="top"/>
      <protection locked="0"/>
    </xf>
    <xf numFmtId="0" fontId="51" fillId="3" borderId="23" xfId="0" applyFont="1" applyFill="1" applyBorder="1" applyAlignment="1" applyProtection="1">
      <alignment vertical="top"/>
      <protection locked="0"/>
    </xf>
    <xf numFmtId="0" fontId="51" fillId="0" borderId="23" xfId="0" applyFont="1" applyBorder="1" applyAlignment="1" applyProtection="1">
      <alignment vertical="top"/>
      <protection locked="0"/>
    </xf>
    <xf numFmtId="0" fontId="54" fillId="0" borderId="0" xfId="0" applyFont="1" applyFill="1" applyBorder="1" applyAlignment="1" applyProtection="1">
      <alignment vertical="center"/>
      <protection locked="0"/>
    </xf>
    <xf numFmtId="0" fontId="51" fillId="0" borderId="0" xfId="0" applyFont="1" applyFill="1" applyAlignment="1" applyProtection="1">
      <alignment vertical="top"/>
      <protection locked="0"/>
    </xf>
    <xf numFmtId="0" fontId="51" fillId="0" borderId="2" xfId="0" applyFont="1" applyBorder="1" applyProtection="1">
      <protection locked="0"/>
    </xf>
    <xf numFmtId="0" fontId="51" fillId="0" borderId="9" xfId="0" applyFont="1" applyBorder="1" applyProtection="1">
      <protection locked="0"/>
    </xf>
    <xf numFmtId="0" fontId="50" fillId="0" borderId="69" xfId="0" applyFont="1" applyBorder="1" applyAlignment="1" applyProtection="1">
      <alignment vertical="top"/>
      <protection locked="0"/>
    </xf>
    <xf numFmtId="0" fontId="49" fillId="0" borderId="69" xfId="0" applyFont="1" applyFill="1" applyBorder="1" applyAlignment="1" applyProtection="1">
      <alignment vertical="top"/>
      <protection locked="0"/>
    </xf>
    <xf numFmtId="0" fontId="51" fillId="0" borderId="0" xfId="0" applyFont="1" applyProtection="1">
      <protection locked="0"/>
    </xf>
    <xf numFmtId="0" fontId="50" fillId="0" borderId="23" xfId="0" applyFont="1" applyBorder="1" applyAlignment="1" applyProtection="1">
      <alignment vertical="top" wrapText="1"/>
      <protection locked="0"/>
    </xf>
    <xf numFmtId="0" fontId="50" fillId="0" borderId="29" xfId="0" applyFont="1" applyBorder="1" applyAlignment="1" applyProtection="1">
      <alignment vertical="top" wrapText="1"/>
      <protection locked="0"/>
    </xf>
    <xf numFmtId="0" fontId="50" fillId="0" borderId="55" xfId="0" applyFont="1" applyFill="1" applyBorder="1" applyAlignment="1" applyProtection="1">
      <alignment vertical="top" wrapText="1"/>
      <protection locked="0"/>
    </xf>
    <xf numFmtId="0" fontId="50" fillId="0" borderId="28" xfId="0" applyFont="1" applyFill="1" applyBorder="1" applyAlignment="1" applyProtection="1">
      <alignment vertical="top" wrapText="1"/>
      <protection locked="0"/>
    </xf>
    <xf numFmtId="0" fontId="50" fillId="0" borderId="33" xfId="0" applyFont="1" applyFill="1" applyBorder="1" applyAlignment="1" applyProtection="1">
      <alignment vertical="top" wrapText="1"/>
      <protection locked="0"/>
    </xf>
    <xf numFmtId="0" fontId="50" fillId="0" borderId="7" xfId="0" applyFont="1" applyBorder="1" applyAlignment="1" applyProtection="1">
      <alignment vertical="top" wrapText="1"/>
      <protection locked="0"/>
    </xf>
    <xf numFmtId="0" fontId="51" fillId="0" borderId="32" xfId="0" applyFont="1" applyBorder="1" applyAlignment="1" applyProtection="1">
      <alignment vertical="top" wrapText="1"/>
      <protection locked="0"/>
    </xf>
    <xf numFmtId="3" fontId="50" fillId="3" borderId="18" xfId="0" applyNumberFormat="1" applyFont="1" applyFill="1" applyBorder="1" applyAlignment="1" applyProtection="1">
      <alignment vertical="top"/>
      <protection locked="0"/>
    </xf>
    <xf numFmtId="3" fontId="51" fillId="3" borderId="50" xfId="0" applyNumberFormat="1" applyFont="1" applyFill="1" applyBorder="1" applyAlignment="1" applyProtection="1">
      <alignment vertical="top"/>
      <protection locked="0"/>
    </xf>
    <xf numFmtId="164" fontId="50" fillId="3" borderId="39" xfId="1" applyNumberFormat="1" applyFont="1" applyFill="1" applyBorder="1" applyAlignment="1" applyProtection="1">
      <alignment horizontal="right" vertical="top"/>
      <protection locked="0"/>
    </xf>
    <xf numFmtId="3" fontId="51" fillId="0" borderId="50" xfId="0" applyNumberFormat="1" applyFont="1" applyFill="1" applyBorder="1" applyAlignment="1" applyProtection="1">
      <alignment vertical="top" wrapText="1"/>
      <protection locked="0"/>
    </xf>
    <xf numFmtId="3" fontId="51" fillId="3" borderId="18" xfId="0" applyNumberFormat="1" applyFont="1" applyFill="1" applyBorder="1" applyAlignment="1" applyProtection="1">
      <alignment vertical="top"/>
      <protection locked="0"/>
    </xf>
    <xf numFmtId="3" fontId="51" fillId="3" borderId="22" xfId="0" applyNumberFormat="1" applyFont="1" applyFill="1" applyBorder="1" applyAlignment="1" applyProtection="1">
      <alignment vertical="top"/>
      <protection locked="0"/>
    </xf>
    <xf numFmtId="3" fontId="50" fillId="3" borderId="45" xfId="0" applyNumberFormat="1" applyFont="1" applyFill="1" applyBorder="1" applyAlignment="1" applyProtection="1">
      <alignment vertical="top"/>
      <protection locked="0"/>
    </xf>
    <xf numFmtId="3" fontId="51" fillId="3" borderId="48" xfId="0" applyNumberFormat="1" applyFont="1" applyFill="1" applyBorder="1" applyAlignment="1" applyProtection="1">
      <alignment vertical="top"/>
      <protection locked="0"/>
    </xf>
    <xf numFmtId="3" fontId="51" fillId="0" borderId="48" xfId="0" applyNumberFormat="1" applyFont="1" applyFill="1" applyBorder="1" applyAlignment="1" applyProtection="1">
      <alignment vertical="top" wrapText="1"/>
      <protection locked="0"/>
    </xf>
    <xf numFmtId="3" fontId="51" fillId="3" borderId="45" xfId="0" applyNumberFormat="1" applyFont="1" applyFill="1" applyBorder="1" applyAlignment="1" applyProtection="1">
      <alignment vertical="top"/>
      <protection locked="0"/>
    </xf>
    <xf numFmtId="3" fontId="51" fillId="3" borderId="39" xfId="0" applyNumberFormat="1" applyFont="1" applyFill="1" applyBorder="1" applyAlignment="1" applyProtection="1">
      <alignment vertical="top"/>
      <protection locked="0"/>
    </xf>
    <xf numFmtId="3" fontId="50" fillId="3" borderId="89" xfId="0" applyNumberFormat="1" applyFont="1" applyFill="1" applyBorder="1" applyAlignment="1" applyProtection="1">
      <alignment vertical="top"/>
      <protection locked="0"/>
    </xf>
    <xf numFmtId="3" fontId="51" fillId="3" borderId="72" xfId="0" applyNumberFormat="1" applyFont="1" applyFill="1" applyBorder="1" applyAlignment="1" applyProtection="1">
      <alignment vertical="top"/>
      <protection locked="0"/>
    </xf>
    <xf numFmtId="3" fontId="51" fillId="0" borderId="72" xfId="0" applyNumberFormat="1" applyFont="1" applyFill="1" applyBorder="1" applyAlignment="1" applyProtection="1">
      <alignment vertical="top" wrapText="1"/>
      <protection locked="0"/>
    </xf>
    <xf numFmtId="3" fontId="51" fillId="3" borderId="89" xfId="0" applyNumberFormat="1" applyFont="1" applyFill="1" applyBorder="1" applyAlignment="1" applyProtection="1">
      <alignment vertical="top"/>
      <protection locked="0"/>
    </xf>
    <xf numFmtId="3" fontId="51" fillId="3" borderId="40" xfId="0" applyNumberFormat="1" applyFont="1" applyFill="1" applyBorder="1" applyAlignment="1" applyProtection="1">
      <alignment vertical="top"/>
      <protection locked="0"/>
    </xf>
    <xf numFmtId="0" fontId="50" fillId="0" borderId="38" xfId="0" applyFont="1" applyBorder="1" applyAlignment="1" applyProtection="1">
      <alignment vertical="top"/>
      <protection locked="0"/>
    </xf>
    <xf numFmtId="0" fontId="50" fillId="0" borderId="3" xfId="0" applyFont="1" applyBorder="1" applyAlignment="1" applyProtection="1">
      <alignment vertical="top"/>
      <protection locked="0"/>
    </xf>
    <xf numFmtId="0" fontId="51" fillId="0" borderId="3" xfId="0" applyFont="1" applyBorder="1" applyAlignment="1" applyProtection="1">
      <alignment vertical="top"/>
      <protection locked="0"/>
    </xf>
    <xf numFmtId="3" fontId="50" fillId="0" borderId="34" xfId="0" applyNumberFormat="1" applyFont="1" applyBorder="1" applyAlignment="1" applyProtection="1">
      <alignment vertical="top"/>
      <protection locked="0"/>
    </xf>
    <xf numFmtId="3" fontId="50" fillId="0" borderId="84" xfId="0" applyNumberFormat="1" applyFont="1" applyBorder="1" applyAlignment="1" applyProtection="1">
      <alignment vertical="top"/>
      <protection locked="0"/>
    </xf>
    <xf numFmtId="3" fontId="50" fillId="0" borderId="20" xfId="0" applyNumberFormat="1" applyFont="1" applyBorder="1" applyAlignment="1" applyProtection="1">
      <alignment vertical="top"/>
      <protection locked="0"/>
    </xf>
    <xf numFmtId="0" fontId="55" fillId="0" borderId="4" xfId="0" applyFont="1" applyBorder="1" applyAlignment="1" applyProtection="1">
      <alignment horizontal="right" vertical="top"/>
      <protection locked="0"/>
    </xf>
    <xf numFmtId="0" fontId="51" fillId="0" borderId="4" xfId="0" applyFont="1" applyBorder="1" applyAlignment="1" applyProtection="1">
      <alignment vertical="top"/>
      <protection locked="0"/>
    </xf>
    <xf numFmtId="3" fontId="50" fillId="0" borderId="4" xfId="0" applyNumberFormat="1" applyFont="1" applyBorder="1" applyAlignment="1" applyProtection="1">
      <alignment vertical="top"/>
      <protection locked="0"/>
    </xf>
    <xf numFmtId="3" fontId="50" fillId="0" borderId="0" xfId="0" applyNumberFormat="1" applyFont="1" applyBorder="1" applyAlignment="1" applyProtection="1">
      <alignment vertical="top"/>
      <protection locked="0"/>
    </xf>
    <xf numFmtId="0" fontId="51" fillId="0" borderId="0" xfId="0" applyFont="1" applyBorder="1" applyAlignment="1" applyProtection="1">
      <alignment vertical="top"/>
      <protection locked="0"/>
    </xf>
    <xf numFmtId="0" fontId="51" fillId="0" borderId="0" xfId="0" applyFont="1" applyBorder="1" applyAlignment="1" applyProtection="1">
      <alignment vertical="top" wrapText="1"/>
      <protection locked="0"/>
    </xf>
    <xf numFmtId="0" fontId="50" fillId="5" borderId="0" xfId="0" applyFont="1" applyFill="1" applyAlignment="1" applyProtection="1">
      <alignment vertical="center"/>
      <protection locked="0"/>
    </xf>
    <xf numFmtId="0" fontId="50" fillId="5" borderId="0" xfId="0" applyFont="1" applyFill="1" applyAlignment="1" applyProtection="1">
      <alignment vertical="center" wrapText="1"/>
      <protection locked="0"/>
    </xf>
    <xf numFmtId="0" fontId="50" fillId="0" borderId="17" xfId="0" applyFont="1" applyBorder="1" applyAlignment="1" applyProtection="1">
      <alignment horizontal="left" vertical="center" indent="1"/>
      <protection locked="0"/>
    </xf>
    <xf numFmtId="0" fontId="50" fillId="0" borderId="21" xfId="0" applyFont="1" applyBorder="1" applyAlignment="1" applyProtection="1">
      <alignment horizontal="left" vertical="center" indent="1"/>
      <protection locked="0"/>
    </xf>
    <xf numFmtId="0" fontId="50" fillId="0" borderId="69" xfId="0" applyFont="1" applyBorder="1" applyAlignment="1" applyProtection="1">
      <alignment horizontal="left" vertical="center"/>
      <protection locked="0"/>
    </xf>
    <xf numFmtId="0" fontId="50" fillId="0" borderId="2" xfId="0" applyFont="1" applyBorder="1" applyAlignment="1" applyProtection="1">
      <alignment horizontal="left" vertical="center" indent="1"/>
      <protection locked="0"/>
    </xf>
    <xf numFmtId="3" fontId="50" fillId="0" borderId="22" xfId="0" applyNumberFormat="1" applyFont="1" applyBorder="1" applyAlignment="1" applyProtection="1">
      <alignment horizontal="left" vertical="top" wrapText="1"/>
      <protection locked="0"/>
    </xf>
    <xf numFmtId="3" fontId="51" fillId="0" borderId="22" xfId="0" quotePrefix="1" applyNumberFormat="1" applyFont="1" applyBorder="1" applyAlignment="1" applyProtection="1">
      <alignment horizontal="left" vertical="top" wrapText="1"/>
      <protection locked="0"/>
    </xf>
    <xf numFmtId="3" fontId="51" fillId="0" borderId="70" xfId="0" applyNumberFormat="1" applyFont="1" applyBorder="1" applyAlignment="1" applyProtection="1">
      <alignment horizontal="left" vertical="top"/>
      <protection locked="0"/>
    </xf>
    <xf numFmtId="3" fontId="50" fillId="0" borderId="4" xfId="0" applyNumberFormat="1" applyFont="1" applyBorder="1" applyAlignment="1" applyProtection="1">
      <alignment horizontal="left" vertical="top" wrapText="1"/>
      <protection locked="0"/>
    </xf>
    <xf numFmtId="3" fontId="49" fillId="0" borderId="39" xfId="0" applyNumberFormat="1" applyFont="1" applyFill="1" applyBorder="1" applyAlignment="1" applyProtection="1">
      <alignment horizontal="left" vertical="top" wrapText="1"/>
      <protection locked="0"/>
    </xf>
    <xf numFmtId="3" fontId="51" fillId="0" borderId="39" xfId="0" applyNumberFormat="1" applyFont="1" applyBorder="1" applyAlignment="1" applyProtection="1">
      <alignment horizontal="left" vertical="top" wrapText="1"/>
      <protection locked="0"/>
    </xf>
    <xf numFmtId="3" fontId="51" fillId="0" borderId="83" xfId="0" applyNumberFormat="1" applyFont="1" applyBorder="1" applyAlignment="1" applyProtection="1">
      <alignment horizontal="left" vertical="top"/>
      <protection locked="0"/>
    </xf>
    <xf numFmtId="3" fontId="50" fillId="0" borderId="44" xfId="0" applyNumberFormat="1" applyFont="1" applyBorder="1" applyAlignment="1" applyProtection="1">
      <alignment horizontal="left" vertical="top" wrapText="1"/>
      <protection locked="0"/>
    </xf>
    <xf numFmtId="3" fontId="50" fillId="0" borderId="39" xfId="0" applyNumberFormat="1" applyFont="1" applyBorder="1" applyAlignment="1" applyProtection="1">
      <alignment horizontal="left" vertical="top" wrapText="1"/>
      <protection locked="0"/>
    </xf>
    <xf numFmtId="3" fontId="50" fillId="0" borderId="73" xfId="0" applyNumberFormat="1" applyFont="1" applyBorder="1" applyAlignment="1" applyProtection="1">
      <alignment horizontal="left" vertical="top" wrapText="1"/>
      <protection locked="0"/>
    </xf>
    <xf numFmtId="3" fontId="51" fillId="0" borderId="73" xfId="0" applyNumberFormat="1" applyFont="1" applyBorder="1" applyAlignment="1" applyProtection="1">
      <alignment horizontal="left" vertical="top" wrapText="1"/>
      <protection locked="0"/>
    </xf>
    <xf numFmtId="9" fontId="51" fillId="3" borderId="73" xfId="1" applyFont="1" applyFill="1" applyBorder="1" applyAlignment="1" applyProtection="1">
      <alignment horizontal="right" vertical="top"/>
      <protection locked="0"/>
    </xf>
    <xf numFmtId="9" fontId="51" fillId="3" borderId="72" xfId="1" applyFont="1" applyFill="1" applyBorder="1" applyAlignment="1" applyProtection="1">
      <alignment horizontal="right" vertical="top"/>
      <protection locked="0"/>
    </xf>
    <xf numFmtId="9" fontId="51" fillId="3" borderId="79" xfId="1" applyFont="1" applyFill="1" applyBorder="1" applyAlignment="1" applyProtection="1">
      <alignment horizontal="right" vertical="top"/>
      <protection locked="0"/>
    </xf>
    <xf numFmtId="3" fontId="51" fillId="0" borderId="99" xfId="0" applyNumberFormat="1" applyFont="1" applyBorder="1" applyAlignment="1" applyProtection="1">
      <alignment horizontal="left" vertical="top"/>
      <protection locked="0"/>
    </xf>
    <xf numFmtId="3" fontId="50" fillId="0" borderId="78" xfId="0" applyNumberFormat="1" applyFont="1" applyBorder="1" applyAlignment="1" applyProtection="1">
      <alignment horizontal="left" vertical="top" wrapText="1"/>
      <protection locked="0"/>
    </xf>
    <xf numFmtId="3" fontId="51" fillId="0" borderId="22" xfId="0" applyNumberFormat="1" applyFont="1" applyBorder="1" applyAlignment="1" applyProtection="1">
      <alignment horizontal="left" vertical="top" wrapText="1"/>
      <protection locked="0"/>
    </xf>
    <xf numFmtId="9" fontId="51" fillId="3" borderId="22" xfId="1" applyFont="1" applyFill="1" applyBorder="1" applyAlignment="1" applyProtection="1">
      <alignment horizontal="right" vertical="top"/>
      <protection locked="0"/>
    </xf>
    <xf numFmtId="9" fontId="51" fillId="3" borderId="50" xfId="1" applyFont="1" applyFill="1" applyBorder="1" applyAlignment="1" applyProtection="1">
      <alignment horizontal="right" vertical="top"/>
      <protection locked="0"/>
    </xf>
    <xf numFmtId="9" fontId="51" fillId="3" borderId="75" xfId="1" applyFont="1" applyFill="1" applyBorder="1" applyAlignment="1" applyProtection="1">
      <alignment horizontal="right" vertical="top"/>
      <protection locked="0"/>
    </xf>
    <xf numFmtId="3" fontId="51" fillId="0" borderId="39" xfId="0" applyNumberFormat="1" applyFont="1" applyBorder="1" applyAlignment="1" applyProtection="1">
      <alignment horizontal="left" vertical="top"/>
      <protection locked="0"/>
    </xf>
    <xf numFmtId="9" fontId="51" fillId="3" borderId="39" xfId="1" applyFont="1" applyFill="1" applyBorder="1" applyAlignment="1" applyProtection="1">
      <alignment horizontal="right" vertical="top"/>
      <protection locked="0"/>
    </xf>
    <xf numFmtId="9" fontId="51" fillId="3" borderId="48" xfId="1" applyFont="1" applyFill="1" applyBorder="1" applyAlignment="1" applyProtection="1">
      <alignment horizontal="right" vertical="top"/>
      <protection locked="0"/>
    </xf>
    <xf numFmtId="9" fontId="51" fillId="3" borderId="77" xfId="1" applyFont="1" applyFill="1" applyBorder="1" applyAlignment="1" applyProtection="1">
      <alignment horizontal="right" vertical="top"/>
      <protection locked="0"/>
    </xf>
    <xf numFmtId="3" fontId="51" fillId="0" borderId="0" xfId="0" applyNumberFormat="1" applyFont="1" applyBorder="1" applyAlignment="1" applyProtection="1">
      <alignment horizontal="left" vertical="top"/>
      <protection locked="0"/>
    </xf>
    <xf numFmtId="3" fontId="51" fillId="0" borderId="0" xfId="0" applyNumberFormat="1" applyFont="1" applyBorder="1" applyAlignment="1" applyProtection="1">
      <alignment horizontal="left" vertical="top" wrapText="1"/>
      <protection locked="0"/>
    </xf>
    <xf numFmtId="9" fontId="51" fillId="0" borderId="0" xfId="1" applyFont="1" applyBorder="1" applyAlignment="1" applyProtection="1">
      <alignment horizontal="right" vertical="top"/>
      <protection locked="0"/>
    </xf>
    <xf numFmtId="3" fontId="51" fillId="0" borderId="0" xfId="0" applyNumberFormat="1" applyFont="1" applyBorder="1" applyAlignment="1" applyProtection="1">
      <alignment horizontal="right" vertical="top"/>
      <protection locked="0"/>
    </xf>
    <xf numFmtId="0" fontId="51" fillId="0" borderId="0" xfId="0" applyFont="1" applyAlignment="1" applyProtection="1">
      <alignment horizontal="left" vertical="center"/>
      <protection locked="0"/>
    </xf>
    <xf numFmtId="0" fontId="51" fillId="0" borderId="7" xfId="0" applyFont="1" applyBorder="1" applyAlignment="1" applyProtection="1">
      <alignment horizontal="left" vertical="center"/>
      <protection locked="0"/>
    </xf>
    <xf numFmtId="0" fontId="50" fillId="0" borderId="0" xfId="0" applyFont="1" applyBorder="1" applyAlignment="1" applyProtection="1">
      <alignment horizontal="left" vertical="center"/>
      <protection locked="0"/>
    </xf>
    <xf numFmtId="0" fontId="50" fillId="0" borderId="80" xfId="0" applyFont="1" applyBorder="1" applyAlignment="1" applyProtection="1">
      <alignment horizontal="left" vertical="center"/>
      <protection locked="0"/>
    </xf>
    <xf numFmtId="0" fontId="50" fillId="0" borderId="1" xfId="0" applyFont="1" applyBorder="1" applyAlignment="1" applyProtection="1">
      <alignment horizontal="left" vertical="center"/>
      <protection locked="0"/>
    </xf>
    <xf numFmtId="0" fontId="51" fillId="0" borderId="1" xfId="0" applyFont="1" applyBorder="1" applyAlignment="1" applyProtection="1">
      <alignment horizontal="left" vertical="center"/>
      <protection locked="0"/>
    </xf>
    <xf numFmtId="0" fontId="51" fillId="0" borderId="0" xfId="0" applyFont="1" applyAlignment="1" applyProtection="1">
      <alignment horizontal="left" vertical="center" wrapText="1"/>
      <protection locked="0"/>
    </xf>
    <xf numFmtId="0" fontId="50" fillId="0" borderId="17" xfId="0" applyFont="1" applyBorder="1" applyAlignment="1" applyProtection="1">
      <alignment horizontal="left" vertical="top" wrapText="1"/>
      <protection locked="0"/>
    </xf>
    <xf numFmtId="0" fontId="50" fillId="0" borderId="93" xfId="0" applyFont="1" applyBorder="1" applyAlignment="1" applyProtection="1">
      <alignment vertical="top" wrapText="1"/>
      <protection locked="0"/>
    </xf>
    <xf numFmtId="0" fontId="50" fillId="0" borderId="49" xfId="0" applyFont="1" applyBorder="1" applyAlignment="1" applyProtection="1">
      <alignment horizontal="left" vertical="top" wrapText="1"/>
      <protection locked="0"/>
    </xf>
    <xf numFmtId="0" fontId="51" fillId="0" borderId="69" xfId="0" applyFont="1" applyBorder="1" applyAlignment="1" applyProtection="1">
      <alignment vertical="top" wrapText="1"/>
      <protection locked="0"/>
    </xf>
    <xf numFmtId="0" fontId="51" fillId="0" borderId="2" xfId="0" applyFont="1" applyBorder="1" applyAlignment="1" applyProtection="1">
      <alignment vertical="top" wrapText="1"/>
      <protection locked="0"/>
    </xf>
    <xf numFmtId="3" fontId="50" fillId="0" borderId="22" xfId="0" applyNumberFormat="1" applyFont="1" applyBorder="1" applyAlignment="1" applyProtection="1">
      <alignment horizontal="left" vertical="top"/>
      <protection locked="0"/>
    </xf>
    <xf numFmtId="3" fontId="51" fillId="0" borderId="22" xfId="0" applyNumberFormat="1" applyFont="1" applyBorder="1" applyAlignment="1" applyProtection="1">
      <alignment horizontal="left" vertical="top"/>
      <protection locked="0"/>
    </xf>
    <xf numFmtId="3" fontId="57" fillId="3" borderId="83" xfId="0" applyNumberFormat="1" applyFont="1" applyFill="1" applyBorder="1" applyAlignment="1" applyProtection="1">
      <alignment horizontal="center" vertical="top" wrapText="1"/>
      <protection locked="0"/>
    </xf>
    <xf numFmtId="3" fontId="57" fillId="3" borderId="44" xfId="0" applyNumberFormat="1" applyFont="1" applyFill="1" applyBorder="1" applyAlignment="1" applyProtection="1">
      <alignment horizontal="center" vertical="top" wrapText="1"/>
      <protection locked="0"/>
    </xf>
    <xf numFmtId="3" fontId="57" fillId="3" borderId="45" xfId="0" applyNumberFormat="1" applyFont="1" applyFill="1" applyBorder="1" applyAlignment="1" applyProtection="1">
      <alignment horizontal="center" vertical="top" wrapText="1"/>
      <protection locked="0"/>
    </xf>
    <xf numFmtId="0" fontId="57" fillId="0" borderId="0" xfId="0" applyFont="1" applyAlignment="1" applyProtection="1">
      <alignment vertical="top"/>
      <protection locked="0"/>
    </xf>
    <xf numFmtId="0" fontId="57" fillId="0" borderId="0" xfId="0" applyFont="1" applyAlignment="1" applyProtection="1">
      <alignment vertical="top" wrapText="1"/>
      <protection locked="0"/>
    </xf>
    <xf numFmtId="3" fontId="50" fillId="0" borderId="73" xfId="0" applyNumberFormat="1" applyFont="1" applyBorder="1" applyAlignment="1" applyProtection="1">
      <alignment horizontal="left" vertical="top"/>
      <protection locked="0"/>
    </xf>
    <xf numFmtId="3" fontId="51" fillId="0" borderId="73" xfId="0" applyNumberFormat="1" applyFont="1" applyBorder="1" applyAlignment="1" applyProtection="1">
      <alignment horizontal="left" vertical="top"/>
      <protection locked="0"/>
    </xf>
    <xf numFmtId="3" fontId="57" fillId="0" borderId="0" xfId="0" applyNumberFormat="1" applyFont="1" applyBorder="1" applyAlignment="1" applyProtection="1">
      <alignment horizontal="left" vertical="top"/>
      <protection locked="0"/>
    </xf>
    <xf numFmtId="9" fontId="51" fillId="0" borderId="95" xfId="1" applyFont="1" applyFill="1" applyBorder="1" applyAlignment="1" applyProtection="1">
      <alignment horizontal="right" vertical="top"/>
      <protection locked="0"/>
    </xf>
    <xf numFmtId="0" fontId="51" fillId="0" borderId="11" xfId="0" applyFont="1" applyBorder="1" applyAlignment="1" applyProtection="1">
      <alignment vertical="top"/>
      <protection locked="0"/>
    </xf>
    <xf numFmtId="0" fontId="50" fillId="3" borderId="0" xfId="0" applyFont="1" applyFill="1" applyAlignment="1" applyProtection="1">
      <alignment vertical="top"/>
      <protection locked="0"/>
    </xf>
    <xf numFmtId="0" fontId="50" fillId="0" borderId="6" xfId="0" applyFont="1" applyBorder="1" applyAlignment="1" applyProtection="1">
      <alignment vertical="top"/>
      <protection locked="0"/>
    </xf>
    <xf numFmtId="0" fontId="51" fillId="0" borderId="6" xfId="0" applyFont="1" applyBorder="1" applyAlignment="1" applyProtection="1">
      <alignment vertical="top"/>
      <protection locked="0"/>
    </xf>
    <xf numFmtId="0" fontId="51" fillId="0" borderId="25" xfId="0" applyFont="1" applyBorder="1" applyAlignment="1" applyProtection="1">
      <alignment vertical="top"/>
      <protection locked="0"/>
    </xf>
    <xf numFmtId="0" fontId="50" fillId="0" borderId="6" xfId="0" applyFont="1" applyBorder="1" applyAlignment="1" applyProtection="1">
      <alignment vertical="top" wrapText="1"/>
      <protection locked="0"/>
    </xf>
    <xf numFmtId="0" fontId="50" fillId="0" borderId="94" xfId="0" applyFont="1" applyBorder="1" applyAlignment="1" applyProtection="1">
      <alignment vertical="top" wrapText="1"/>
      <protection locked="0"/>
    </xf>
    <xf numFmtId="0" fontId="50" fillId="0" borderId="4" xfId="0" applyFont="1" applyBorder="1" applyAlignment="1" applyProtection="1">
      <alignment vertical="top"/>
      <protection locked="0"/>
    </xf>
    <xf numFmtId="0" fontId="51" fillId="3" borderId="98" xfId="0" applyFont="1" applyFill="1" applyBorder="1" applyAlignment="1" applyProtection="1">
      <alignment vertical="top"/>
      <protection locked="0"/>
    </xf>
    <xf numFmtId="3" fontId="51" fillId="0" borderId="22" xfId="0" applyNumberFormat="1" applyFont="1" applyFill="1" applyBorder="1" applyAlignment="1" applyProtection="1">
      <alignment vertical="top"/>
      <protection locked="0"/>
    </xf>
    <xf numFmtId="3" fontId="51" fillId="0" borderId="50" xfId="0" applyNumberFormat="1" applyFont="1" applyFill="1" applyBorder="1" applyAlignment="1" applyProtection="1">
      <alignment vertical="top"/>
      <protection locked="0"/>
    </xf>
    <xf numFmtId="3" fontId="51" fillId="3" borderId="22" xfId="0" applyNumberFormat="1" applyFont="1" applyFill="1" applyBorder="1" applyAlignment="1" applyProtection="1">
      <alignment vertical="top" wrapText="1"/>
      <protection locked="0"/>
    </xf>
    <xf numFmtId="0" fontId="50" fillId="0" borderId="0" xfId="0" applyFont="1" applyBorder="1" applyAlignment="1" applyProtection="1">
      <alignment vertical="top"/>
      <protection locked="0"/>
    </xf>
    <xf numFmtId="0" fontId="51" fillId="3" borderId="83" xfId="0" applyFont="1" applyFill="1" applyBorder="1" applyAlignment="1" applyProtection="1">
      <alignment vertical="top"/>
      <protection locked="0"/>
    </xf>
    <xf numFmtId="3" fontId="51" fillId="0" borderId="39" xfId="0" applyNumberFormat="1" applyFont="1" applyFill="1" applyBorder="1" applyAlignment="1" applyProtection="1">
      <alignment vertical="top"/>
      <protection locked="0"/>
    </xf>
    <xf numFmtId="3" fontId="51" fillId="0" borderId="48" xfId="0" applyNumberFormat="1" applyFont="1" applyFill="1" applyBorder="1" applyAlignment="1" applyProtection="1">
      <alignment vertical="top"/>
      <protection locked="0"/>
    </xf>
    <xf numFmtId="3" fontId="51" fillId="3" borderId="39" xfId="0" applyNumberFormat="1" applyFont="1" applyFill="1" applyBorder="1" applyAlignment="1" applyProtection="1">
      <alignment vertical="top" wrapText="1"/>
      <protection locked="0"/>
    </xf>
    <xf numFmtId="0" fontId="54" fillId="0" borderId="0" xfId="0" applyFont="1" applyFill="1" applyBorder="1" applyAlignment="1" applyProtection="1">
      <alignment horizontal="left" vertical="top"/>
      <protection locked="0"/>
    </xf>
    <xf numFmtId="0" fontId="51" fillId="0" borderId="99" xfId="0" applyFont="1" applyFill="1" applyBorder="1" applyAlignment="1" applyProtection="1">
      <alignment vertical="top"/>
      <protection locked="0"/>
    </xf>
    <xf numFmtId="3" fontId="51" fillId="3" borderId="73" xfId="0" applyNumberFormat="1" applyFont="1" applyFill="1" applyBorder="1" applyAlignment="1" applyProtection="1">
      <alignment vertical="top"/>
      <protection locked="0"/>
    </xf>
    <xf numFmtId="3" fontId="51" fillId="0" borderId="73" xfId="0" applyNumberFormat="1" applyFont="1" applyFill="1" applyBorder="1" applyAlignment="1" applyProtection="1">
      <alignment vertical="top"/>
      <protection locked="0"/>
    </xf>
    <xf numFmtId="3" fontId="51" fillId="0" borderId="72" xfId="0" applyNumberFormat="1" applyFont="1" applyFill="1" applyBorder="1" applyAlignment="1" applyProtection="1">
      <alignment vertical="top"/>
      <protection locked="0"/>
    </xf>
    <xf numFmtId="3" fontId="51" fillId="3" borderId="73" xfId="0" applyNumberFormat="1" applyFont="1" applyFill="1" applyBorder="1" applyAlignment="1" applyProtection="1">
      <alignment vertical="top" wrapText="1"/>
      <protection locked="0"/>
    </xf>
    <xf numFmtId="9" fontId="51" fillId="0" borderId="50" xfId="1" applyFont="1" applyFill="1" applyBorder="1" applyAlignment="1" applyProtection="1">
      <alignment horizontal="right" vertical="top"/>
      <protection locked="0"/>
    </xf>
    <xf numFmtId="9" fontId="51" fillId="0" borderId="96" xfId="1" applyFont="1" applyFill="1" applyBorder="1" applyAlignment="1" applyProtection="1">
      <alignment vertical="top"/>
      <protection locked="0"/>
    </xf>
    <xf numFmtId="9" fontId="51" fillId="0" borderId="48" xfId="1" applyFont="1" applyFill="1" applyBorder="1" applyAlignment="1" applyProtection="1">
      <alignment horizontal="right" vertical="top"/>
      <protection locked="0"/>
    </xf>
    <xf numFmtId="9" fontId="51" fillId="0" borderId="97" xfId="1" applyFont="1" applyFill="1" applyBorder="1" applyAlignment="1" applyProtection="1">
      <alignment vertical="top"/>
      <protection locked="0"/>
    </xf>
    <xf numFmtId="9" fontId="51" fillId="0" borderId="47" xfId="1" applyFont="1" applyFill="1" applyBorder="1" applyAlignment="1" applyProtection="1">
      <alignment horizontal="right" vertical="top"/>
      <protection locked="0"/>
    </xf>
    <xf numFmtId="0" fontId="49" fillId="0" borderId="19" xfId="0" applyFont="1" applyBorder="1" applyAlignment="1" applyProtection="1">
      <alignment horizontal="left" vertical="top"/>
      <protection locked="0"/>
    </xf>
    <xf numFmtId="0" fontId="50" fillId="0" borderId="0" xfId="0" applyFont="1" applyFill="1" applyAlignment="1" applyProtection="1">
      <alignment vertical="top"/>
      <protection locked="0"/>
    </xf>
    <xf numFmtId="0" fontId="50" fillId="3" borderId="71" xfId="0" applyFont="1" applyFill="1" applyBorder="1" applyAlignment="1" applyProtection="1">
      <alignment vertical="top"/>
      <protection locked="0"/>
    </xf>
    <xf numFmtId="0" fontId="50" fillId="0" borderId="0" xfId="0" applyFont="1" applyFill="1" applyAlignment="1" applyProtection="1">
      <alignment vertical="top" wrapText="1"/>
      <protection locked="0"/>
    </xf>
    <xf numFmtId="0" fontId="49" fillId="0" borderId="11" xfId="0" applyFont="1" applyBorder="1" applyAlignment="1" applyProtection="1">
      <alignment horizontal="left" vertical="top" wrapText="1"/>
      <protection locked="0"/>
    </xf>
    <xf numFmtId="0" fontId="50" fillId="0" borderId="26" xfId="0" applyFont="1" applyBorder="1" applyAlignment="1" applyProtection="1">
      <alignment vertical="top"/>
      <protection locked="0"/>
    </xf>
    <xf numFmtId="0" fontId="51" fillId="4" borderId="6" xfId="0" applyFont="1" applyFill="1" applyBorder="1" applyAlignment="1" applyProtection="1">
      <alignment vertical="top" wrapText="1"/>
      <protection locked="0"/>
    </xf>
    <xf numFmtId="0" fontId="51" fillId="4" borderId="22" xfId="0" applyFont="1" applyFill="1" applyBorder="1" applyAlignment="1" applyProtection="1">
      <alignment vertical="top" wrapText="1"/>
      <protection locked="0"/>
    </xf>
    <xf numFmtId="164" fontId="50" fillId="0" borderId="50" xfId="1" applyNumberFormat="1" applyFont="1" applyFill="1" applyBorder="1" applyAlignment="1" applyProtection="1">
      <alignment vertical="top" wrapText="1"/>
      <protection locked="0"/>
    </xf>
    <xf numFmtId="3" fontId="51" fillId="0" borderId="18" xfId="0" applyNumberFormat="1" applyFont="1" applyFill="1" applyBorder="1" applyAlignment="1" applyProtection="1">
      <alignment vertical="top" wrapText="1"/>
      <protection locked="0"/>
    </xf>
    <xf numFmtId="3" fontId="50" fillId="0" borderId="18" xfId="0" applyNumberFormat="1" applyFont="1" applyFill="1" applyBorder="1" applyAlignment="1" applyProtection="1">
      <alignment vertical="top" wrapText="1"/>
      <protection locked="0"/>
    </xf>
    <xf numFmtId="3" fontId="51" fillId="3" borderId="50" xfId="0" applyNumberFormat="1" applyFont="1" applyFill="1" applyBorder="1" applyAlignment="1" applyProtection="1">
      <alignment horizontal="right" vertical="top"/>
      <protection locked="0"/>
    </xf>
    <xf numFmtId="3" fontId="50" fillId="0" borderId="81" xfId="0" applyNumberFormat="1" applyFont="1" applyBorder="1" applyAlignment="1" applyProtection="1">
      <alignment vertical="top"/>
      <protection locked="0"/>
    </xf>
    <xf numFmtId="3" fontId="51" fillId="0" borderId="81" xfId="0" applyNumberFormat="1" applyFont="1" applyBorder="1" applyAlignment="1" applyProtection="1">
      <alignment vertical="top" wrapText="1"/>
      <protection locked="0"/>
    </xf>
    <xf numFmtId="0" fontId="51" fillId="4" borderId="44" xfId="0" applyFont="1" applyFill="1" applyBorder="1" applyAlignment="1" applyProtection="1">
      <alignment vertical="top" wrapText="1"/>
      <protection locked="0"/>
    </xf>
    <xf numFmtId="0" fontId="51" fillId="4" borderId="39" xfId="0" applyFont="1" applyFill="1" applyBorder="1" applyAlignment="1" applyProtection="1">
      <alignment vertical="top" wrapText="1"/>
      <protection locked="0"/>
    </xf>
    <xf numFmtId="164" fontId="50" fillId="0" borderId="48" xfId="1" applyNumberFormat="1" applyFont="1" applyFill="1" applyBorder="1" applyAlignment="1" applyProtection="1">
      <alignment vertical="top" wrapText="1"/>
      <protection locked="0"/>
    </xf>
    <xf numFmtId="3" fontId="51" fillId="0" borderId="45" xfId="0" applyNumberFormat="1" applyFont="1" applyFill="1" applyBorder="1" applyAlignment="1" applyProtection="1">
      <alignment vertical="top" wrapText="1"/>
      <protection locked="0"/>
    </xf>
    <xf numFmtId="3" fontId="50" fillId="0" borderId="45" xfId="0" applyNumberFormat="1" applyFont="1" applyFill="1" applyBorder="1" applyAlignment="1" applyProtection="1">
      <alignment vertical="top" wrapText="1"/>
      <protection locked="0"/>
    </xf>
    <xf numFmtId="3" fontId="51" fillId="3" borderId="48" xfId="0" applyNumberFormat="1" applyFont="1" applyFill="1" applyBorder="1" applyAlignment="1" applyProtection="1">
      <alignment horizontal="right" vertical="top"/>
      <protection locked="0"/>
    </xf>
    <xf numFmtId="3" fontId="50" fillId="0" borderId="82" xfId="0" applyNumberFormat="1" applyFont="1" applyBorder="1" applyAlignment="1" applyProtection="1">
      <alignment vertical="top"/>
      <protection locked="0"/>
    </xf>
    <xf numFmtId="3" fontId="51" fillId="0" borderId="82" xfId="0" applyNumberFormat="1" applyFont="1" applyBorder="1" applyAlignment="1" applyProtection="1">
      <alignment vertical="top" wrapText="1"/>
      <protection locked="0"/>
    </xf>
    <xf numFmtId="0" fontId="51" fillId="4" borderId="90" xfId="0" applyFont="1" applyFill="1" applyBorder="1" applyAlignment="1" applyProtection="1">
      <alignment vertical="top" wrapText="1"/>
      <protection locked="0"/>
    </xf>
    <xf numFmtId="0" fontId="51" fillId="4" borderId="73" xfId="0" applyFont="1" applyFill="1" applyBorder="1" applyAlignment="1" applyProtection="1">
      <alignment vertical="top" wrapText="1"/>
      <protection locked="0"/>
    </xf>
    <xf numFmtId="164" fontId="50" fillId="0" borderId="72" xfId="1" applyNumberFormat="1" applyFont="1" applyFill="1" applyBorder="1" applyAlignment="1" applyProtection="1">
      <alignment vertical="top" wrapText="1"/>
      <protection locked="0"/>
    </xf>
    <xf numFmtId="3" fontId="51" fillId="0" borderId="88" xfId="0" applyNumberFormat="1" applyFont="1" applyFill="1" applyBorder="1" applyAlignment="1" applyProtection="1">
      <alignment vertical="top" wrapText="1"/>
      <protection locked="0"/>
    </xf>
    <xf numFmtId="3" fontId="50" fillId="0" borderId="88" xfId="0" applyNumberFormat="1" applyFont="1" applyFill="1" applyBorder="1" applyAlignment="1" applyProtection="1">
      <alignment vertical="top" wrapText="1"/>
      <protection locked="0"/>
    </xf>
    <xf numFmtId="3" fontId="51" fillId="3" borderId="72" xfId="0" applyNumberFormat="1" applyFont="1" applyFill="1" applyBorder="1" applyAlignment="1" applyProtection="1">
      <alignment horizontal="right" vertical="top"/>
      <protection locked="0"/>
    </xf>
    <xf numFmtId="3" fontId="50" fillId="0" borderId="91" xfId="0" applyNumberFormat="1" applyFont="1" applyBorder="1" applyAlignment="1" applyProtection="1">
      <alignment vertical="top"/>
      <protection locked="0"/>
    </xf>
    <xf numFmtId="3" fontId="51" fillId="0" borderId="53" xfId="0" applyNumberFormat="1" applyFont="1" applyBorder="1" applyAlignment="1" applyProtection="1">
      <alignment vertical="top" wrapText="1"/>
      <protection locked="0"/>
    </xf>
    <xf numFmtId="3" fontId="50" fillId="0" borderId="16" xfId="0" applyNumberFormat="1" applyFont="1" applyBorder="1" applyAlignment="1" applyProtection="1">
      <alignment vertical="top"/>
      <protection locked="0"/>
    </xf>
    <xf numFmtId="3" fontId="50" fillId="0" borderId="35" xfId="0" applyNumberFormat="1" applyFont="1" applyBorder="1" applyAlignment="1" applyProtection="1">
      <alignment vertical="top"/>
      <protection locked="0"/>
    </xf>
    <xf numFmtId="0" fontId="51" fillId="0" borderId="3" xfId="0" applyFont="1" applyBorder="1" applyAlignment="1" applyProtection="1">
      <alignment vertical="top" wrapText="1"/>
      <protection locked="0"/>
    </xf>
    <xf numFmtId="0" fontId="50" fillId="0" borderId="49" xfId="0" applyFont="1" applyBorder="1" applyAlignment="1" applyProtection="1">
      <alignment horizontal="right" vertical="top" wrapText="1"/>
      <protection locked="0"/>
    </xf>
    <xf numFmtId="0" fontId="50" fillId="0" borderId="9" xfId="0" applyFont="1" applyBorder="1" applyAlignment="1" applyProtection="1">
      <alignment horizontal="right" vertical="top"/>
      <protection locked="0"/>
    </xf>
    <xf numFmtId="9" fontId="51" fillId="0" borderId="22" xfId="0" applyNumberFormat="1" applyFont="1" applyBorder="1" applyAlignment="1" applyProtection="1">
      <alignment horizontal="right" vertical="top"/>
      <protection locked="0"/>
    </xf>
    <xf numFmtId="9" fontId="51" fillId="0" borderId="50" xfId="0" applyNumberFormat="1" applyFont="1" applyBorder="1" applyAlignment="1" applyProtection="1">
      <alignment horizontal="right" vertical="top"/>
      <protection locked="0"/>
    </xf>
    <xf numFmtId="3" fontId="51" fillId="0" borderId="39" xfId="0" applyNumberFormat="1" applyFont="1" applyBorder="1" applyAlignment="1" applyProtection="1">
      <alignment horizontal="right" vertical="top"/>
      <protection locked="0"/>
    </xf>
    <xf numFmtId="3" fontId="51" fillId="0" borderId="48" xfId="0" applyNumberFormat="1" applyFont="1" applyBorder="1" applyAlignment="1" applyProtection="1">
      <alignment horizontal="right" vertical="top"/>
      <protection locked="0"/>
    </xf>
    <xf numFmtId="1" fontId="52" fillId="0" borderId="39" xfId="1" applyNumberFormat="1" applyFont="1" applyBorder="1" applyAlignment="1" applyProtection="1">
      <alignment horizontal="right" vertical="top"/>
      <protection locked="0"/>
    </xf>
    <xf numFmtId="1" fontId="52" fillId="0" borderId="48" xfId="1" applyNumberFormat="1" applyFont="1" applyBorder="1" applyAlignment="1" applyProtection="1">
      <alignment horizontal="right" vertical="top"/>
      <protection locked="0"/>
    </xf>
    <xf numFmtId="1" fontId="52" fillId="10" borderId="39" xfId="1" applyNumberFormat="1" applyFont="1" applyFill="1" applyBorder="1" applyAlignment="1" applyProtection="1">
      <alignment horizontal="right" vertical="top"/>
      <protection locked="0"/>
    </xf>
    <xf numFmtId="0" fontId="50" fillId="0" borderId="73" xfId="0" applyFont="1" applyBorder="1" applyAlignment="1" applyProtection="1">
      <alignment horizontal="left" vertical="top" wrapText="1"/>
      <protection locked="0"/>
    </xf>
    <xf numFmtId="0" fontId="50" fillId="0" borderId="88" xfId="0" applyFont="1" applyBorder="1" applyAlignment="1" applyProtection="1">
      <alignment vertical="top" wrapText="1"/>
      <protection locked="0"/>
    </xf>
    <xf numFmtId="0" fontId="50" fillId="0" borderId="72" xfId="0" applyFont="1" applyBorder="1" applyAlignment="1" applyProtection="1">
      <alignment horizontal="left" vertical="top" wrapText="1"/>
      <protection locked="0"/>
    </xf>
    <xf numFmtId="0" fontId="58" fillId="5" borderId="55" xfId="4" applyFont="1" applyFill="1" applyBorder="1" applyAlignment="1" applyProtection="1">
      <alignment vertical="center" wrapText="1"/>
      <protection locked="0"/>
    </xf>
    <xf numFmtId="0" fontId="49" fillId="5" borderId="109" xfId="4" applyFont="1" applyFill="1" applyBorder="1" applyAlignment="1" applyProtection="1">
      <alignment vertical="center" wrapText="1"/>
      <protection locked="0"/>
    </xf>
    <xf numFmtId="0" fontId="49" fillId="5" borderId="111" xfId="4" applyFont="1" applyFill="1" applyBorder="1" applyAlignment="1" applyProtection="1">
      <alignment horizontal="center" vertical="center" wrapText="1"/>
      <protection locked="0"/>
    </xf>
    <xf numFmtId="0" fontId="49" fillId="5" borderId="113" xfId="4" applyFont="1" applyFill="1" applyBorder="1" applyAlignment="1" applyProtection="1">
      <alignment horizontal="center" vertical="center" wrapText="1"/>
      <protection locked="0"/>
    </xf>
    <xf numFmtId="49" fontId="58" fillId="2" borderId="17" xfId="4" applyNumberFormat="1" applyFont="1" applyFill="1" applyBorder="1" applyAlignment="1" applyProtection="1">
      <alignment horizontal="center" vertical="center" wrapText="1"/>
      <protection locked="0"/>
    </xf>
    <xf numFmtId="49" fontId="58" fillId="2" borderId="49" xfId="4" applyNumberFormat="1" applyFont="1" applyFill="1" applyBorder="1" applyAlignment="1" applyProtection="1">
      <alignment horizontal="center" vertical="center" wrapText="1"/>
      <protection locked="0"/>
    </xf>
    <xf numFmtId="49" fontId="58" fillId="2" borderId="93" xfId="4" applyNumberFormat="1" applyFont="1" applyFill="1" applyBorder="1" applyAlignment="1" applyProtection="1">
      <alignment horizontal="center" vertical="center" wrapText="1"/>
      <protection locked="0"/>
    </xf>
    <xf numFmtId="49" fontId="58" fillId="2" borderId="113" xfId="4" applyNumberFormat="1" applyFont="1" applyFill="1" applyBorder="1" applyAlignment="1" applyProtection="1">
      <alignment horizontal="center" vertical="center" wrapText="1"/>
      <protection locked="0"/>
    </xf>
    <xf numFmtId="0" fontId="59" fillId="0" borderId="0" xfId="4" applyFont="1" applyProtection="1">
      <protection locked="0"/>
    </xf>
    <xf numFmtId="0" fontId="59" fillId="0" borderId="0" xfId="4" applyFont="1" applyAlignment="1" applyProtection="1">
      <alignment wrapText="1"/>
      <protection locked="0"/>
    </xf>
    <xf numFmtId="0" fontId="23" fillId="0" borderId="17" xfId="0" applyFont="1" applyFill="1" applyBorder="1" applyAlignment="1" applyProtection="1">
      <alignment horizontal="right" vertical="center" wrapText="1"/>
      <protection locked="0"/>
    </xf>
    <xf numFmtId="0" fontId="23" fillId="0" borderId="49" xfId="0" applyFont="1" applyFill="1" applyBorder="1" applyAlignment="1" applyProtection="1">
      <alignment horizontal="right" vertical="center" wrapText="1"/>
      <protection locked="0"/>
    </xf>
    <xf numFmtId="3" fontId="23" fillId="3" borderId="11" xfId="0" applyNumberFormat="1" applyFont="1" applyFill="1" applyBorder="1" applyAlignment="1" applyProtection="1">
      <alignment vertical="top"/>
      <protection locked="0"/>
    </xf>
    <xf numFmtId="3" fontId="23" fillId="3" borderId="23" xfId="0" applyNumberFormat="1" applyFont="1" applyFill="1" applyBorder="1" applyAlignment="1" applyProtection="1">
      <alignment vertical="top"/>
      <protection locked="0"/>
    </xf>
    <xf numFmtId="3" fontId="23" fillId="3" borderId="32" xfId="0" applyNumberFormat="1" applyFont="1" applyFill="1" applyBorder="1" applyAlignment="1" applyProtection="1">
      <alignment vertical="top"/>
      <protection locked="0"/>
    </xf>
    <xf numFmtId="3" fontId="24" fillId="0" borderId="29" xfId="0" applyNumberFormat="1" applyFont="1" applyFill="1" applyBorder="1" applyAlignment="1" applyProtection="1">
      <alignment vertical="top"/>
      <protection locked="0"/>
    </xf>
    <xf numFmtId="3" fontId="24" fillId="0" borderId="33" xfId="0" applyNumberFormat="1" applyFont="1" applyFill="1" applyBorder="1" applyAlignment="1" applyProtection="1">
      <alignment vertical="top"/>
      <protection locked="0"/>
    </xf>
    <xf numFmtId="3" fontId="24" fillId="0" borderId="23" xfId="0" applyNumberFormat="1" applyFont="1" applyBorder="1" applyAlignment="1" applyProtection="1">
      <alignment vertical="top"/>
      <protection locked="0"/>
    </xf>
    <xf numFmtId="3" fontId="24" fillId="0" borderId="32" xfId="0" applyNumberFormat="1" applyFont="1" applyBorder="1" applyAlignment="1" applyProtection="1">
      <alignment vertical="top"/>
      <protection locked="0"/>
    </xf>
    <xf numFmtId="3" fontId="24" fillId="3" borderId="11" xfId="0" applyNumberFormat="1" applyFont="1" applyFill="1" applyBorder="1" applyAlignment="1" applyProtection="1">
      <alignment vertical="top"/>
      <protection locked="0"/>
    </xf>
    <xf numFmtId="3" fontId="24" fillId="3" borderId="23" xfId="0" applyNumberFormat="1" applyFont="1" applyFill="1" applyBorder="1" applyAlignment="1" applyProtection="1">
      <alignment vertical="top"/>
      <protection locked="0"/>
    </xf>
    <xf numFmtId="3" fontId="24" fillId="3" borderId="43" xfId="0" applyNumberFormat="1" applyFont="1" applyFill="1" applyBorder="1" applyAlignment="1" applyProtection="1">
      <alignment vertical="top"/>
      <protection locked="0"/>
    </xf>
    <xf numFmtId="3" fontId="24" fillId="3" borderId="32" xfId="0" applyNumberFormat="1" applyFont="1" applyFill="1" applyBorder="1" applyAlignment="1" applyProtection="1">
      <alignment vertical="top"/>
      <protection locked="0"/>
    </xf>
    <xf numFmtId="3" fontId="24" fillId="0" borderId="92" xfId="0" applyNumberFormat="1" applyFont="1" applyFill="1" applyBorder="1" applyAlignment="1" applyProtection="1">
      <alignment vertical="top"/>
      <protection locked="0"/>
    </xf>
    <xf numFmtId="3" fontId="23" fillId="0" borderId="11" xfId="0" applyNumberFormat="1" applyFont="1" applyFill="1" applyBorder="1" applyAlignment="1" applyProtection="1">
      <alignment vertical="top"/>
      <protection locked="0"/>
    </xf>
    <xf numFmtId="3" fontId="23" fillId="0" borderId="23" xfId="0" applyNumberFormat="1" applyFont="1" applyFill="1" applyBorder="1" applyAlignment="1" applyProtection="1">
      <alignment vertical="top"/>
      <protection locked="0"/>
    </xf>
    <xf numFmtId="3" fontId="23" fillId="0" borderId="32" xfId="0" applyNumberFormat="1" applyFont="1" applyFill="1" applyBorder="1" applyAlignment="1" applyProtection="1">
      <alignment vertical="top"/>
      <protection locked="0"/>
    </xf>
    <xf numFmtId="3" fontId="24" fillId="0" borderId="23" xfId="0" applyNumberFormat="1" applyFont="1" applyBorder="1" applyProtection="1">
      <protection locked="0"/>
    </xf>
    <xf numFmtId="3" fontId="24" fillId="0" borderId="32" xfId="0" applyNumberFormat="1" applyFont="1" applyBorder="1" applyProtection="1">
      <protection locked="0"/>
    </xf>
    <xf numFmtId="3" fontId="24" fillId="0" borderId="43" xfId="0" applyNumberFormat="1" applyFont="1" applyBorder="1" applyProtection="1">
      <protection locked="0"/>
    </xf>
    <xf numFmtId="9" fontId="28" fillId="0" borderId="28" xfId="1" applyFont="1" applyBorder="1" applyAlignment="1" applyProtection="1">
      <alignment horizontal="right"/>
      <protection locked="0"/>
    </xf>
    <xf numFmtId="9" fontId="28" fillId="0" borderId="29" xfId="1" applyFont="1" applyBorder="1" applyAlignment="1" applyProtection="1">
      <alignment horizontal="right"/>
      <protection locked="0"/>
    </xf>
    <xf numFmtId="9" fontId="28" fillId="0" borderId="33" xfId="1" applyFont="1" applyBorder="1" applyAlignment="1" applyProtection="1">
      <alignment horizontal="right"/>
      <protection locked="0"/>
    </xf>
    <xf numFmtId="3" fontId="23" fillId="0" borderId="23" xfId="0" applyNumberFormat="1" applyFont="1" applyBorder="1" applyProtection="1">
      <protection locked="0"/>
    </xf>
    <xf numFmtId="3" fontId="23" fillId="0" borderId="32" xfId="0" applyNumberFormat="1" applyFont="1" applyBorder="1" applyProtection="1">
      <protection locked="0"/>
    </xf>
    <xf numFmtId="3" fontId="24" fillId="0" borderId="31" xfId="0" applyNumberFormat="1" applyFont="1" applyBorder="1" applyProtection="1">
      <protection locked="0"/>
    </xf>
    <xf numFmtId="3" fontId="24" fillId="0" borderId="29" xfId="0" applyNumberFormat="1" applyFont="1" applyBorder="1" applyProtection="1">
      <protection locked="0"/>
    </xf>
    <xf numFmtId="3" fontId="24" fillId="0" borderId="92" xfId="0" applyNumberFormat="1" applyFont="1" applyBorder="1" applyProtection="1">
      <protection locked="0"/>
    </xf>
    <xf numFmtId="3" fontId="24" fillId="0" borderId="33" xfId="0" applyNumberFormat="1" applyFont="1" applyBorder="1" applyProtection="1">
      <protection locked="0"/>
    </xf>
    <xf numFmtId="3" fontId="23" fillId="0" borderId="27" xfId="0" applyNumberFormat="1" applyFont="1" applyBorder="1" applyProtection="1">
      <protection locked="0"/>
    </xf>
    <xf numFmtId="3" fontId="23" fillId="0" borderId="31" xfId="0" applyNumberFormat="1" applyFont="1" applyBorder="1" applyProtection="1">
      <protection locked="0"/>
    </xf>
    <xf numFmtId="3" fontId="24" fillId="0" borderId="74" xfId="0" applyNumberFormat="1" applyFont="1" applyBorder="1" applyProtection="1">
      <protection locked="0"/>
    </xf>
    <xf numFmtId="3" fontId="24" fillId="0" borderId="86" xfId="0" applyNumberFormat="1" applyFont="1" applyBorder="1" applyProtection="1">
      <protection locked="0"/>
    </xf>
    <xf numFmtId="3" fontId="24" fillId="0" borderId="24" xfId="0" applyNumberFormat="1" applyFont="1" applyBorder="1" applyAlignment="1" applyProtection="1">
      <alignment horizontal="right" vertical="center" wrapText="1"/>
      <protection locked="0"/>
    </xf>
    <xf numFmtId="3" fontId="24" fillId="0" borderId="22" xfId="0" applyNumberFormat="1" applyFont="1" applyBorder="1" applyAlignment="1" applyProtection="1">
      <alignment horizontal="right" vertical="center" wrapText="1"/>
      <protection locked="0"/>
    </xf>
    <xf numFmtId="3" fontId="24" fillId="0" borderId="50" xfId="0" applyNumberFormat="1" applyFont="1" applyBorder="1" applyAlignment="1" applyProtection="1">
      <alignment horizontal="right" vertical="center" wrapText="1"/>
      <protection locked="0"/>
    </xf>
    <xf numFmtId="3" fontId="24" fillId="0" borderId="46" xfId="0" applyNumberFormat="1" applyFont="1" applyBorder="1" applyAlignment="1" applyProtection="1">
      <alignment horizontal="right" vertical="center" wrapText="1"/>
      <protection locked="0"/>
    </xf>
    <xf numFmtId="3" fontId="24" fillId="0" borderId="73" xfId="0" applyNumberFormat="1" applyFont="1" applyBorder="1" applyAlignment="1" applyProtection="1">
      <alignment horizontal="right" vertical="center" wrapText="1"/>
      <protection locked="0"/>
    </xf>
    <xf numFmtId="3" fontId="24" fillId="0" borderId="72" xfId="0" applyNumberFormat="1" applyFont="1" applyBorder="1" applyAlignment="1" applyProtection="1">
      <alignment horizontal="right" vertical="center" wrapText="1"/>
      <protection locked="0"/>
    </xf>
    <xf numFmtId="0" fontId="20" fillId="0" borderId="17" xfId="0" applyFont="1" applyBorder="1" applyAlignment="1" applyProtection="1">
      <alignment horizontal="right" vertical="center" wrapText="1"/>
      <protection locked="0"/>
    </xf>
    <xf numFmtId="0" fontId="20" fillId="0" borderId="49" xfId="0" applyFont="1" applyBorder="1" applyAlignment="1" applyProtection="1">
      <alignment horizontal="right" vertical="center" wrapText="1"/>
      <protection locked="0"/>
    </xf>
    <xf numFmtId="3" fontId="20" fillId="2" borderId="2" xfId="0" applyNumberFormat="1" applyFont="1" applyFill="1" applyBorder="1" applyProtection="1">
      <protection locked="0"/>
    </xf>
    <xf numFmtId="3" fontId="39" fillId="0" borderId="0" xfId="0" applyNumberFormat="1" applyFont="1" applyBorder="1" applyProtection="1">
      <protection locked="0"/>
    </xf>
    <xf numFmtId="3" fontId="39" fillId="0" borderId="7" xfId="0" applyNumberFormat="1" applyFont="1" applyBorder="1" applyProtection="1">
      <protection locked="0"/>
    </xf>
    <xf numFmtId="3" fontId="21" fillId="4" borderId="54" xfId="0" applyNumberFormat="1" applyFont="1" applyFill="1" applyBorder="1" applyProtection="1">
      <protection locked="0"/>
    </xf>
    <xf numFmtId="3" fontId="21" fillId="4" borderId="67" xfId="0" applyNumberFormat="1" applyFont="1" applyFill="1" applyBorder="1" applyProtection="1">
      <protection locked="0"/>
    </xf>
    <xf numFmtId="164" fontId="21" fillId="0" borderId="67" xfId="1" applyNumberFormat="1" applyFont="1" applyFill="1" applyBorder="1" applyProtection="1">
      <protection locked="0"/>
    </xf>
    <xf numFmtId="3" fontId="21" fillId="4" borderId="76" xfId="0" applyNumberFormat="1" applyFont="1" applyFill="1" applyBorder="1" applyProtection="1">
      <protection locked="0"/>
    </xf>
    <xf numFmtId="3" fontId="21" fillId="0" borderId="5" xfId="0" applyNumberFormat="1" applyFont="1" applyBorder="1" applyAlignment="1" applyProtection="1">
      <alignment vertical="top" wrapText="1"/>
      <protection locked="0"/>
    </xf>
    <xf numFmtId="3" fontId="21" fillId="0" borderId="75" xfId="0" applyNumberFormat="1" applyFont="1" applyBorder="1" applyAlignment="1" applyProtection="1">
      <alignment vertical="top" wrapText="1"/>
      <protection locked="0"/>
    </xf>
    <xf numFmtId="3" fontId="21" fillId="0" borderId="44" xfId="0" applyNumberFormat="1" applyFont="1" applyBorder="1" applyAlignment="1" applyProtection="1">
      <alignment vertical="top" wrapText="1"/>
      <protection locked="0"/>
    </xf>
    <xf numFmtId="3" fontId="21" fillId="0" borderId="77" xfId="0" applyNumberFormat="1" applyFont="1" applyBorder="1" applyAlignment="1" applyProtection="1">
      <alignment vertical="top" wrapText="1"/>
      <protection locked="0"/>
    </xf>
    <xf numFmtId="3" fontId="21" fillId="0" borderId="103" xfId="0" applyNumberFormat="1" applyFont="1" applyBorder="1" applyAlignment="1" applyProtection="1">
      <alignment vertical="top" wrapText="1"/>
      <protection locked="0"/>
    </xf>
    <xf numFmtId="3" fontId="21" fillId="0" borderId="22" xfId="0" applyNumberFormat="1" applyFont="1" applyBorder="1" applyAlignment="1" applyProtection="1">
      <alignment vertical="top" wrapText="1"/>
      <protection locked="0"/>
    </xf>
    <xf numFmtId="3" fontId="24" fillId="0" borderId="2" xfId="0" applyNumberFormat="1" applyFont="1" applyBorder="1" applyAlignment="1" applyProtection="1">
      <alignment vertical="center" wrapText="1"/>
      <protection locked="0"/>
    </xf>
    <xf numFmtId="3" fontId="24" fillId="0" borderId="9" xfId="0" applyNumberFormat="1" applyFont="1" applyBorder="1" applyAlignment="1" applyProtection="1">
      <alignment vertical="center" wrapText="1"/>
      <protection locked="0"/>
    </xf>
    <xf numFmtId="3" fontId="24" fillId="0" borderId="102" xfId="0" applyNumberFormat="1" applyFont="1" applyBorder="1" applyProtection="1">
      <protection locked="0"/>
    </xf>
    <xf numFmtId="3" fontId="24" fillId="0" borderId="27" xfId="0" applyNumberFormat="1" applyFont="1" applyBorder="1" applyProtection="1">
      <protection locked="0"/>
    </xf>
    <xf numFmtId="3" fontId="24" fillId="0" borderId="104" xfId="0" applyNumberFormat="1" applyFont="1" applyBorder="1" applyProtection="1">
      <protection locked="0"/>
    </xf>
    <xf numFmtId="3" fontId="24" fillId="0" borderId="105" xfId="0" applyNumberFormat="1" applyFont="1" applyBorder="1" applyProtection="1">
      <protection locked="0"/>
    </xf>
    <xf numFmtId="3" fontId="37" fillId="0" borderId="102" xfId="0" applyNumberFormat="1" applyFont="1" applyFill="1" applyBorder="1" applyProtection="1">
      <protection locked="0"/>
    </xf>
    <xf numFmtId="3" fontId="21" fillId="0" borderId="27" xfId="0" applyNumberFormat="1" applyFont="1" applyFill="1" applyBorder="1" applyProtection="1">
      <protection locked="0"/>
    </xf>
    <xf numFmtId="3" fontId="21" fillId="0" borderId="31" xfId="0" applyNumberFormat="1" applyFont="1" applyFill="1" applyBorder="1" applyProtection="1">
      <protection locked="0"/>
    </xf>
    <xf numFmtId="3" fontId="21" fillId="0" borderId="105" xfId="0" applyNumberFormat="1" applyFont="1" applyBorder="1" applyAlignment="1" applyProtection="1">
      <alignment vertical="top" wrapText="1"/>
      <protection locked="0"/>
    </xf>
    <xf numFmtId="3" fontId="21" fillId="0" borderId="29" xfId="0" applyNumberFormat="1" applyFont="1" applyBorder="1" applyAlignment="1" applyProtection="1">
      <alignment vertical="top" wrapText="1"/>
      <protection locked="0"/>
    </xf>
    <xf numFmtId="3" fontId="21" fillId="0" borderId="33" xfId="0" applyNumberFormat="1" applyFont="1" applyBorder="1" applyAlignment="1" applyProtection="1">
      <alignment vertical="top" wrapText="1"/>
      <protection locked="0"/>
    </xf>
    <xf numFmtId="3" fontId="43" fillId="0" borderId="32" xfId="0" applyNumberFormat="1" applyFont="1" applyBorder="1" applyProtection="1">
      <protection locked="0"/>
    </xf>
    <xf numFmtId="3" fontId="41" fillId="0" borderId="104" xfId="0" applyNumberFormat="1" applyFont="1" applyBorder="1" applyProtection="1">
      <protection locked="0"/>
    </xf>
    <xf numFmtId="3" fontId="41" fillId="0" borderId="108" xfId="0" applyNumberFormat="1" applyFont="1" applyBorder="1" applyProtection="1">
      <protection locked="0"/>
    </xf>
    <xf numFmtId="3" fontId="43" fillId="0" borderId="104" xfId="0" applyNumberFormat="1" applyFont="1" applyBorder="1" applyProtection="1">
      <protection locked="0"/>
    </xf>
    <xf numFmtId="0" fontId="11" fillId="3" borderId="0" xfId="0" applyFont="1" applyFill="1" applyAlignment="1" applyProtection="1">
      <alignment vertical="center"/>
      <protection locked="0"/>
    </xf>
    <xf numFmtId="0" fontId="11" fillId="0" borderId="0" xfId="0" applyFont="1" applyAlignment="1" applyProtection="1">
      <alignment horizontal="left" vertical="center"/>
      <protection locked="0"/>
    </xf>
    <xf numFmtId="0" fontId="10" fillId="0" borderId="1" xfId="0" applyFont="1" applyFill="1" applyBorder="1" applyAlignment="1" applyProtection="1">
      <alignment horizontal="left" vertical="center"/>
      <protection locked="0"/>
    </xf>
    <xf numFmtId="0" fontId="9" fillId="3" borderId="1" xfId="0" applyFont="1" applyFill="1" applyBorder="1" applyAlignment="1" applyProtection="1">
      <alignment vertical="center"/>
      <protection locked="0"/>
    </xf>
    <xf numFmtId="0" fontId="11" fillId="0" borderId="1" xfId="0" applyFont="1" applyFill="1" applyBorder="1" applyAlignment="1" applyProtection="1">
      <alignment vertical="center"/>
      <protection locked="0"/>
    </xf>
    <xf numFmtId="0" fontId="1" fillId="0" borderId="1" xfId="3" applyFill="1" applyBorder="1" applyAlignment="1" applyProtection="1">
      <alignment horizontal="left" vertical="center"/>
      <protection locked="0"/>
    </xf>
    <xf numFmtId="0" fontId="6" fillId="0" borderId="0" xfId="0" applyFont="1" applyProtection="1">
      <protection locked="0"/>
    </xf>
    <xf numFmtId="0" fontId="11" fillId="0" borderId="59" xfId="0" applyFont="1" applyBorder="1" applyProtection="1">
      <protection locked="0"/>
    </xf>
    <xf numFmtId="0" fontId="11" fillId="0" borderId="60" xfId="0" applyFont="1" applyBorder="1" applyProtection="1">
      <protection locked="0"/>
    </xf>
    <xf numFmtId="0" fontId="15" fillId="3" borderId="61" xfId="0" applyFont="1" applyFill="1" applyBorder="1" applyAlignment="1" applyProtection="1">
      <alignment vertical="center"/>
      <protection locked="0"/>
    </xf>
    <xf numFmtId="0" fontId="11" fillId="0" borderId="62" xfId="0" applyFont="1" applyBorder="1" applyAlignment="1" applyProtection="1">
      <alignment vertical="top"/>
      <protection locked="0"/>
    </xf>
    <xf numFmtId="0" fontId="11" fillId="0" borderId="62" xfId="0" applyFont="1" applyBorder="1" applyProtection="1">
      <protection locked="0"/>
    </xf>
    <xf numFmtId="0" fontId="11" fillId="0" borderId="63" xfId="0" applyFont="1" applyBorder="1" applyProtection="1">
      <protection locked="0"/>
    </xf>
    <xf numFmtId="0" fontId="3" fillId="0" borderId="0" xfId="0" applyFont="1" applyBorder="1" applyAlignment="1" applyProtection="1">
      <alignment vertical="top"/>
      <protection locked="0"/>
    </xf>
    <xf numFmtId="0" fontId="15" fillId="2" borderId="1" xfId="0" applyFont="1" applyFill="1" applyBorder="1" applyAlignment="1" applyProtection="1">
      <alignment vertical="center"/>
      <protection locked="0"/>
    </xf>
    <xf numFmtId="0" fontId="11" fillId="2" borderId="1" xfId="0" applyFont="1" applyFill="1" applyBorder="1" applyAlignment="1" applyProtection="1">
      <alignment vertical="center"/>
      <protection locked="0"/>
    </xf>
    <xf numFmtId="0" fontId="10" fillId="2" borderId="1" xfId="0" applyFont="1" applyFill="1" applyBorder="1" applyAlignment="1" applyProtection="1">
      <alignment vertical="center"/>
      <protection locked="0"/>
    </xf>
    <xf numFmtId="0" fontId="10" fillId="2" borderId="0" xfId="0" applyFont="1" applyFill="1" applyBorder="1" applyAlignment="1" applyProtection="1">
      <alignment vertical="center"/>
      <protection locked="0"/>
    </xf>
    <xf numFmtId="0" fontId="10" fillId="2" borderId="0" xfId="0" applyFont="1" applyFill="1" applyBorder="1" applyAlignment="1" applyProtection="1">
      <alignment horizontal="left" vertical="center"/>
      <protection locked="0"/>
    </xf>
    <xf numFmtId="0" fontId="10" fillId="2" borderId="0" xfId="0" applyFont="1" applyFill="1" applyBorder="1" applyAlignment="1" applyProtection="1">
      <alignment horizontal="center" vertical="center"/>
      <protection locked="0"/>
    </xf>
    <xf numFmtId="0" fontId="11" fillId="0" borderId="0" xfId="0" applyFont="1" applyAlignment="1" applyProtection="1">
      <alignment vertical="center"/>
      <protection locked="0"/>
    </xf>
    <xf numFmtId="0" fontId="5" fillId="5" borderId="2" xfId="0" applyFont="1" applyFill="1" applyBorder="1" applyAlignment="1" applyProtection="1">
      <alignment vertical="top"/>
      <protection locked="0"/>
    </xf>
    <xf numFmtId="0" fontId="9" fillId="5" borderId="2" xfId="0" applyFont="1" applyFill="1" applyBorder="1" applyAlignment="1" applyProtection="1">
      <alignment vertical="top" wrapText="1"/>
      <protection locked="0"/>
    </xf>
    <xf numFmtId="0" fontId="5" fillId="5" borderId="2" xfId="0" applyFont="1" applyFill="1" applyBorder="1" applyAlignment="1" applyProtection="1">
      <alignment vertical="top" wrapText="1"/>
      <protection locked="0"/>
    </xf>
    <xf numFmtId="0" fontId="5" fillId="0" borderId="26" xfId="0" applyFont="1" applyBorder="1" applyAlignment="1" applyProtection="1">
      <alignment vertical="top"/>
      <protection locked="0"/>
    </xf>
    <xf numFmtId="0" fontId="5" fillId="0" borderId="49" xfId="0" applyFont="1" applyBorder="1" applyAlignment="1" applyProtection="1">
      <alignment vertical="top"/>
      <protection locked="0"/>
    </xf>
    <xf numFmtId="0" fontId="5" fillId="0" borderId="17" xfId="0" applyFont="1" applyBorder="1" applyAlignment="1" applyProtection="1">
      <alignment vertical="top" wrapText="1"/>
      <protection locked="0"/>
    </xf>
    <xf numFmtId="0" fontId="4" fillId="0" borderId="55" xfId="0" applyFont="1" applyBorder="1" applyAlignment="1" applyProtection="1">
      <alignment vertical="top"/>
      <protection locked="0"/>
    </xf>
    <xf numFmtId="0" fontId="5" fillId="0" borderId="41" xfId="0" applyFont="1" applyBorder="1" applyAlignment="1" applyProtection="1">
      <alignment horizontal="left" vertical="top"/>
      <protection locked="0"/>
    </xf>
    <xf numFmtId="0" fontId="5" fillId="0" borderId="2" xfId="0" applyFont="1" applyBorder="1" applyAlignment="1" applyProtection="1">
      <alignment horizontal="left" vertical="center" wrapText="1"/>
      <protection locked="0"/>
    </xf>
    <xf numFmtId="0" fontId="9" fillId="0" borderId="0" xfId="0" applyFont="1" applyAlignment="1" applyProtection="1">
      <alignment vertical="top"/>
      <protection locked="0"/>
    </xf>
    <xf numFmtId="0" fontId="5" fillId="0" borderId="18" xfId="0" applyFont="1" applyBorder="1" applyProtection="1">
      <protection locked="0"/>
    </xf>
    <xf numFmtId="0" fontId="9" fillId="0" borderId="50" xfId="0" applyFont="1" applyBorder="1" applyProtection="1">
      <protection locked="0"/>
    </xf>
    <xf numFmtId="0" fontId="9" fillId="0" borderId="18" xfId="0" applyFont="1" applyBorder="1" applyProtection="1">
      <protection locked="0"/>
    </xf>
    <xf numFmtId="0" fontId="9" fillId="0" borderId="22" xfId="0" applyFont="1" applyBorder="1" applyProtection="1">
      <protection locked="0"/>
    </xf>
    <xf numFmtId="0" fontId="9" fillId="0" borderId="64" xfId="0" applyFont="1" applyBorder="1" applyProtection="1">
      <protection locked="0"/>
    </xf>
    <xf numFmtId="0" fontId="11" fillId="0" borderId="67" xfId="0" applyFont="1" applyBorder="1" applyProtection="1">
      <protection locked="0"/>
    </xf>
    <xf numFmtId="0" fontId="11" fillId="0" borderId="43" xfId="0" applyFont="1" applyBorder="1" applyProtection="1">
      <protection locked="0"/>
    </xf>
    <xf numFmtId="0" fontId="9" fillId="0" borderId="11" xfId="0" applyFont="1" applyBorder="1" applyProtection="1">
      <protection locked="0"/>
    </xf>
    <xf numFmtId="0" fontId="9" fillId="0" borderId="32" xfId="0" applyFont="1" applyBorder="1" applyProtection="1">
      <protection locked="0"/>
    </xf>
    <xf numFmtId="3" fontId="9" fillId="3" borderId="11" xfId="0" applyNumberFormat="1" applyFont="1" applyFill="1" applyBorder="1" applyProtection="1">
      <protection locked="0"/>
    </xf>
    <xf numFmtId="3" fontId="9" fillId="0" borderId="23" xfId="0" applyNumberFormat="1" applyFont="1" applyFill="1" applyBorder="1" applyProtection="1">
      <protection locked="0"/>
    </xf>
    <xf numFmtId="3" fontId="9" fillId="0" borderId="32" xfId="0" applyNumberFormat="1" applyFont="1" applyFill="1" applyBorder="1" applyProtection="1">
      <protection locked="0"/>
    </xf>
    <xf numFmtId="3" fontId="9" fillId="0" borderId="53" xfId="0" applyNumberFormat="1" applyFont="1" applyFill="1" applyBorder="1" applyProtection="1">
      <protection locked="0"/>
    </xf>
    <xf numFmtId="0" fontId="14" fillId="0" borderId="11" xfId="0" applyFont="1" applyBorder="1" applyProtection="1">
      <protection locked="0"/>
    </xf>
    <xf numFmtId="0" fontId="14" fillId="0" borderId="32" xfId="0" applyFont="1" applyBorder="1" applyProtection="1">
      <protection locked="0"/>
    </xf>
    <xf numFmtId="9" fontId="14" fillId="3" borderId="11" xfId="0" applyNumberFormat="1" applyFont="1" applyFill="1" applyBorder="1" applyProtection="1">
      <protection locked="0"/>
    </xf>
    <xf numFmtId="9" fontId="14" fillId="3" borderId="23" xfId="0" applyNumberFormat="1" applyFont="1" applyFill="1" applyBorder="1" applyProtection="1">
      <protection locked="0"/>
    </xf>
    <xf numFmtId="9" fontId="14" fillId="0" borderId="67" xfId="0" applyNumberFormat="1" applyFont="1" applyFill="1" applyBorder="1" applyProtection="1">
      <protection locked="0"/>
    </xf>
    <xf numFmtId="0" fontId="14" fillId="3" borderId="43" xfId="0" applyFont="1" applyFill="1" applyBorder="1" applyProtection="1">
      <protection locked="0"/>
    </xf>
    <xf numFmtId="0" fontId="14" fillId="3" borderId="0" xfId="0" applyFont="1" applyFill="1" applyBorder="1" applyProtection="1">
      <protection locked="0"/>
    </xf>
    <xf numFmtId="0" fontId="14" fillId="3" borderId="11" xfId="0" applyFont="1" applyFill="1" applyBorder="1" applyProtection="1">
      <protection locked="0"/>
    </xf>
    <xf numFmtId="0" fontId="14" fillId="3" borderId="23" xfId="0" applyFont="1" applyFill="1" applyBorder="1" applyProtection="1">
      <protection locked="0"/>
    </xf>
    <xf numFmtId="0" fontId="14" fillId="0" borderId="67" xfId="0" applyFont="1" applyFill="1" applyBorder="1" applyProtection="1">
      <protection locked="0"/>
    </xf>
    <xf numFmtId="3" fontId="9" fillId="3" borderId="23" xfId="0" applyNumberFormat="1" applyFont="1" applyFill="1" applyBorder="1" applyProtection="1">
      <protection locked="0"/>
    </xf>
    <xf numFmtId="3" fontId="9" fillId="0" borderId="67" xfId="0" applyNumberFormat="1" applyFont="1" applyFill="1" applyBorder="1" applyProtection="1">
      <protection locked="0"/>
    </xf>
    <xf numFmtId="0" fontId="9" fillId="3" borderId="43" xfId="0" applyFont="1" applyFill="1" applyBorder="1" applyProtection="1">
      <protection locked="0"/>
    </xf>
    <xf numFmtId="0" fontId="9" fillId="3" borderId="0" xfId="0" applyFont="1" applyFill="1" applyBorder="1" applyProtection="1">
      <protection locked="0"/>
    </xf>
    <xf numFmtId="0" fontId="9" fillId="0" borderId="11" xfId="0" applyFont="1" applyFill="1" applyBorder="1" applyProtection="1">
      <protection locked="0"/>
    </xf>
    <xf numFmtId="0" fontId="9" fillId="0" borderId="23" xfId="0" applyFont="1" applyFill="1" applyBorder="1" applyProtection="1">
      <protection locked="0"/>
    </xf>
    <xf numFmtId="0" fontId="9" fillId="0" borderId="32" xfId="0" applyFont="1" applyFill="1" applyBorder="1" applyProtection="1">
      <protection locked="0"/>
    </xf>
    <xf numFmtId="0" fontId="9" fillId="0" borderId="67" xfId="0" applyFont="1" applyFill="1" applyBorder="1" applyProtection="1">
      <protection locked="0"/>
    </xf>
    <xf numFmtId="0" fontId="9" fillId="0" borderId="43" xfId="0" applyFont="1" applyFill="1" applyBorder="1" applyProtection="1">
      <protection locked="0"/>
    </xf>
    <xf numFmtId="0" fontId="5" fillId="0" borderId="19" xfId="0" applyFont="1" applyBorder="1" applyProtection="1">
      <protection locked="0"/>
    </xf>
    <xf numFmtId="0" fontId="9" fillId="0" borderId="46" xfId="0" applyFont="1" applyBorder="1" applyProtection="1">
      <protection locked="0"/>
    </xf>
    <xf numFmtId="0" fontId="9" fillId="0" borderId="19" xfId="0" applyFont="1" applyFill="1" applyBorder="1" applyProtection="1">
      <protection locked="0"/>
    </xf>
    <xf numFmtId="0" fontId="9" fillId="0" borderId="24" xfId="0" applyFont="1" applyFill="1" applyBorder="1" applyProtection="1">
      <protection locked="0"/>
    </xf>
    <xf numFmtId="0" fontId="9" fillId="0" borderId="46" xfId="0" applyFont="1" applyFill="1" applyBorder="1" applyProtection="1">
      <protection locked="0"/>
    </xf>
    <xf numFmtId="0" fontId="9" fillId="0" borderId="68" xfId="0" applyFont="1" applyFill="1" applyBorder="1" applyProtection="1">
      <protection locked="0"/>
    </xf>
    <xf numFmtId="4" fontId="9" fillId="3" borderId="11" xfId="0" applyNumberFormat="1" applyFont="1" applyFill="1" applyBorder="1" applyProtection="1">
      <protection locked="0"/>
    </xf>
    <xf numFmtId="4" fontId="9" fillId="3" borderId="23" xfId="0" applyNumberFormat="1" applyFont="1" applyFill="1" applyBorder="1" applyProtection="1">
      <protection locked="0"/>
    </xf>
    <xf numFmtId="4" fontId="9" fillId="3" borderId="32" xfId="0" applyNumberFormat="1" applyFont="1" applyFill="1" applyBorder="1" applyProtection="1">
      <protection locked="0"/>
    </xf>
    <xf numFmtId="4" fontId="9" fillId="0" borderId="67" xfId="0" applyNumberFormat="1" applyFont="1" applyFill="1" applyBorder="1" applyProtection="1">
      <protection locked="0"/>
    </xf>
    <xf numFmtId="4" fontId="9" fillId="6" borderId="23" xfId="0" applyNumberFormat="1" applyFont="1" applyFill="1" applyBorder="1" applyProtection="1">
      <protection locked="0"/>
    </xf>
    <xf numFmtId="4" fontId="9" fillId="6" borderId="32" xfId="0" applyNumberFormat="1" applyFont="1" applyFill="1" applyBorder="1" applyProtection="1">
      <protection locked="0"/>
    </xf>
    <xf numFmtId="9" fontId="14" fillId="3" borderId="23" xfId="0" quotePrefix="1" applyNumberFormat="1" applyFont="1" applyFill="1" applyBorder="1" applyProtection="1">
      <protection locked="0"/>
    </xf>
    <xf numFmtId="9" fontId="14" fillId="3" borderId="32" xfId="0" quotePrefix="1" applyNumberFormat="1" applyFont="1" applyFill="1" applyBorder="1" applyProtection="1">
      <protection locked="0"/>
    </xf>
    <xf numFmtId="2" fontId="9" fillId="0" borderId="11" xfId="0" applyNumberFormat="1" applyFont="1" applyFill="1" applyBorder="1" applyProtection="1">
      <protection locked="0"/>
    </xf>
    <xf numFmtId="2" fontId="9" fillId="0" borderId="23" xfId="0" applyNumberFormat="1" applyFont="1" applyFill="1" applyBorder="1" applyProtection="1">
      <protection locked="0"/>
    </xf>
    <xf numFmtId="2" fontId="9" fillId="0" borderId="32" xfId="0" applyNumberFormat="1" applyFont="1" applyFill="1" applyBorder="1" applyProtection="1">
      <protection locked="0"/>
    </xf>
    <xf numFmtId="0" fontId="5" fillId="0" borderId="11" xfId="0" applyFont="1" applyBorder="1" applyProtection="1">
      <protection locked="0"/>
    </xf>
    <xf numFmtId="2" fontId="9" fillId="3" borderId="11" xfId="0" applyNumberFormat="1" applyFont="1" applyFill="1" applyBorder="1" applyProtection="1">
      <protection locked="0"/>
    </xf>
    <xf numFmtId="2" fontId="9" fillId="3" borderId="23" xfId="0" applyNumberFormat="1" applyFont="1" applyFill="1" applyBorder="1" applyProtection="1">
      <protection locked="0"/>
    </xf>
    <xf numFmtId="2" fontId="9" fillId="3" borderId="32" xfId="0" applyNumberFormat="1" applyFont="1" applyFill="1" applyBorder="1" applyProtection="1">
      <protection locked="0"/>
    </xf>
    <xf numFmtId="9" fontId="9" fillId="3" borderId="11" xfId="0" applyNumberFormat="1" applyFont="1" applyFill="1" applyBorder="1" applyProtection="1">
      <protection locked="0"/>
    </xf>
    <xf numFmtId="9" fontId="9" fillId="3" borderId="23" xfId="0" applyNumberFormat="1" applyFont="1" applyFill="1" applyBorder="1" applyProtection="1">
      <protection locked="0"/>
    </xf>
    <xf numFmtId="9" fontId="9" fillId="3" borderId="32" xfId="0" applyNumberFormat="1" applyFont="1" applyFill="1" applyBorder="1" applyProtection="1">
      <protection locked="0"/>
    </xf>
    <xf numFmtId="0" fontId="5" fillId="0" borderId="17" xfId="0" applyFont="1" applyBorder="1" applyAlignment="1" applyProtection="1">
      <alignment horizontal="left" vertical="top"/>
      <protection locked="0"/>
    </xf>
    <xf numFmtId="0" fontId="9" fillId="0" borderId="49" xfId="0" applyFont="1" applyBorder="1" applyAlignment="1" applyProtection="1">
      <alignment vertical="top"/>
      <protection locked="0"/>
    </xf>
    <xf numFmtId="3" fontId="9" fillId="3" borderId="17" xfId="0" applyNumberFormat="1" applyFont="1" applyFill="1" applyBorder="1" applyAlignment="1" applyProtection="1">
      <alignment vertical="top"/>
      <protection locked="0"/>
    </xf>
    <xf numFmtId="3" fontId="9" fillId="3" borderId="21" xfId="0" applyNumberFormat="1" applyFont="1" applyFill="1" applyBorder="1" applyAlignment="1" applyProtection="1">
      <alignment vertical="top"/>
      <protection locked="0"/>
    </xf>
    <xf numFmtId="3" fontId="9" fillId="3" borderId="49" xfId="0" applyNumberFormat="1" applyFont="1" applyFill="1" applyBorder="1" applyAlignment="1" applyProtection="1">
      <alignment vertical="top"/>
      <protection locked="0"/>
    </xf>
    <xf numFmtId="3" fontId="9" fillId="0" borderId="55" xfId="0" applyNumberFormat="1" applyFont="1" applyFill="1" applyBorder="1" applyAlignment="1" applyProtection="1">
      <alignment vertical="top"/>
      <protection locked="0"/>
    </xf>
    <xf numFmtId="0" fontId="7" fillId="0" borderId="51" xfId="0" applyFont="1" applyBorder="1" applyAlignment="1" applyProtection="1">
      <alignment vertical="top"/>
      <protection locked="0"/>
    </xf>
    <xf numFmtId="0" fontId="5" fillId="0" borderId="11" xfId="0" applyFont="1" applyBorder="1" applyAlignment="1" applyProtection="1">
      <alignment vertical="top"/>
      <protection locked="0"/>
    </xf>
    <xf numFmtId="0" fontId="9" fillId="0" borderId="32" xfId="0" applyFont="1" applyBorder="1" applyAlignment="1" applyProtection="1">
      <alignment vertical="top"/>
      <protection locked="0"/>
    </xf>
    <xf numFmtId="3" fontId="9" fillId="3" borderId="11" xfId="0" applyNumberFormat="1" applyFont="1" applyFill="1" applyBorder="1" applyAlignment="1" applyProtection="1">
      <alignment vertical="top"/>
      <protection locked="0"/>
    </xf>
    <xf numFmtId="3" fontId="9" fillId="3" borderId="23" xfId="0" applyNumberFormat="1" applyFont="1" applyFill="1" applyBorder="1" applyAlignment="1" applyProtection="1">
      <alignment vertical="top"/>
      <protection locked="0"/>
    </xf>
    <xf numFmtId="3" fontId="9" fillId="3" borderId="32" xfId="0" applyNumberFormat="1" applyFont="1" applyFill="1" applyBorder="1" applyAlignment="1" applyProtection="1">
      <alignment vertical="top"/>
      <protection locked="0"/>
    </xf>
    <xf numFmtId="0" fontId="5" fillId="0" borderId="16" xfId="0" applyFont="1" applyBorder="1" applyAlignment="1" applyProtection="1">
      <alignment vertical="top"/>
      <protection locked="0"/>
    </xf>
    <xf numFmtId="0" fontId="9" fillId="0" borderId="34" xfId="0" applyFont="1" applyBorder="1" applyAlignment="1" applyProtection="1">
      <alignment vertical="top"/>
      <protection locked="0"/>
    </xf>
    <xf numFmtId="3" fontId="5" fillId="0" borderId="16" xfId="0" applyNumberFormat="1" applyFont="1" applyFill="1" applyBorder="1" applyAlignment="1" applyProtection="1">
      <alignment vertical="top"/>
      <protection locked="0"/>
    </xf>
    <xf numFmtId="3" fontId="5" fillId="0" borderId="20" xfId="0" applyNumberFormat="1" applyFont="1" applyFill="1" applyBorder="1" applyAlignment="1" applyProtection="1">
      <alignment vertical="top"/>
      <protection locked="0"/>
    </xf>
    <xf numFmtId="3" fontId="5" fillId="0" borderId="34" xfId="0" applyNumberFormat="1" applyFont="1" applyFill="1" applyBorder="1" applyAlignment="1" applyProtection="1">
      <alignment vertical="top"/>
      <protection locked="0"/>
    </xf>
    <xf numFmtId="3" fontId="5" fillId="0" borderId="66" xfId="0" applyNumberFormat="1" applyFont="1" applyFill="1" applyBorder="1" applyAlignment="1" applyProtection="1">
      <alignment vertical="top"/>
      <protection locked="0"/>
    </xf>
    <xf numFmtId="0" fontId="5" fillId="0" borderId="0" xfId="0" applyFont="1" applyBorder="1" applyAlignment="1" applyProtection="1">
      <alignment vertical="top"/>
      <protection locked="0"/>
    </xf>
    <xf numFmtId="0" fontId="9" fillId="0" borderId="0" xfId="0" applyFont="1" applyBorder="1" applyAlignment="1" applyProtection="1">
      <alignment vertical="top"/>
      <protection locked="0"/>
    </xf>
    <xf numFmtId="3" fontId="9" fillId="0" borderId="0" xfId="0" applyNumberFormat="1" applyFont="1" applyFill="1" applyBorder="1" applyAlignment="1" applyProtection="1">
      <alignment vertical="top"/>
      <protection locked="0"/>
    </xf>
    <xf numFmtId="0" fontId="11" fillId="0" borderId="54" xfId="0" applyFont="1" applyBorder="1" applyProtection="1">
      <protection locked="0"/>
    </xf>
    <xf numFmtId="3" fontId="9" fillId="0" borderId="43" xfId="0" applyNumberFormat="1" applyFont="1" applyFill="1" applyBorder="1" applyProtection="1">
      <protection locked="0"/>
    </xf>
    <xf numFmtId="9" fontId="14" fillId="3" borderId="43" xfId="0" applyNumberFormat="1" applyFont="1" applyFill="1" applyBorder="1" applyProtection="1">
      <protection locked="0"/>
    </xf>
    <xf numFmtId="3" fontId="9" fillId="3" borderId="43" xfId="0" applyNumberFormat="1" applyFont="1" applyFill="1" applyBorder="1" applyProtection="1">
      <protection locked="0"/>
    </xf>
    <xf numFmtId="3" fontId="14" fillId="0" borderId="67" xfId="0" applyNumberFormat="1" applyFont="1" applyFill="1" applyBorder="1" applyProtection="1">
      <protection locked="0"/>
    </xf>
    <xf numFmtId="3" fontId="9" fillId="0" borderId="11" xfId="0" applyNumberFormat="1" applyFont="1" applyFill="1" applyBorder="1" applyProtection="1">
      <protection locked="0"/>
    </xf>
    <xf numFmtId="9" fontId="9" fillId="3" borderId="23" xfId="1" applyNumberFormat="1" applyFont="1" applyFill="1" applyBorder="1" applyProtection="1">
      <protection locked="0"/>
    </xf>
    <xf numFmtId="9" fontId="9" fillId="3" borderId="43" xfId="0" applyNumberFormat="1" applyFont="1" applyFill="1" applyBorder="1" applyProtection="1">
      <protection locked="0"/>
    </xf>
    <xf numFmtId="9" fontId="11" fillId="0" borderId="67" xfId="0" applyNumberFormat="1" applyFont="1" applyBorder="1" applyProtection="1">
      <protection locked="0"/>
    </xf>
    <xf numFmtId="3" fontId="9" fillId="3" borderId="41" xfId="0" applyNumberFormat="1" applyFont="1" applyFill="1" applyBorder="1" applyAlignment="1" applyProtection="1">
      <alignment vertical="top"/>
      <protection locked="0"/>
    </xf>
    <xf numFmtId="3" fontId="9" fillId="0" borderId="55" xfId="0" applyNumberFormat="1" applyFont="1" applyBorder="1" applyAlignment="1" applyProtection="1">
      <alignment vertical="top"/>
      <protection locked="0"/>
    </xf>
    <xf numFmtId="3" fontId="9" fillId="3" borderId="43" xfId="0" applyNumberFormat="1" applyFont="1" applyFill="1" applyBorder="1" applyAlignment="1" applyProtection="1">
      <alignment vertical="top"/>
      <protection locked="0"/>
    </xf>
    <xf numFmtId="3" fontId="9" fillId="0" borderId="0" xfId="0" applyNumberFormat="1" applyFont="1" applyBorder="1" applyAlignment="1" applyProtection="1">
      <alignment vertical="top"/>
      <protection locked="0"/>
    </xf>
    <xf numFmtId="3" fontId="5" fillId="0" borderId="65" xfId="0" applyNumberFormat="1" applyFont="1" applyFill="1" applyBorder="1" applyAlignment="1" applyProtection="1">
      <alignment vertical="top"/>
      <protection locked="0"/>
    </xf>
    <xf numFmtId="3" fontId="5" fillId="0" borderId="66" xfId="0" applyNumberFormat="1" applyFont="1" applyBorder="1" applyAlignment="1" applyProtection="1">
      <alignment vertical="top"/>
      <protection locked="0"/>
    </xf>
    <xf numFmtId="3" fontId="5" fillId="0" borderId="51" xfId="0" applyNumberFormat="1" applyFont="1" applyFill="1" applyBorder="1" applyAlignment="1" applyProtection="1">
      <alignment vertical="top"/>
      <protection locked="0"/>
    </xf>
    <xf numFmtId="3" fontId="5" fillId="0" borderId="0" xfId="0" applyNumberFormat="1" applyFont="1" applyFill="1" applyBorder="1" applyAlignment="1" applyProtection="1">
      <alignment vertical="top"/>
      <protection locked="0"/>
    </xf>
    <xf numFmtId="0" fontId="5" fillId="0" borderId="2" xfId="0" applyFont="1" applyBorder="1" applyAlignment="1" applyProtection="1">
      <alignment vertical="top"/>
      <protection locked="0"/>
    </xf>
    <xf numFmtId="0" fontId="5" fillId="0" borderId="21" xfId="0" applyFont="1" applyBorder="1" applyAlignment="1" applyProtection="1">
      <alignment vertical="top" wrapText="1"/>
      <protection locked="0"/>
    </xf>
    <xf numFmtId="0" fontId="5" fillId="0" borderId="41" xfId="0" applyFont="1" applyBorder="1" applyAlignment="1" applyProtection="1">
      <alignment vertical="top" wrapText="1"/>
      <protection locked="0"/>
    </xf>
    <xf numFmtId="0" fontId="5" fillId="0" borderId="49" xfId="0" applyFont="1" applyBorder="1" applyAlignment="1" applyProtection="1">
      <alignment vertical="top" wrapText="1"/>
      <protection locked="0"/>
    </xf>
    <xf numFmtId="0" fontId="5" fillId="0" borderId="69" xfId="0" applyFont="1" applyBorder="1" applyAlignment="1" applyProtection="1">
      <alignment vertical="top"/>
      <protection locked="0"/>
    </xf>
    <xf numFmtId="0" fontId="5" fillId="0" borderId="2" xfId="0" applyFont="1" applyBorder="1" applyAlignment="1" applyProtection="1">
      <alignment vertical="top" wrapText="1"/>
      <protection locked="0"/>
    </xf>
    <xf numFmtId="0" fontId="10" fillId="2" borderId="1" xfId="0" applyFont="1" applyFill="1" applyBorder="1" applyAlignment="1" applyProtection="1">
      <alignment vertical="top"/>
      <protection locked="0"/>
    </xf>
    <xf numFmtId="0" fontId="11" fillId="2" borderId="33" xfId="0" applyFont="1" applyFill="1" applyBorder="1" applyAlignment="1" applyProtection="1">
      <alignment vertical="top"/>
      <protection locked="0"/>
    </xf>
    <xf numFmtId="0" fontId="11" fillId="2" borderId="1" xfId="0" applyFont="1" applyFill="1" applyBorder="1" applyAlignment="1" applyProtection="1">
      <alignment vertical="top"/>
      <protection locked="0"/>
    </xf>
    <xf numFmtId="0" fontId="11" fillId="2" borderId="8" xfId="0" applyFont="1" applyFill="1" applyBorder="1" applyAlignment="1" applyProtection="1">
      <alignment vertical="top"/>
      <protection locked="0"/>
    </xf>
    <xf numFmtId="0" fontId="11" fillId="2" borderId="2" xfId="0" applyFont="1" applyFill="1" applyBorder="1" applyAlignment="1" applyProtection="1">
      <alignment vertical="top"/>
      <protection locked="0"/>
    </xf>
    <xf numFmtId="0" fontId="11" fillId="2" borderId="29" xfId="0" applyFont="1" applyFill="1" applyBorder="1" applyAlignment="1" applyProtection="1">
      <alignment vertical="top"/>
      <protection locked="0"/>
    </xf>
    <xf numFmtId="0" fontId="11" fillId="2" borderId="41" xfId="0" applyFont="1" applyFill="1" applyBorder="1" applyAlignment="1" applyProtection="1">
      <alignment vertical="top"/>
      <protection locked="0"/>
    </xf>
    <xf numFmtId="0" fontId="11" fillId="0" borderId="32"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7" xfId="0" applyFont="1" applyBorder="1" applyAlignment="1" applyProtection="1">
      <alignment vertical="top"/>
      <protection locked="0"/>
    </xf>
    <xf numFmtId="0" fontId="11" fillId="0" borderId="23" xfId="0" applyFont="1" applyBorder="1" applyAlignment="1" applyProtection="1">
      <alignment vertical="top"/>
      <protection locked="0"/>
    </xf>
    <xf numFmtId="9" fontId="9" fillId="3" borderId="32" xfId="1" applyFont="1" applyFill="1" applyBorder="1" applyAlignment="1" applyProtection="1">
      <alignment vertical="top"/>
      <protection locked="0"/>
    </xf>
    <xf numFmtId="0" fontId="9" fillId="0" borderId="7" xfId="0" applyFont="1" applyBorder="1" applyAlignment="1" applyProtection="1">
      <alignment vertical="top"/>
      <protection locked="0"/>
    </xf>
    <xf numFmtId="0" fontId="9" fillId="0" borderId="23" xfId="0" applyFont="1" applyBorder="1" applyAlignment="1" applyProtection="1">
      <alignment vertical="top"/>
      <protection locked="0"/>
    </xf>
    <xf numFmtId="0" fontId="5" fillId="0" borderId="0" xfId="0" applyFont="1" applyAlignment="1" applyProtection="1">
      <alignment vertical="top"/>
      <protection locked="0"/>
    </xf>
    <xf numFmtId="0" fontId="9" fillId="0" borderId="0" xfId="0" applyFont="1" applyAlignment="1" applyProtection="1">
      <alignment horizontal="left" vertical="top" indent="1"/>
      <protection locked="0"/>
    </xf>
    <xf numFmtId="3" fontId="9" fillId="3" borderId="0" xfId="0" applyNumberFormat="1" applyFont="1" applyFill="1" applyAlignment="1" applyProtection="1">
      <alignment vertical="top"/>
      <protection locked="0"/>
    </xf>
    <xf numFmtId="3" fontId="9" fillId="3" borderId="7" xfId="0" applyNumberFormat="1" applyFont="1" applyFill="1" applyBorder="1" applyAlignment="1" applyProtection="1">
      <alignment vertical="top"/>
      <protection locked="0"/>
    </xf>
    <xf numFmtId="9" fontId="9" fillId="3" borderId="0" xfId="1" applyFont="1" applyFill="1" applyAlignment="1" applyProtection="1">
      <alignment vertical="top"/>
      <protection locked="0"/>
    </xf>
    <xf numFmtId="9" fontId="9" fillId="3" borderId="7" xfId="1" applyFont="1" applyFill="1" applyBorder="1" applyAlignment="1" applyProtection="1">
      <alignment vertical="top"/>
      <protection locked="0"/>
    </xf>
    <xf numFmtId="0" fontId="10" fillId="2" borderId="2" xfId="0" applyFont="1" applyFill="1" applyBorder="1" applyAlignment="1" applyProtection="1">
      <alignment vertical="top"/>
      <protection locked="0"/>
    </xf>
    <xf numFmtId="0" fontId="11" fillId="2" borderId="49" xfId="0" applyFont="1" applyFill="1" applyBorder="1" applyAlignment="1" applyProtection="1">
      <alignment vertical="top"/>
      <protection locked="0"/>
    </xf>
    <xf numFmtId="0" fontId="11" fillId="2" borderId="9" xfId="0" applyFont="1" applyFill="1" applyBorder="1" applyAlignment="1" applyProtection="1">
      <alignment vertical="top"/>
      <protection locked="0"/>
    </xf>
    <xf numFmtId="0" fontId="11" fillId="2" borderId="21" xfId="0" applyFont="1" applyFill="1" applyBorder="1" applyAlignment="1" applyProtection="1">
      <alignment vertical="top"/>
      <protection locked="0"/>
    </xf>
    <xf numFmtId="0" fontId="9" fillId="0" borderId="0" xfId="0" applyFont="1" applyAlignment="1" applyProtection="1">
      <alignment horizontal="left" vertical="top"/>
      <protection locked="0"/>
    </xf>
    <xf numFmtId="164" fontId="9" fillId="3" borderId="0" xfId="1" applyNumberFormat="1" applyFont="1" applyFill="1" applyAlignment="1" applyProtection="1">
      <alignment vertical="top"/>
      <protection locked="0"/>
    </xf>
    <xf numFmtId="164" fontId="9" fillId="3" borderId="7" xfId="1" applyNumberFormat="1" applyFont="1" applyFill="1" applyBorder="1" applyAlignment="1" applyProtection="1">
      <alignment vertical="top"/>
      <protection locked="0"/>
    </xf>
    <xf numFmtId="0" fontId="11" fillId="0" borderId="32" xfId="0" applyFont="1" applyBorder="1" applyProtection="1">
      <protection locked="0"/>
    </xf>
    <xf numFmtId="3" fontId="9" fillId="0" borderId="0" xfId="0" applyNumberFormat="1" applyFont="1" applyProtection="1">
      <protection locked="0"/>
    </xf>
    <xf numFmtId="3" fontId="9" fillId="0" borderId="7" xfId="0" applyNumberFormat="1" applyFont="1" applyBorder="1" applyProtection="1">
      <protection locked="0"/>
    </xf>
    <xf numFmtId="0" fontId="7" fillId="0" borderId="11" xfId="0" applyFont="1" applyBorder="1" applyAlignment="1" applyProtection="1">
      <alignment vertical="top"/>
      <protection locked="0"/>
    </xf>
    <xf numFmtId="0" fontId="11" fillId="0" borderId="23" xfId="0" applyFont="1" applyBorder="1" applyProtection="1">
      <protection locked="0"/>
    </xf>
    <xf numFmtId="3" fontId="11" fillId="2" borderId="2" xfId="0" applyNumberFormat="1" applyFont="1" applyFill="1" applyBorder="1" applyAlignment="1" applyProtection="1">
      <alignment vertical="top"/>
      <protection locked="0"/>
    </xf>
    <xf numFmtId="3" fontId="9" fillId="3" borderId="0" xfId="0" applyNumberFormat="1" applyFont="1" applyFill="1" applyProtection="1">
      <protection locked="0"/>
    </xf>
    <xf numFmtId="3" fontId="9" fillId="3" borderId="7" xfId="0" applyNumberFormat="1" applyFont="1" applyFill="1" applyBorder="1" applyProtection="1">
      <protection locked="0"/>
    </xf>
    <xf numFmtId="0" fontId="5" fillId="0" borderId="0" xfId="0" applyFont="1" applyAlignment="1" applyProtection="1">
      <alignment horizontal="left" vertical="top"/>
      <protection locked="0"/>
    </xf>
    <xf numFmtId="3" fontId="5" fillId="0" borderId="0" xfId="0" applyNumberFormat="1" applyFont="1" applyFill="1" applyAlignment="1" applyProtection="1">
      <alignment vertical="top"/>
      <protection locked="0"/>
    </xf>
    <xf numFmtId="3" fontId="5" fillId="0" borderId="7" xfId="0" applyNumberFormat="1" applyFont="1" applyFill="1" applyBorder="1" applyAlignment="1" applyProtection="1">
      <alignment vertical="top"/>
      <protection locked="0"/>
    </xf>
    <xf numFmtId="4" fontId="9" fillId="0" borderId="0" xfId="0" applyNumberFormat="1" applyFont="1" applyFill="1" applyAlignment="1" applyProtection="1">
      <alignment vertical="top"/>
      <protection locked="0"/>
    </xf>
    <xf numFmtId="4" fontId="9" fillId="0" borderId="7" xfId="0" applyNumberFormat="1" applyFont="1" applyFill="1" applyBorder="1" applyAlignment="1" applyProtection="1">
      <alignment vertical="top"/>
      <protection locked="0"/>
    </xf>
    <xf numFmtId="164" fontId="5" fillId="0" borderId="0" xfId="1" applyNumberFormat="1" applyFont="1" applyFill="1" applyAlignment="1" applyProtection="1">
      <alignment vertical="top"/>
      <protection locked="0"/>
    </xf>
    <xf numFmtId="164" fontId="5" fillId="0" borderId="7" xfId="1" applyNumberFormat="1" applyFont="1" applyFill="1" applyBorder="1" applyAlignment="1" applyProtection="1">
      <alignment vertical="top"/>
      <protection locked="0"/>
    </xf>
    <xf numFmtId="0" fontId="9" fillId="0" borderId="0" xfId="0" applyFont="1" applyAlignment="1" applyProtection="1">
      <alignment horizontal="left" vertical="top" indent="2"/>
      <protection locked="0"/>
    </xf>
    <xf numFmtId="9" fontId="9" fillId="3" borderId="0" xfId="0" applyNumberFormat="1" applyFont="1" applyFill="1" applyAlignment="1" applyProtection="1">
      <alignment vertical="top"/>
      <protection locked="0"/>
    </xf>
    <xf numFmtId="9" fontId="9" fillId="3" borderId="7" xfId="0" applyNumberFormat="1" applyFont="1" applyFill="1" applyBorder="1" applyAlignment="1" applyProtection="1">
      <alignment vertical="top"/>
      <protection locked="0"/>
    </xf>
    <xf numFmtId="0" fontId="8" fillId="0" borderId="0" xfId="0" applyFont="1" applyProtection="1">
      <protection locked="0"/>
    </xf>
    <xf numFmtId="0" fontId="8" fillId="0" borderId="23" xfId="0" applyFont="1" applyBorder="1" applyProtection="1">
      <protection locked="0"/>
    </xf>
    <xf numFmtId="165" fontId="9" fillId="3" borderId="0" xfId="0" applyNumberFormat="1" applyFont="1" applyFill="1" applyAlignment="1" applyProtection="1">
      <alignment vertical="top"/>
      <protection locked="0"/>
    </xf>
    <xf numFmtId="165" fontId="9" fillId="3" borderId="7" xfId="0" applyNumberFormat="1" applyFont="1" applyFill="1" applyBorder="1" applyAlignment="1" applyProtection="1">
      <alignment vertical="top"/>
      <protection locked="0"/>
    </xf>
    <xf numFmtId="0" fontId="5" fillId="2" borderId="1" xfId="0" applyFont="1" applyFill="1" applyBorder="1" applyAlignment="1" applyProtection="1">
      <alignment vertical="top"/>
      <protection locked="0"/>
    </xf>
    <xf numFmtId="0" fontId="9" fillId="2" borderId="33" xfId="0" applyFont="1" applyFill="1" applyBorder="1" applyAlignment="1" applyProtection="1">
      <alignment vertical="top"/>
      <protection locked="0"/>
    </xf>
    <xf numFmtId="0" fontId="9" fillId="2" borderId="1" xfId="0" applyFont="1" applyFill="1" applyBorder="1" applyAlignment="1" applyProtection="1">
      <alignment vertical="top"/>
      <protection locked="0"/>
    </xf>
    <xf numFmtId="0" fontId="9" fillId="2" borderId="8" xfId="0" applyFont="1" applyFill="1" applyBorder="1" applyAlignment="1" applyProtection="1">
      <alignment vertical="top"/>
      <protection locked="0"/>
    </xf>
    <xf numFmtId="0" fontId="9" fillId="2" borderId="29" xfId="0" applyFont="1" applyFill="1" applyBorder="1" applyAlignment="1" applyProtection="1">
      <alignment vertical="top"/>
      <protection locked="0"/>
    </xf>
    <xf numFmtId="0" fontId="51" fillId="3" borderId="70" xfId="0" applyFont="1" applyFill="1" applyBorder="1" applyAlignment="1" applyProtection="1">
      <alignment horizontal="left" vertical="top"/>
      <protection locked="0"/>
    </xf>
    <xf numFmtId="0" fontId="51" fillId="3" borderId="4" xfId="0" applyFont="1" applyFill="1" applyBorder="1" applyAlignment="1" applyProtection="1">
      <alignment horizontal="left" vertical="top"/>
      <protection locked="0"/>
    </xf>
    <xf numFmtId="0" fontId="51" fillId="3" borderId="10" xfId="0" applyFont="1" applyFill="1" applyBorder="1" applyAlignment="1" applyProtection="1">
      <alignment horizontal="left" vertical="top"/>
      <protection locked="0"/>
    </xf>
    <xf numFmtId="0" fontId="51" fillId="3" borderId="51" xfId="0" applyFont="1" applyFill="1" applyBorder="1" applyAlignment="1" applyProtection="1">
      <alignment horizontal="left" vertical="top"/>
      <protection locked="0"/>
    </xf>
    <xf numFmtId="0" fontId="51" fillId="3" borderId="0" xfId="0" applyFont="1" applyFill="1" applyBorder="1" applyAlignment="1" applyProtection="1">
      <alignment horizontal="left" vertical="top"/>
      <protection locked="0"/>
    </xf>
    <xf numFmtId="0" fontId="51" fillId="3" borderId="7" xfId="0" applyFont="1" applyFill="1" applyBorder="1" applyAlignment="1" applyProtection="1">
      <alignment horizontal="left" vertical="top"/>
      <protection locked="0"/>
    </xf>
    <xf numFmtId="0" fontId="50" fillId="0" borderId="29" xfId="0" applyFont="1" applyBorder="1" applyAlignment="1" applyProtection="1">
      <alignment horizontal="left" vertical="top" textRotation="90" wrapText="1"/>
      <protection locked="0"/>
    </xf>
    <xf numFmtId="0" fontId="51" fillId="0" borderId="49" xfId="0" applyFont="1" applyBorder="1" applyAlignment="1" applyProtection="1">
      <alignment vertical="top" wrapText="1"/>
      <protection locked="0"/>
    </xf>
    <xf numFmtId="0" fontId="51" fillId="0" borderId="55" xfId="0" applyFont="1" applyBorder="1" applyAlignment="1" applyProtection="1">
      <alignment vertical="top" wrapText="1"/>
      <protection locked="0"/>
    </xf>
    <xf numFmtId="0" fontId="51" fillId="0" borderId="29" xfId="0" applyFont="1" applyFill="1" applyBorder="1" applyAlignment="1" applyProtection="1">
      <alignment vertical="top" wrapText="1"/>
      <protection locked="0"/>
    </xf>
    <xf numFmtId="0" fontId="51" fillId="0" borderId="28" xfId="0" applyFont="1" applyBorder="1" applyAlignment="1" applyProtection="1">
      <alignment vertical="top" wrapText="1"/>
      <protection locked="0"/>
    </xf>
    <xf numFmtId="0" fontId="51" fillId="0" borderId="23" xfId="0" applyFont="1" applyBorder="1" applyAlignment="1" applyProtection="1">
      <alignment vertical="top" wrapText="1"/>
      <protection locked="0"/>
    </xf>
    <xf numFmtId="0" fontId="50" fillId="0" borderId="31" xfId="0" applyFont="1" applyBorder="1" applyAlignment="1" applyProtection="1">
      <alignment vertical="top" wrapText="1"/>
      <protection locked="0"/>
    </xf>
    <xf numFmtId="0" fontId="51" fillId="0" borderId="17" xfId="0" applyFont="1" applyBorder="1" applyAlignment="1" applyProtection="1">
      <alignment vertical="top" wrapText="1"/>
      <protection locked="0"/>
    </xf>
    <xf numFmtId="0" fontId="51" fillId="0" borderId="21" xfId="0" applyFont="1" applyBorder="1" applyAlignment="1" applyProtection="1">
      <alignment vertical="top" wrapText="1"/>
      <protection locked="0"/>
    </xf>
    <xf numFmtId="0" fontId="51" fillId="0" borderId="21" xfId="0" applyFont="1" applyFill="1" applyBorder="1" applyAlignment="1" applyProtection="1">
      <alignment vertical="top" wrapText="1"/>
      <protection locked="0"/>
    </xf>
    <xf numFmtId="0" fontId="51" fillId="0" borderId="49" xfId="0" applyFont="1" applyFill="1" applyBorder="1" applyAlignment="1" applyProtection="1">
      <alignment vertical="top" wrapText="1"/>
      <protection locked="0"/>
    </xf>
    <xf numFmtId="0" fontId="51" fillId="0" borderId="17" xfId="0" applyFont="1" applyFill="1" applyBorder="1" applyAlignment="1" applyProtection="1">
      <alignment vertical="top" wrapText="1"/>
      <protection locked="0"/>
    </xf>
    <xf numFmtId="3" fontId="51" fillId="0" borderId="39" xfId="0" applyNumberFormat="1" applyFont="1" applyBorder="1" applyAlignment="1" applyProtection="1">
      <alignment vertical="top"/>
    </xf>
    <xf numFmtId="3" fontId="50" fillId="0" borderId="81" xfId="0" applyNumberFormat="1" applyFont="1" applyFill="1" applyBorder="1" applyAlignment="1" applyProtection="1">
      <alignment vertical="top"/>
    </xf>
    <xf numFmtId="9" fontId="51" fillId="0" borderId="68" xfId="1" applyFont="1" applyBorder="1" applyAlignment="1" applyProtection="1">
      <alignment vertical="top" wrapText="1"/>
    </xf>
    <xf numFmtId="10" fontId="51" fillId="0" borderId="39" xfId="1" applyNumberFormat="1" applyFont="1" applyFill="1" applyBorder="1" applyAlignment="1" applyProtection="1">
      <alignment vertical="top" wrapText="1"/>
    </xf>
    <xf numFmtId="9" fontId="51" fillId="0" borderId="19" xfId="1" applyFont="1" applyBorder="1" applyAlignment="1" applyProtection="1">
      <alignment vertical="top" wrapText="1"/>
    </xf>
    <xf numFmtId="164" fontId="51" fillId="0" borderId="39" xfId="1" applyNumberFormat="1" applyFont="1" applyFill="1" applyBorder="1" applyAlignment="1" applyProtection="1">
      <alignment vertical="top" wrapText="1"/>
    </xf>
    <xf numFmtId="9" fontId="51" fillId="0" borderId="22" xfId="1" applyFont="1" applyFill="1" applyBorder="1" applyAlignment="1" applyProtection="1">
      <alignment vertical="top" wrapText="1"/>
    </xf>
    <xf numFmtId="3" fontId="50" fillId="0" borderId="82" xfId="0" applyNumberFormat="1" applyFont="1" applyFill="1" applyBorder="1" applyAlignment="1" applyProtection="1">
      <alignment vertical="top"/>
    </xf>
    <xf numFmtId="9" fontId="51" fillId="0" borderId="39" xfId="1" applyFont="1" applyFill="1" applyBorder="1" applyAlignment="1" applyProtection="1">
      <alignment vertical="top" wrapText="1"/>
    </xf>
    <xf numFmtId="3" fontId="50" fillId="0" borderId="91" xfId="0" applyNumberFormat="1" applyFont="1" applyFill="1" applyBorder="1" applyAlignment="1" applyProtection="1">
      <alignment vertical="top"/>
    </xf>
    <xf numFmtId="0" fontId="50" fillId="0" borderId="21" xfId="0" applyFont="1" applyBorder="1" applyAlignment="1" applyProtection="1">
      <alignment horizontal="right" vertical="top" wrapText="1"/>
    </xf>
    <xf numFmtId="0" fontId="50" fillId="0" borderId="49" xfId="0" applyFont="1" applyBorder="1" applyAlignment="1" applyProtection="1">
      <alignment horizontal="right" vertical="top" wrapText="1"/>
    </xf>
    <xf numFmtId="3" fontId="51" fillId="0" borderId="22" xfId="0" applyNumberFormat="1" applyFont="1" applyBorder="1" applyAlignment="1" applyProtection="1">
      <alignment horizontal="right" vertical="top"/>
    </xf>
    <xf numFmtId="3" fontId="51" fillId="0" borderId="50" xfId="0" applyNumberFormat="1" applyFont="1" applyBorder="1" applyAlignment="1" applyProtection="1">
      <alignment horizontal="right" vertical="top"/>
    </xf>
    <xf numFmtId="166" fontId="51" fillId="0" borderId="26" xfId="0" applyNumberFormat="1" applyFont="1" applyFill="1" applyBorder="1" applyAlignment="1" applyProtection="1">
      <alignment horizontal="right" vertical="top"/>
    </xf>
    <xf numFmtId="166" fontId="51" fillId="0" borderId="10" xfId="0" applyNumberFormat="1" applyFont="1" applyFill="1" applyBorder="1" applyAlignment="1" applyProtection="1">
      <alignment horizontal="right" vertical="top"/>
    </xf>
    <xf numFmtId="3" fontId="51" fillId="0" borderId="73" xfId="0" applyNumberFormat="1" applyFont="1" applyBorder="1" applyAlignment="1" applyProtection="1">
      <alignment horizontal="right" vertical="top"/>
    </xf>
    <xf numFmtId="3" fontId="51" fillId="0" borderId="72" xfId="0" applyNumberFormat="1" applyFont="1" applyBorder="1" applyAlignment="1" applyProtection="1">
      <alignment horizontal="right" vertical="top"/>
    </xf>
    <xf numFmtId="166" fontId="51" fillId="0" borderId="94" xfId="0" applyNumberFormat="1" applyFont="1" applyFill="1" applyBorder="1" applyAlignment="1" applyProtection="1">
      <alignment horizontal="right" vertical="top"/>
    </xf>
    <xf numFmtId="166" fontId="51" fillId="0" borderId="72" xfId="0" applyNumberFormat="1" applyFont="1" applyFill="1" applyBorder="1" applyAlignment="1" applyProtection="1">
      <alignment horizontal="right" vertical="top"/>
    </xf>
    <xf numFmtId="3" fontId="51" fillId="0" borderId="0" xfId="0" applyNumberFormat="1" applyFont="1" applyBorder="1" applyAlignment="1" applyProtection="1">
      <alignment horizontal="right" vertical="top"/>
    </xf>
    <xf numFmtId="3" fontId="51" fillId="0" borderId="7" xfId="0" applyNumberFormat="1" applyFont="1" applyBorder="1" applyAlignment="1" applyProtection="1">
      <alignment horizontal="right" vertical="top"/>
    </xf>
    <xf numFmtId="9" fontId="51" fillId="0" borderId="95" xfId="1" applyFont="1" applyFill="1" applyBorder="1" applyAlignment="1" applyProtection="1">
      <alignment horizontal="right" vertical="top"/>
    </xf>
    <xf numFmtId="9" fontId="51" fillId="0" borderId="75" xfId="1" applyFont="1" applyFill="1" applyBorder="1" applyAlignment="1" applyProtection="1">
      <alignment horizontal="right" vertical="top"/>
    </xf>
    <xf numFmtId="3" fontId="51" fillId="0" borderId="22" xfId="0" applyNumberFormat="1" applyFont="1" applyFill="1" applyBorder="1" applyAlignment="1" applyProtection="1">
      <alignment vertical="top"/>
    </xf>
    <xf numFmtId="3" fontId="51" fillId="0" borderId="50" xfId="0" applyNumberFormat="1" applyFont="1" applyFill="1" applyBorder="1" applyAlignment="1" applyProtection="1">
      <alignment vertical="top"/>
    </xf>
    <xf numFmtId="3" fontId="51" fillId="0" borderId="39" xfId="0" applyNumberFormat="1" applyFont="1" applyFill="1" applyBorder="1" applyAlignment="1" applyProtection="1">
      <alignment vertical="top"/>
    </xf>
    <xf numFmtId="3" fontId="51" fillId="0" borderId="48" xfId="0" applyNumberFormat="1" applyFont="1" applyFill="1" applyBorder="1" applyAlignment="1" applyProtection="1">
      <alignment vertical="top"/>
    </xf>
    <xf numFmtId="3" fontId="51" fillId="0" borderId="73" xfId="0" applyNumberFormat="1" applyFont="1" applyFill="1" applyBorder="1" applyAlignment="1" applyProtection="1">
      <alignment vertical="top"/>
    </xf>
    <xf numFmtId="3" fontId="51" fillId="0" borderId="72" xfId="0" applyNumberFormat="1" applyFont="1" applyFill="1" applyBorder="1" applyAlignment="1" applyProtection="1">
      <alignment vertical="top"/>
    </xf>
    <xf numFmtId="9" fontId="51" fillId="0" borderId="50" xfId="1" applyFont="1" applyFill="1" applyBorder="1" applyAlignment="1" applyProtection="1">
      <alignment horizontal="right" vertical="top"/>
    </xf>
    <xf numFmtId="9" fontId="51" fillId="0" borderId="96" xfId="1" applyFont="1" applyFill="1" applyBorder="1" applyAlignment="1" applyProtection="1">
      <alignment vertical="top"/>
    </xf>
    <xf numFmtId="9" fontId="51" fillId="0" borderId="48" xfId="1" applyFont="1" applyFill="1" applyBorder="1" applyAlignment="1" applyProtection="1">
      <alignment horizontal="right" vertical="top"/>
    </xf>
    <xf numFmtId="9" fontId="51" fillId="0" borderId="97" xfId="1" applyFont="1" applyFill="1" applyBorder="1" applyAlignment="1" applyProtection="1">
      <alignment vertical="top"/>
    </xf>
    <xf numFmtId="9" fontId="51" fillId="0" borderId="47" xfId="1" applyFont="1" applyFill="1" applyBorder="1" applyAlignment="1" applyProtection="1">
      <alignment horizontal="right" vertical="top"/>
    </xf>
    <xf numFmtId="0" fontId="61" fillId="0" borderId="0" xfId="0" applyFont="1" applyAlignment="1" applyProtection="1">
      <alignment vertical="top"/>
      <protection locked="0"/>
    </xf>
    <xf numFmtId="0" fontId="69" fillId="0" borderId="0" xfId="0" applyFont="1" applyAlignment="1" applyProtection="1">
      <alignment vertical="top"/>
      <protection locked="0"/>
    </xf>
    <xf numFmtId="0" fontId="67" fillId="0" borderId="4" xfId="0" applyFont="1" applyBorder="1" applyAlignment="1" applyProtection="1">
      <alignment vertical="top"/>
      <protection locked="0"/>
    </xf>
    <xf numFmtId="0" fontId="66" fillId="0" borderId="4" xfId="0" applyFont="1" applyBorder="1" applyAlignment="1" applyProtection="1">
      <alignment vertical="top" wrapText="1"/>
      <protection locked="0"/>
    </xf>
    <xf numFmtId="0" fontId="71" fillId="2" borderId="0" xfId="0" applyFont="1" applyFill="1" applyAlignment="1" applyProtection="1">
      <alignment horizontal="left" vertical="center"/>
      <protection locked="0"/>
    </xf>
    <xf numFmtId="0" fontId="62" fillId="2" borderId="0" xfId="0" applyFont="1" applyFill="1" applyAlignment="1" applyProtection="1">
      <alignment vertical="top"/>
      <protection locked="0"/>
    </xf>
    <xf numFmtId="0" fontId="62" fillId="2" borderId="0" xfId="0" applyFont="1" applyFill="1" applyAlignment="1" applyProtection="1">
      <alignment vertical="top" wrapText="1"/>
      <protection locked="0"/>
    </xf>
    <xf numFmtId="0" fontId="63" fillId="2" borderId="0" xfId="0" applyFont="1" applyFill="1" applyAlignment="1" applyProtection="1">
      <alignment vertical="top"/>
      <protection locked="0"/>
    </xf>
    <xf numFmtId="0" fontId="72" fillId="0" borderId="6" xfId="0" applyFont="1" applyFill="1" applyBorder="1" applyAlignment="1" applyProtection="1">
      <alignment horizontal="left" vertical="center"/>
      <protection locked="0"/>
    </xf>
    <xf numFmtId="0" fontId="72" fillId="3" borderId="6" xfId="0" applyFont="1" applyFill="1" applyBorder="1" applyAlignment="1" applyProtection="1">
      <alignment vertical="center"/>
      <protection locked="0"/>
    </xf>
    <xf numFmtId="14" fontId="73" fillId="3" borderId="6" xfId="0" applyNumberFormat="1" applyFont="1" applyFill="1" applyBorder="1" applyAlignment="1" applyProtection="1">
      <alignment vertical="center"/>
      <protection locked="0"/>
    </xf>
    <xf numFmtId="0" fontId="74" fillId="0" borderId="0" xfId="0" applyFont="1" applyAlignment="1" applyProtection="1">
      <alignment vertical="center"/>
      <protection locked="0"/>
    </xf>
    <xf numFmtId="0" fontId="74" fillId="0" borderId="0" xfId="0" applyFont="1" applyFill="1" applyAlignment="1" applyProtection="1">
      <alignment vertical="center"/>
      <protection locked="0"/>
    </xf>
    <xf numFmtId="0" fontId="74" fillId="0" borderId="0" xfId="0" applyFont="1" applyAlignment="1" applyProtection="1">
      <alignment vertical="center" wrapText="1"/>
      <protection locked="0"/>
    </xf>
    <xf numFmtId="0" fontId="74" fillId="0" borderId="0" xfId="0" applyFont="1" applyAlignment="1" applyProtection="1">
      <alignment vertical="top"/>
      <protection locked="0"/>
    </xf>
    <xf numFmtId="0" fontId="72" fillId="0" borderId="44" xfId="0" applyFont="1" applyFill="1" applyBorder="1" applyAlignment="1" applyProtection="1">
      <alignment horizontal="left" vertical="center"/>
      <protection locked="0"/>
    </xf>
    <xf numFmtId="0" fontId="74" fillId="4" borderId="44" xfId="0" applyFont="1" applyFill="1" applyBorder="1" applyAlignment="1" applyProtection="1">
      <alignment vertical="center"/>
      <protection locked="0"/>
    </xf>
    <xf numFmtId="0" fontId="72" fillId="0" borderId="44" xfId="0" applyFont="1" applyFill="1" applyBorder="1" applyAlignment="1" applyProtection="1">
      <alignment horizontal="left" vertical="top" wrapText="1"/>
      <protection locked="0"/>
    </xf>
    <xf numFmtId="0" fontId="73" fillId="0" borderId="44" xfId="0" applyFont="1" applyFill="1" applyBorder="1" applyAlignment="1" applyProtection="1">
      <alignment horizontal="left" vertical="center"/>
      <protection locked="0"/>
    </xf>
    <xf numFmtId="0" fontId="72" fillId="0" borderId="1" xfId="0" applyFont="1" applyFill="1" applyBorder="1" applyAlignment="1" applyProtection="1">
      <alignment horizontal="left" vertical="center" wrapText="1"/>
      <protection locked="0"/>
    </xf>
    <xf numFmtId="0" fontId="73" fillId="4" borderId="1" xfId="0" applyFont="1" applyFill="1" applyBorder="1" applyAlignment="1" applyProtection="1">
      <alignment vertical="center"/>
      <protection locked="0"/>
    </xf>
    <xf numFmtId="0" fontId="73" fillId="0" borderId="1" xfId="0" applyFont="1" applyFill="1" applyBorder="1" applyAlignment="1" applyProtection="1">
      <alignment vertical="center"/>
      <protection locked="0"/>
    </xf>
    <xf numFmtId="0" fontId="74" fillId="0" borderId="1" xfId="0" applyFont="1" applyFill="1" applyBorder="1" applyAlignment="1" applyProtection="1">
      <alignment vertical="center"/>
      <protection locked="0"/>
    </xf>
    <xf numFmtId="0" fontId="74" fillId="0" borderId="1" xfId="0" applyFont="1" applyFill="1" applyBorder="1" applyAlignment="1" applyProtection="1">
      <alignment vertical="center" wrapText="1"/>
      <protection locked="0"/>
    </xf>
    <xf numFmtId="0" fontId="72" fillId="0" borderId="6" xfId="0" applyFont="1" applyFill="1" applyBorder="1" applyAlignment="1" applyProtection="1">
      <alignment horizontal="left" vertical="top" wrapText="1"/>
      <protection locked="0"/>
    </xf>
    <xf numFmtId="0" fontId="65" fillId="3" borderId="0" xfId="0" applyFont="1" applyFill="1" applyBorder="1" applyAlignment="1" applyProtection="1">
      <alignment vertical="center"/>
      <protection locked="0"/>
    </xf>
    <xf numFmtId="0" fontId="60" fillId="4" borderId="0" xfId="0" applyFont="1" applyFill="1" applyAlignment="1" applyProtection="1">
      <alignment vertical="top" wrapText="1"/>
      <protection locked="0"/>
    </xf>
    <xf numFmtId="9" fontId="61" fillId="0" borderId="0" xfId="1" applyFont="1" applyAlignment="1" applyProtection="1">
      <alignment vertical="top"/>
      <protection locked="0"/>
    </xf>
    <xf numFmtId="168" fontId="61" fillId="0" borderId="0" xfId="0" applyNumberFormat="1" applyFont="1" applyAlignment="1" applyProtection="1">
      <alignment vertical="top"/>
      <protection locked="0"/>
    </xf>
    <xf numFmtId="0" fontId="61" fillId="0" borderId="0" xfId="0" applyFont="1" applyAlignment="1" applyProtection="1">
      <alignment vertical="top" wrapText="1"/>
      <protection locked="0"/>
    </xf>
    <xf numFmtId="0" fontId="65" fillId="5" borderId="2" xfId="0" applyFont="1" applyFill="1" applyBorder="1" applyAlignment="1" applyProtection="1">
      <alignment vertical="center"/>
      <protection locked="0"/>
    </xf>
    <xf numFmtId="0" fontId="64" fillId="5" borderId="2" xfId="0" applyFont="1" applyFill="1" applyBorder="1" applyAlignment="1" applyProtection="1">
      <alignment vertical="center" wrapText="1"/>
      <protection locked="0"/>
    </xf>
    <xf numFmtId="0" fontId="61" fillId="0" borderId="0" xfId="0" applyFont="1" applyAlignment="1" applyProtection="1">
      <alignment vertical="center"/>
      <protection locked="0"/>
    </xf>
    <xf numFmtId="0" fontId="68" fillId="5" borderId="2" xfId="0" applyFont="1" applyFill="1" applyBorder="1" applyAlignment="1" applyProtection="1">
      <alignment vertical="center"/>
      <protection locked="0"/>
    </xf>
    <xf numFmtId="0" fontId="66" fillId="5" borderId="2" xfId="0" applyFont="1" applyFill="1" applyBorder="1" applyAlignment="1" applyProtection="1">
      <alignment vertical="center" wrapText="1"/>
      <protection locked="0"/>
    </xf>
    <xf numFmtId="0" fontId="69" fillId="0" borderId="0" xfId="0" applyFont="1" applyAlignment="1" applyProtection="1">
      <alignment vertical="center"/>
      <protection locked="0"/>
    </xf>
    <xf numFmtId="0" fontId="75" fillId="0" borderId="0" xfId="0" applyFont="1" applyFill="1" applyBorder="1" applyAlignment="1" applyProtection="1">
      <alignment vertical="center"/>
      <protection locked="0"/>
    </xf>
    <xf numFmtId="0" fontId="64" fillId="0" borderId="0" xfId="0" applyFont="1" applyFill="1" applyBorder="1" applyAlignment="1" applyProtection="1">
      <alignment vertical="center" wrapText="1"/>
      <protection locked="0"/>
    </xf>
    <xf numFmtId="0" fontId="64" fillId="0" borderId="2" xfId="0" applyFont="1" applyFill="1" applyBorder="1" applyAlignment="1" applyProtection="1">
      <alignment vertical="center" wrapText="1"/>
      <protection locked="0"/>
    </xf>
    <xf numFmtId="0" fontId="65" fillId="0" borderId="2" xfId="0" applyFont="1" applyFill="1" applyBorder="1" applyAlignment="1" applyProtection="1">
      <alignment vertical="center"/>
      <protection locked="0"/>
    </xf>
    <xf numFmtId="0" fontId="64" fillId="0" borderId="4" xfId="0" applyFont="1" applyFill="1" applyBorder="1" applyAlignment="1" applyProtection="1">
      <alignment vertical="center" wrapText="1"/>
      <protection locked="0"/>
    </xf>
    <xf numFmtId="0" fontId="61" fillId="0" borderId="0" xfId="0" applyFont="1" applyFill="1" applyAlignment="1" applyProtection="1">
      <alignment vertical="top"/>
      <protection locked="0"/>
    </xf>
    <xf numFmtId="0" fontId="61" fillId="0" borderId="0" xfId="0" applyFont="1" applyFill="1" applyAlignment="1" applyProtection="1">
      <alignment vertical="center"/>
      <protection locked="0"/>
    </xf>
    <xf numFmtId="0" fontId="60" fillId="5" borderId="0" xfId="0" applyFont="1" applyFill="1" applyAlignment="1" applyProtection="1">
      <alignment vertical="center"/>
      <protection locked="0"/>
    </xf>
    <xf numFmtId="0" fontId="60" fillId="5" borderId="0" xfId="0" applyFont="1" applyFill="1" applyAlignment="1" applyProtection="1">
      <alignment vertical="center" wrapText="1"/>
      <protection locked="0"/>
    </xf>
    <xf numFmtId="0" fontId="76" fillId="0" borderId="0" xfId="4" applyFont="1" applyProtection="1">
      <protection locked="0"/>
    </xf>
    <xf numFmtId="0" fontId="76" fillId="0" borderId="0" xfId="4" applyFont="1" applyAlignment="1" applyProtection="1">
      <alignment wrapText="1"/>
      <protection locked="0"/>
    </xf>
    <xf numFmtId="0" fontId="77" fillId="3" borderId="67" xfId="4" applyFont="1" applyFill="1" applyBorder="1" applyAlignment="1" applyProtection="1">
      <alignment vertical="center" wrapText="1"/>
      <protection locked="0"/>
    </xf>
    <xf numFmtId="3" fontId="77" fillId="3" borderId="67" xfId="4" applyNumberFormat="1" applyFont="1" applyFill="1" applyBorder="1" applyAlignment="1" applyProtection="1">
      <alignment vertical="top" wrapText="1"/>
      <protection locked="0"/>
    </xf>
    <xf numFmtId="0" fontId="77" fillId="3" borderId="67" xfId="4" applyFont="1" applyFill="1" applyBorder="1" applyAlignment="1" applyProtection="1">
      <alignment vertical="top" wrapText="1"/>
      <protection locked="0"/>
    </xf>
    <xf numFmtId="0" fontId="77" fillId="3" borderId="110" xfId="4" applyFont="1" applyFill="1" applyBorder="1" applyAlignment="1" applyProtection="1">
      <alignment vertical="top" wrapText="1"/>
      <protection locked="0"/>
    </xf>
    <xf numFmtId="14" fontId="77" fillId="3" borderId="112" xfId="4" applyNumberFormat="1" applyFont="1" applyFill="1" applyBorder="1" applyAlignment="1" applyProtection="1">
      <alignment vertical="top" wrapText="1"/>
      <protection locked="0"/>
    </xf>
    <xf numFmtId="3" fontId="77" fillId="3" borderId="114" xfId="4" applyNumberFormat="1" applyFont="1" applyFill="1" applyBorder="1" applyAlignment="1" applyProtection="1">
      <alignment vertical="top" wrapText="1"/>
      <protection locked="0"/>
    </xf>
    <xf numFmtId="3" fontId="77" fillId="3" borderId="11" xfId="4" applyNumberFormat="1" applyFont="1" applyFill="1" applyBorder="1" applyAlignment="1" applyProtection="1">
      <alignment vertical="top" wrapText="1"/>
      <protection locked="0"/>
    </xf>
    <xf numFmtId="3" fontId="77" fillId="3" borderId="32" xfId="4" applyNumberFormat="1" applyFont="1" applyFill="1" applyBorder="1" applyAlignment="1" applyProtection="1">
      <alignment vertical="top" wrapText="1"/>
      <protection locked="0"/>
    </xf>
    <xf numFmtId="3" fontId="77" fillId="3" borderId="37" xfId="4" applyNumberFormat="1" applyFont="1" applyFill="1" applyBorder="1" applyAlignment="1" applyProtection="1">
      <alignment vertical="top" wrapText="1"/>
      <protection locked="0"/>
    </xf>
    <xf numFmtId="0" fontId="76" fillId="0" borderId="0" xfId="4" applyFont="1" applyFill="1" applyProtection="1">
      <protection locked="0"/>
    </xf>
    <xf numFmtId="0" fontId="76" fillId="0" borderId="0" xfId="4" applyFont="1" applyFill="1" applyAlignment="1" applyProtection="1">
      <alignment wrapText="1"/>
      <protection locked="0"/>
    </xf>
    <xf numFmtId="0" fontId="77" fillId="3" borderId="54" xfId="4" applyFont="1" applyFill="1" applyBorder="1" applyAlignment="1" applyProtection="1">
      <alignment vertical="center" wrapText="1"/>
      <protection locked="0"/>
    </xf>
    <xf numFmtId="0" fontId="77" fillId="3" borderId="55" xfId="4" applyFont="1" applyFill="1" applyBorder="1" applyAlignment="1" applyProtection="1">
      <alignment vertical="top" wrapText="1"/>
      <protection locked="0"/>
    </xf>
    <xf numFmtId="0" fontId="77" fillId="3" borderId="109" xfId="4" applyFont="1" applyFill="1" applyBorder="1" applyAlignment="1" applyProtection="1">
      <alignment vertical="top" wrapText="1"/>
      <protection locked="0"/>
    </xf>
    <xf numFmtId="14" fontId="77" fillId="3" borderId="111" xfId="4" applyNumberFormat="1" applyFont="1" applyFill="1" applyBorder="1" applyAlignment="1" applyProtection="1">
      <alignment vertical="top" wrapText="1"/>
      <protection locked="0"/>
    </xf>
    <xf numFmtId="3" fontId="77" fillId="3" borderId="113" xfId="4" applyNumberFormat="1" applyFont="1" applyFill="1" applyBorder="1" applyAlignment="1" applyProtection="1">
      <alignment vertical="top" wrapText="1"/>
      <protection locked="0"/>
    </xf>
    <xf numFmtId="3" fontId="77" fillId="3" borderId="17" xfId="4" applyNumberFormat="1" applyFont="1" applyFill="1" applyBorder="1" applyAlignment="1" applyProtection="1">
      <alignment vertical="top" wrapText="1"/>
      <protection locked="0"/>
    </xf>
    <xf numFmtId="3" fontId="77" fillId="3" borderId="49" xfId="4" applyNumberFormat="1" applyFont="1" applyFill="1" applyBorder="1" applyAlignment="1" applyProtection="1">
      <alignment vertical="top" wrapText="1"/>
      <protection locked="0"/>
    </xf>
    <xf numFmtId="3" fontId="77" fillId="3" borderId="93" xfId="4" applyNumberFormat="1" applyFont="1" applyFill="1" applyBorder="1" applyAlignment="1" applyProtection="1">
      <alignment vertical="top" wrapText="1"/>
      <protection locked="0"/>
    </xf>
    <xf numFmtId="0" fontId="73" fillId="0" borderId="0" xfId="0" applyFont="1" applyBorder="1" applyAlignment="1" applyProtection="1">
      <alignment vertical="top"/>
      <protection locked="0"/>
    </xf>
    <xf numFmtId="0" fontId="73" fillId="0" borderId="0" xfId="0" applyFont="1" applyBorder="1" applyAlignment="1" applyProtection="1">
      <alignment vertical="top" wrapText="1"/>
      <protection locked="0"/>
    </xf>
    <xf numFmtId="0" fontId="68" fillId="2" borderId="0" xfId="0" applyFont="1" applyFill="1" applyAlignment="1" applyProtection="1">
      <alignment horizontal="left" vertical="center"/>
      <protection locked="0"/>
    </xf>
    <xf numFmtId="0" fontId="70" fillId="2" borderId="0" xfId="0" applyFont="1" applyFill="1" applyAlignment="1" applyProtection="1">
      <alignment vertical="top"/>
      <protection locked="0"/>
    </xf>
    <xf numFmtId="0" fontId="69" fillId="2" borderId="0" xfId="0" applyFont="1" applyFill="1" applyAlignment="1" applyProtection="1">
      <alignment vertical="top"/>
      <protection locked="0"/>
    </xf>
    <xf numFmtId="0" fontId="64" fillId="0" borderId="0" xfId="0" applyFont="1" applyAlignment="1" applyProtection="1">
      <alignment vertical="top"/>
      <protection locked="0"/>
    </xf>
    <xf numFmtId="0" fontId="64" fillId="0" borderId="0" xfId="0" applyFont="1" applyAlignment="1" applyProtection="1">
      <alignment vertical="center"/>
      <protection locked="0"/>
    </xf>
    <xf numFmtId="0" fontId="80" fillId="5" borderId="2" xfId="0" applyFont="1" applyFill="1" applyBorder="1" applyAlignment="1" applyProtection="1">
      <alignment vertical="center"/>
      <protection locked="0"/>
    </xf>
    <xf numFmtId="0" fontId="84" fillId="0" borderId="0" xfId="0" applyFont="1" applyProtection="1">
      <protection locked="0"/>
    </xf>
    <xf numFmtId="0" fontId="49" fillId="0" borderId="0" xfId="0" applyFont="1" applyFill="1" applyAlignment="1" applyProtection="1">
      <alignment horizontal="left" vertical="center"/>
      <protection locked="0"/>
    </xf>
    <xf numFmtId="0" fontId="51" fillId="0" borderId="0" xfId="3" applyFont="1" applyFill="1" applyAlignment="1" applyProtection="1">
      <alignment horizontal="left" vertical="center"/>
      <protection locked="0"/>
    </xf>
    <xf numFmtId="0" fontId="52" fillId="3" borderId="0" xfId="0" applyFont="1" applyFill="1" applyAlignment="1" applyProtection="1">
      <alignment vertical="center"/>
      <protection locked="0"/>
    </xf>
    <xf numFmtId="0" fontId="52" fillId="0" borderId="0" xfId="0" applyFont="1" applyAlignment="1" applyProtection="1">
      <alignment horizontal="left" vertical="center"/>
      <protection locked="0"/>
    </xf>
    <xf numFmtId="0" fontId="52" fillId="0" borderId="0" xfId="0" applyFont="1" applyAlignment="1" applyProtection="1">
      <alignment vertical="top"/>
      <protection locked="0"/>
    </xf>
    <xf numFmtId="0" fontId="85" fillId="0" borderId="0" xfId="0" applyFont="1" applyProtection="1">
      <protection locked="0"/>
    </xf>
    <xf numFmtId="0" fontId="45" fillId="0" borderId="1" xfId="0" applyFont="1" applyBorder="1" applyAlignment="1" applyProtection="1">
      <alignment vertical="top" wrapText="1"/>
      <protection locked="0"/>
    </xf>
    <xf numFmtId="0" fontId="45" fillId="0" borderId="9" xfId="0" applyFont="1" applyBorder="1" applyAlignment="1" applyProtection="1">
      <alignment vertical="top" wrapText="1"/>
      <protection locked="0"/>
    </xf>
    <xf numFmtId="0" fontId="47" fillId="0" borderId="9" xfId="0" applyFont="1" applyBorder="1" applyAlignment="1" applyProtection="1">
      <alignment vertical="center"/>
      <protection locked="0"/>
    </xf>
    <xf numFmtId="0" fontId="27" fillId="0" borderId="1" xfId="0" applyFont="1" applyBorder="1" applyAlignment="1" applyProtection="1">
      <alignment vertical="top"/>
      <protection locked="0"/>
    </xf>
    <xf numFmtId="0" fontId="27" fillId="0" borderId="8" xfId="0" applyFont="1" applyBorder="1" applyAlignment="1" applyProtection="1">
      <alignment vertical="top"/>
      <protection locked="0"/>
    </xf>
    <xf numFmtId="3" fontId="27" fillId="0" borderId="8" xfId="0" applyNumberFormat="1" applyFont="1" applyFill="1" applyBorder="1" applyAlignment="1" applyProtection="1">
      <alignment vertical="top"/>
      <protection locked="0"/>
    </xf>
    <xf numFmtId="0" fontId="45" fillId="0" borderId="0" xfId="0" applyFont="1" applyAlignment="1" applyProtection="1">
      <alignment horizontal="left" vertical="center" indent="1"/>
      <protection locked="0"/>
    </xf>
    <xf numFmtId="0" fontId="45" fillId="0" borderId="7" xfId="0" applyFont="1" applyBorder="1" applyAlignment="1" applyProtection="1">
      <alignment horizontal="left" vertical="center" indent="1"/>
      <protection locked="0"/>
    </xf>
    <xf numFmtId="3" fontId="45" fillId="3" borderId="0" xfId="0" applyNumberFormat="1" applyFont="1" applyFill="1" applyAlignment="1" applyProtection="1">
      <alignment vertical="top"/>
      <protection locked="0"/>
    </xf>
    <xf numFmtId="3" fontId="45" fillId="3" borderId="7" xfId="0" applyNumberFormat="1" applyFont="1" applyFill="1" applyBorder="1" applyAlignment="1" applyProtection="1">
      <alignment vertical="top"/>
      <protection locked="0"/>
    </xf>
    <xf numFmtId="3" fontId="45" fillId="0" borderId="7" xfId="0" applyNumberFormat="1" applyFont="1" applyFill="1" applyBorder="1" applyAlignment="1" applyProtection="1">
      <alignment vertical="top"/>
      <protection locked="0"/>
    </xf>
    <xf numFmtId="0" fontId="27" fillId="0" borderId="2" xfId="0" applyFont="1" applyBorder="1" applyAlignment="1" applyProtection="1">
      <alignment vertical="top"/>
      <protection locked="0"/>
    </xf>
    <xf numFmtId="0" fontId="27" fillId="0" borderId="9" xfId="0" applyFont="1" applyBorder="1" applyAlignment="1" applyProtection="1">
      <alignment vertical="top"/>
      <protection locked="0"/>
    </xf>
    <xf numFmtId="3" fontId="27" fillId="0" borderId="2" xfId="0" applyNumberFormat="1" applyFont="1" applyBorder="1" applyAlignment="1" applyProtection="1">
      <alignment vertical="top"/>
      <protection locked="0"/>
    </xf>
    <xf numFmtId="3" fontId="27" fillId="0" borderId="9" xfId="0" applyNumberFormat="1" applyFont="1" applyBorder="1" applyAlignment="1" applyProtection="1">
      <alignment vertical="top"/>
      <protection locked="0"/>
    </xf>
    <xf numFmtId="3" fontId="27" fillId="0" borderId="9" xfId="0" applyNumberFormat="1" applyFont="1" applyFill="1" applyBorder="1" applyAlignment="1" applyProtection="1">
      <alignment vertical="top"/>
      <protection locked="0"/>
    </xf>
    <xf numFmtId="0" fontId="47" fillId="0" borderId="7" xfId="0" applyFont="1" applyBorder="1" applyAlignment="1" applyProtection="1">
      <alignment vertical="top"/>
      <protection locked="0"/>
    </xf>
    <xf numFmtId="3" fontId="45" fillId="3" borderId="0" xfId="0" applyNumberFormat="1" applyFont="1" applyFill="1" applyBorder="1" applyAlignment="1" applyProtection="1">
      <alignment vertical="top"/>
      <protection locked="0"/>
    </xf>
    <xf numFmtId="3" fontId="45" fillId="0" borderId="0" xfId="0" applyNumberFormat="1" applyFont="1" applyAlignment="1" applyProtection="1">
      <alignment vertical="top"/>
      <protection locked="0"/>
    </xf>
    <xf numFmtId="3" fontId="45" fillId="0" borderId="7" xfId="0" applyNumberFormat="1" applyFont="1" applyBorder="1" applyAlignment="1" applyProtection="1">
      <alignment vertical="top"/>
      <protection locked="0"/>
    </xf>
    <xf numFmtId="0" fontId="86" fillId="2" borderId="2" xfId="0" applyFont="1" applyFill="1" applyBorder="1" applyAlignment="1" applyProtection="1">
      <alignment horizontal="right" vertical="top"/>
      <protection locked="0"/>
    </xf>
    <xf numFmtId="0" fontId="86" fillId="2" borderId="9" xfId="0" applyFont="1" applyFill="1" applyBorder="1" applyAlignment="1" applyProtection="1">
      <alignment horizontal="right" vertical="top"/>
      <protection locked="0"/>
    </xf>
    <xf numFmtId="0" fontId="45" fillId="3" borderId="7" xfId="0" applyFont="1" applyFill="1" applyBorder="1" applyAlignment="1" applyProtection="1">
      <alignment horizontal="left" vertical="center" indent="1"/>
      <protection locked="0"/>
    </xf>
    <xf numFmtId="0" fontId="27" fillId="0" borderId="9" xfId="0" applyFont="1" applyBorder="1" applyAlignment="1" applyProtection="1">
      <alignment vertical="top" wrapText="1"/>
      <protection locked="0"/>
    </xf>
    <xf numFmtId="0" fontId="27" fillId="3" borderId="7" xfId="0" applyFont="1" applyFill="1" applyBorder="1" applyAlignment="1" applyProtection="1">
      <alignment vertical="top"/>
      <protection locked="0"/>
    </xf>
    <xf numFmtId="3" fontId="45" fillId="0" borderId="4" xfId="0" applyNumberFormat="1" applyFont="1" applyBorder="1" applyAlignment="1" applyProtection="1">
      <alignment vertical="top"/>
      <protection locked="0"/>
    </xf>
    <xf numFmtId="3" fontId="45" fillId="0" borderId="0" xfId="0" applyNumberFormat="1" applyFont="1" applyBorder="1" applyAlignment="1" applyProtection="1">
      <alignment vertical="top"/>
      <protection locked="0"/>
    </xf>
    <xf numFmtId="0" fontId="86" fillId="2" borderId="4" xfId="0" applyFont="1" applyFill="1" applyBorder="1" applyAlignment="1" applyProtection="1">
      <alignment horizontal="right" vertical="top"/>
      <protection locked="0"/>
    </xf>
    <xf numFmtId="0" fontId="86" fillId="2" borderId="10" xfId="0" applyFont="1" applyFill="1" applyBorder="1" applyAlignment="1" applyProtection="1">
      <alignment horizontal="right" vertical="top"/>
      <protection locked="0"/>
    </xf>
    <xf numFmtId="0" fontId="86" fillId="2" borderId="3" xfId="0" applyFont="1" applyFill="1" applyBorder="1" applyAlignment="1" applyProtection="1">
      <alignment horizontal="right" vertical="top"/>
      <protection locked="0"/>
    </xf>
    <xf numFmtId="0" fontId="45" fillId="2" borderId="30" xfId="0" applyFont="1" applyFill="1" applyBorder="1" applyAlignment="1" applyProtection="1">
      <alignment vertical="top"/>
      <protection locked="0"/>
    </xf>
    <xf numFmtId="0" fontId="45" fillId="0" borderId="0" xfId="0" applyFont="1" applyAlignment="1" applyProtection="1">
      <alignment vertical="top"/>
      <protection locked="0"/>
    </xf>
    <xf numFmtId="0" fontId="27" fillId="0" borderId="1" xfId="0" applyFont="1" applyBorder="1" applyProtection="1">
      <protection locked="0"/>
    </xf>
    <xf numFmtId="0" fontId="44" fillId="0" borderId="1" xfId="0" applyFont="1" applyBorder="1" applyProtection="1">
      <protection locked="0"/>
    </xf>
    <xf numFmtId="0" fontId="44" fillId="0" borderId="0" xfId="0" applyFont="1" applyProtection="1">
      <protection locked="0"/>
    </xf>
    <xf numFmtId="9" fontId="44" fillId="3" borderId="7" xfId="0" quotePrefix="1" applyNumberFormat="1" applyFont="1" applyFill="1" applyBorder="1" applyAlignment="1" applyProtection="1">
      <alignment horizontal="right"/>
      <protection locked="0"/>
    </xf>
    <xf numFmtId="0" fontId="44" fillId="0" borderId="3" xfId="0" applyFont="1" applyBorder="1" applyProtection="1">
      <protection locked="0"/>
    </xf>
    <xf numFmtId="0" fontId="44" fillId="0" borderId="30" xfId="0" applyFont="1" applyBorder="1" applyProtection="1">
      <protection locked="0"/>
    </xf>
    <xf numFmtId="0" fontId="45" fillId="0" borderId="0" xfId="0" applyFont="1" applyProtection="1">
      <protection locked="0"/>
    </xf>
    <xf numFmtId="0" fontId="27" fillId="0" borderId="0" xfId="0" applyFont="1" applyBorder="1" applyProtection="1">
      <protection locked="0"/>
    </xf>
    <xf numFmtId="0" fontId="27" fillId="0" borderId="5" xfId="0" applyFont="1" applyBorder="1" applyProtection="1">
      <protection locked="0"/>
    </xf>
    <xf numFmtId="0" fontId="45" fillId="0" borderId="5" xfId="0" applyFont="1" applyBorder="1" applyProtection="1">
      <protection locked="0"/>
    </xf>
    <xf numFmtId="0" fontId="44" fillId="0" borderId="0" xfId="0" applyFont="1" applyFill="1" applyBorder="1" applyProtection="1">
      <protection locked="0"/>
    </xf>
    <xf numFmtId="0" fontId="44" fillId="0" borderId="7" xfId="0" applyFont="1" applyFill="1" applyBorder="1" applyProtection="1">
      <protection locked="0"/>
    </xf>
    <xf numFmtId="3" fontId="44" fillId="3" borderId="0" xfId="0" applyNumberFormat="1" applyFont="1" applyFill="1" applyBorder="1" applyProtection="1">
      <protection locked="0"/>
    </xf>
    <xf numFmtId="0" fontId="45" fillId="3" borderId="51" xfId="0" applyFont="1" applyFill="1" applyBorder="1" applyProtection="1">
      <protection locked="0"/>
    </xf>
    <xf numFmtId="0" fontId="45" fillId="3" borderId="0" xfId="0" applyFont="1" applyFill="1" applyBorder="1" applyProtection="1">
      <protection locked="0"/>
    </xf>
    <xf numFmtId="0" fontId="86" fillId="2" borderId="30" xfId="0" applyFont="1" applyFill="1" applyBorder="1" applyAlignment="1" applyProtection="1">
      <alignment horizontal="right" vertical="top"/>
      <protection locked="0"/>
    </xf>
    <xf numFmtId="0" fontId="25" fillId="3" borderId="0" xfId="0" applyFont="1" applyFill="1" applyBorder="1" applyAlignment="1" applyProtection="1">
      <alignment vertical="center"/>
      <protection locked="0"/>
    </xf>
    <xf numFmtId="0" fontId="38" fillId="0" borderId="55" xfId="0" applyFont="1" applyBorder="1" applyAlignment="1" applyProtection="1">
      <alignment vertical="center"/>
      <protection locked="0"/>
    </xf>
    <xf numFmtId="0" fontId="84" fillId="0" borderId="55" xfId="0" applyFont="1" applyBorder="1" applyAlignment="1" applyProtection="1">
      <alignment vertical="top"/>
      <protection locked="0"/>
    </xf>
    <xf numFmtId="0" fontId="84" fillId="0" borderId="67" xfId="0" applyFont="1" applyBorder="1" applyAlignment="1" applyProtection="1">
      <alignment vertical="top"/>
      <protection locked="0"/>
    </xf>
    <xf numFmtId="0" fontId="84" fillId="0" borderId="0" xfId="0" applyFont="1" applyAlignment="1" applyProtection="1">
      <alignment vertical="top"/>
      <protection locked="0"/>
    </xf>
    <xf numFmtId="0" fontId="47" fillId="3" borderId="9" xfId="0" applyFont="1" applyFill="1" applyBorder="1" applyAlignment="1" applyProtection="1">
      <alignment horizontal="left" vertical="top" wrapText="1"/>
      <protection locked="0"/>
    </xf>
    <xf numFmtId="0" fontId="47" fillId="3" borderId="1" xfId="0" applyFont="1" applyFill="1" applyBorder="1" applyAlignment="1" applyProtection="1">
      <alignment horizontal="left" vertical="top" wrapText="1"/>
      <protection locked="0"/>
    </xf>
    <xf numFmtId="3" fontId="27" fillId="0" borderId="1" xfId="0" applyNumberFormat="1" applyFont="1" applyBorder="1" applyAlignment="1" applyProtection="1">
      <alignment vertical="top"/>
    </xf>
    <xf numFmtId="3" fontId="27" fillId="0" borderId="8" xfId="0" applyNumberFormat="1" applyFont="1" applyBorder="1" applyAlignment="1" applyProtection="1">
      <alignment vertical="top"/>
    </xf>
    <xf numFmtId="3" fontId="86" fillId="2" borderId="2" xfId="0" applyNumberFormat="1" applyFont="1" applyFill="1" applyBorder="1" applyAlignment="1" applyProtection="1">
      <alignment vertical="top"/>
    </xf>
    <xf numFmtId="3" fontId="86" fillId="2" borderId="9" xfId="0" applyNumberFormat="1" applyFont="1" applyFill="1" applyBorder="1" applyAlignment="1" applyProtection="1">
      <alignment vertical="top"/>
    </xf>
    <xf numFmtId="3" fontId="27" fillId="0" borderId="2" xfId="0" applyNumberFormat="1" applyFont="1" applyBorder="1" applyAlignment="1" applyProtection="1">
      <alignment vertical="top"/>
    </xf>
    <xf numFmtId="3" fontId="27" fillId="0" borderId="9" xfId="0" applyNumberFormat="1" applyFont="1" applyBorder="1" applyAlignment="1" applyProtection="1">
      <alignment vertical="top"/>
    </xf>
    <xf numFmtId="3" fontId="27" fillId="0" borderId="9" xfId="0" applyNumberFormat="1" applyFont="1" applyFill="1" applyBorder="1" applyAlignment="1" applyProtection="1">
      <alignment vertical="top"/>
    </xf>
    <xf numFmtId="3" fontId="45" fillId="0" borderId="4" xfId="0" applyNumberFormat="1" applyFont="1" applyBorder="1" applyAlignment="1" applyProtection="1">
      <alignment vertical="top"/>
    </xf>
    <xf numFmtId="3" fontId="45" fillId="0" borderId="10" xfId="0" applyNumberFormat="1" applyFont="1" applyFill="1" applyBorder="1" applyAlignment="1" applyProtection="1">
      <alignment vertical="top"/>
    </xf>
    <xf numFmtId="3" fontId="45" fillId="0" borderId="0" xfId="0" applyNumberFormat="1" applyFont="1" applyAlignment="1" applyProtection="1">
      <alignment vertical="top"/>
    </xf>
    <xf numFmtId="3" fontId="45" fillId="0" borderId="10" xfId="0" applyNumberFormat="1" applyFont="1" applyBorder="1" applyAlignment="1" applyProtection="1">
      <alignment vertical="top"/>
    </xf>
    <xf numFmtId="3" fontId="45" fillId="0" borderId="7" xfId="0" applyNumberFormat="1" applyFont="1" applyFill="1" applyBorder="1" applyAlignment="1" applyProtection="1">
      <alignment vertical="top"/>
    </xf>
    <xf numFmtId="3" fontId="47" fillId="2" borderId="4" xfId="0" applyNumberFormat="1" applyFont="1" applyFill="1" applyBorder="1" applyAlignment="1" applyProtection="1">
      <alignment vertical="top"/>
    </xf>
    <xf numFmtId="3" fontId="47" fillId="2" borderId="10" xfId="0" applyNumberFormat="1" applyFont="1" applyFill="1" applyBorder="1" applyAlignment="1" applyProtection="1">
      <alignment vertical="top"/>
    </xf>
    <xf numFmtId="3" fontId="47" fillId="2" borderId="3" xfId="0" applyNumberFormat="1" applyFont="1" applyFill="1" applyBorder="1" applyAlignment="1" applyProtection="1">
      <alignment vertical="top"/>
    </xf>
    <xf numFmtId="3" fontId="47" fillId="2" borderId="30" xfId="0" applyNumberFormat="1" applyFont="1" applyFill="1" applyBorder="1" applyAlignment="1" applyProtection="1">
      <alignment vertical="top"/>
    </xf>
    <xf numFmtId="3" fontId="44" fillId="0" borderId="0" xfId="0" applyNumberFormat="1" applyFont="1" applyProtection="1"/>
    <xf numFmtId="3" fontId="27" fillId="0" borderId="3" xfId="0" applyNumberFormat="1" applyFont="1" applyBorder="1" applyProtection="1"/>
    <xf numFmtId="3" fontId="45" fillId="0" borderId="5" xfId="0" applyNumberFormat="1" applyFont="1" applyBorder="1" applyProtection="1"/>
    <xf numFmtId="0" fontId="45" fillId="0" borderId="67" xfId="0" applyFont="1" applyBorder="1" applyProtection="1"/>
    <xf numFmtId="3" fontId="45" fillId="0" borderId="67" xfId="0" applyNumberFormat="1" applyFont="1" applyFill="1" applyBorder="1" applyAlignment="1" applyProtection="1">
      <alignment vertical="top"/>
    </xf>
    <xf numFmtId="0" fontId="70" fillId="2" borderId="0" xfId="0" applyFont="1" applyFill="1" applyAlignment="1" applyProtection="1">
      <alignment vertical="top" wrapText="1"/>
      <protection locked="0"/>
    </xf>
    <xf numFmtId="0" fontId="46" fillId="0" borderId="0" xfId="0" applyFont="1" applyFill="1" applyAlignment="1" applyProtection="1">
      <alignment horizontal="left" vertical="center"/>
      <protection locked="0"/>
    </xf>
    <xf numFmtId="0" fontId="78" fillId="0" borderId="0" xfId="0" applyFont="1" applyFill="1" applyAlignment="1" applyProtection="1">
      <alignment vertical="center"/>
      <protection locked="0"/>
    </xf>
    <xf numFmtId="0" fontId="89" fillId="0" borderId="0" xfId="3" applyFont="1" applyFill="1" applyAlignment="1" applyProtection="1">
      <alignment horizontal="left" vertical="center"/>
      <protection locked="0"/>
    </xf>
    <xf numFmtId="0" fontId="78" fillId="0" borderId="0" xfId="0" applyFont="1" applyAlignment="1" applyProtection="1">
      <alignment horizontal="left" vertical="center"/>
      <protection locked="0"/>
    </xf>
    <xf numFmtId="0" fontId="78" fillId="3" borderId="0" xfId="0" applyFont="1" applyFill="1" applyAlignment="1" applyProtection="1">
      <alignment vertical="center"/>
      <protection locked="0"/>
    </xf>
    <xf numFmtId="0" fontId="46" fillId="0" borderId="0" xfId="0" applyFont="1" applyFill="1" applyAlignment="1" applyProtection="1">
      <alignment horizontal="left" vertical="center" wrapText="1"/>
      <protection locked="0"/>
    </xf>
    <xf numFmtId="0" fontId="81" fillId="5" borderId="2" xfId="0" applyFont="1" applyFill="1" applyBorder="1" applyAlignment="1" applyProtection="1">
      <alignment vertical="center"/>
      <protection locked="0"/>
    </xf>
    <xf numFmtId="0" fontId="16" fillId="0" borderId="0" xfId="0" applyFont="1" applyBorder="1" applyAlignment="1" applyProtection="1">
      <alignment horizontal="left" vertical="top" wrapText="1"/>
      <protection locked="0"/>
    </xf>
    <xf numFmtId="0" fontId="80" fillId="5" borderId="2" xfId="0" applyFont="1" applyFill="1" applyBorder="1" applyAlignment="1" applyProtection="1">
      <alignment vertical="center" wrapText="1"/>
      <protection locked="0"/>
    </xf>
    <xf numFmtId="0" fontId="80" fillId="0" borderId="0" xfId="0" applyFont="1" applyAlignment="1" applyProtection="1">
      <alignment vertical="top"/>
      <protection locked="0"/>
    </xf>
    <xf numFmtId="0" fontId="85" fillId="0" borderId="0" xfId="0" applyFont="1" applyAlignment="1" applyProtection="1">
      <alignment vertical="top"/>
      <protection locked="0"/>
    </xf>
    <xf numFmtId="0" fontId="80" fillId="0" borderId="0" xfId="0" applyFont="1" applyAlignment="1" applyProtection="1">
      <alignment vertical="center"/>
      <protection locked="0"/>
    </xf>
    <xf numFmtId="0" fontId="85" fillId="0" borderId="0" xfId="0" applyFont="1" applyAlignment="1" applyProtection="1">
      <alignment vertical="center"/>
      <protection locked="0"/>
    </xf>
    <xf numFmtId="0" fontId="23" fillId="0" borderId="9" xfId="0" applyFont="1" applyBorder="1" applyAlignment="1" applyProtection="1">
      <alignment horizontal="left" vertical="center" wrapText="1"/>
      <protection locked="0"/>
    </xf>
    <xf numFmtId="3" fontId="23" fillId="0" borderId="9" xfId="0" applyNumberFormat="1" applyFont="1" applyBorder="1" applyAlignment="1" applyProtection="1">
      <alignment horizontal="left" vertical="center" wrapText="1"/>
      <protection locked="0"/>
    </xf>
    <xf numFmtId="3" fontId="23" fillId="0" borderId="9" xfId="0" applyNumberFormat="1" applyFont="1" applyBorder="1" applyAlignment="1" applyProtection="1">
      <alignment horizontal="center" vertical="center" wrapText="1"/>
      <protection locked="0"/>
    </xf>
    <xf numFmtId="0" fontId="23" fillId="0" borderId="17" xfId="0" applyFont="1" applyBorder="1" applyAlignment="1" applyProtection="1">
      <alignment horizontal="right" vertical="center" wrapText="1"/>
      <protection locked="0"/>
    </xf>
    <xf numFmtId="0" fontId="23" fillId="0" borderId="49" xfId="0" applyFont="1" applyBorder="1" applyAlignment="1" applyProtection="1">
      <alignment horizontal="right" vertical="center" wrapText="1"/>
      <protection locked="0"/>
    </xf>
    <xf numFmtId="0" fontId="24" fillId="0" borderId="0" xfId="0" applyFont="1" applyAlignment="1" applyProtection="1">
      <alignment wrapText="1"/>
      <protection locked="0"/>
    </xf>
    <xf numFmtId="3" fontId="45" fillId="0" borderId="0" xfId="0" applyNumberFormat="1" applyFont="1" applyFill="1" applyAlignment="1" applyProtection="1">
      <alignment vertical="top"/>
      <protection locked="0"/>
    </xf>
    <xf numFmtId="3" fontId="24" fillId="0" borderId="0" xfId="0" applyNumberFormat="1" applyFont="1" applyFill="1" applyAlignment="1" applyProtection="1">
      <alignment vertical="top"/>
      <protection locked="0"/>
    </xf>
    <xf numFmtId="0" fontId="67" fillId="0" borderId="0" xfId="0" applyFont="1" applyBorder="1" applyAlignment="1" applyProtection="1">
      <alignment vertical="top"/>
      <protection locked="0"/>
    </xf>
    <xf numFmtId="0" fontId="74" fillId="0" borderId="1" xfId="0" applyFont="1" applyBorder="1" applyAlignment="1" applyProtection="1">
      <alignment vertical="top"/>
      <protection locked="0"/>
    </xf>
    <xf numFmtId="0" fontId="85" fillId="0" borderId="33" xfId="0" applyFont="1" applyBorder="1" applyAlignment="1" applyProtection="1">
      <alignment vertical="top" wrapText="1"/>
      <protection locked="0"/>
    </xf>
    <xf numFmtId="9" fontId="85" fillId="0" borderId="46" xfId="0" applyNumberFormat="1" applyFont="1" applyFill="1" applyBorder="1" applyAlignment="1" applyProtection="1">
      <alignment horizontal="right" vertical="top"/>
    </xf>
    <xf numFmtId="0" fontId="79" fillId="0" borderId="30" xfId="0" applyFont="1" applyBorder="1" applyAlignment="1" applyProtection="1">
      <alignment vertical="top"/>
    </xf>
    <xf numFmtId="0" fontId="51" fillId="3" borderId="18" xfId="0" applyFont="1" applyFill="1" applyBorder="1" applyAlignment="1" applyProtection="1">
      <alignment vertical="top" wrapText="1"/>
      <protection locked="0"/>
    </xf>
    <xf numFmtId="0" fontId="51" fillId="3" borderId="45" xfId="0" applyFont="1" applyFill="1" applyBorder="1" applyAlignment="1" applyProtection="1">
      <alignment vertical="top" wrapText="1"/>
      <protection locked="0"/>
    </xf>
    <xf numFmtId="0" fontId="51" fillId="3" borderId="88" xfId="0" applyFont="1" applyFill="1" applyBorder="1" applyAlignment="1" applyProtection="1">
      <alignment vertical="top" wrapText="1"/>
      <protection locked="0"/>
    </xf>
    <xf numFmtId="0" fontId="50" fillId="0" borderId="2" xfId="0" applyFont="1" applyBorder="1" applyAlignment="1" applyProtection="1">
      <alignment horizontal="center" vertical="center" wrapText="1"/>
      <protection locked="0"/>
    </xf>
    <xf numFmtId="0" fontId="50" fillId="0" borderId="71" xfId="0" applyFont="1" applyBorder="1" applyAlignment="1" applyProtection="1">
      <alignment horizontal="left" vertical="top" wrapText="1"/>
      <protection locked="0"/>
    </xf>
    <xf numFmtId="0" fontId="50" fillId="0" borderId="6" xfId="0" applyFont="1" applyBorder="1" applyAlignment="1" applyProtection="1">
      <alignment horizontal="left" vertical="top" wrapText="1"/>
      <protection locked="0"/>
    </xf>
    <xf numFmtId="0" fontId="51" fillId="3" borderId="70" xfId="0" applyFont="1" applyFill="1" applyBorder="1" applyAlignment="1" applyProtection="1">
      <alignment horizontal="left" vertical="top"/>
      <protection locked="0"/>
    </xf>
    <xf numFmtId="0" fontId="51" fillId="3" borderId="4" xfId="0" applyFont="1" applyFill="1" applyBorder="1" applyAlignment="1" applyProtection="1">
      <alignment horizontal="left" vertical="top"/>
      <protection locked="0"/>
    </xf>
    <xf numFmtId="0" fontId="51" fillId="3" borderId="10" xfId="0" applyFont="1" applyFill="1" applyBorder="1" applyAlignment="1" applyProtection="1">
      <alignment horizontal="left" vertical="top"/>
      <protection locked="0"/>
    </xf>
    <xf numFmtId="0" fontId="51" fillId="3" borderId="51" xfId="0" applyFont="1" applyFill="1" applyBorder="1" applyAlignment="1" applyProtection="1">
      <alignment horizontal="left" vertical="top"/>
      <protection locked="0"/>
    </xf>
    <xf numFmtId="0" fontId="51" fillId="3" borderId="0" xfId="0" applyFont="1" applyFill="1" applyBorder="1" applyAlignment="1" applyProtection="1">
      <alignment horizontal="left" vertical="top"/>
      <protection locked="0"/>
    </xf>
    <xf numFmtId="0" fontId="51" fillId="3" borderId="7" xfId="0" applyFont="1" applyFill="1" applyBorder="1" applyAlignment="1" applyProtection="1">
      <alignment horizontal="left" vertical="top"/>
      <protection locked="0"/>
    </xf>
    <xf numFmtId="0" fontId="66" fillId="0" borderId="4" xfId="0" applyFont="1" applyBorder="1" applyAlignment="1" applyProtection="1">
      <alignment horizontal="left" vertical="top" wrapText="1"/>
      <protection locked="0"/>
    </xf>
    <xf numFmtId="0" fontId="82" fillId="0" borderId="59" xfId="0" quotePrefix="1" applyFont="1" applyFill="1" applyBorder="1" applyAlignment="1" applyProtection="1">
      <alignment horizontal="left" vertical="top" wrapText="1"/>
      <protection locked="0"/>
    </xf>
    <xf numFmtId="0" fontId="82" fillId="0" borderId="0" xfId="0" quotePrefix="1" applyFont="1" applyFill="1" applyBorder="1" applyAlignment="1" applyProtection="1">
      <alignment horizontal="left" vertical="top" wrapText="1"/>
      <protection locked="0"/>
    </xf>
    <xf numFmtId="0" fontId="51" fillId="3" borderId="0" xfId="0" applyFont="1" applyFill="1" applyAlignment="1" applyProtection="1">
      <alignment horizontal="left" vertical="top" wrapText="1"/>
      <protection locked="0"/>
    </xf>
    <xf numFmtId="0" fontId="66" fillId="0" borderId="1" xfId="0" applyFont="1" applyBorder="1" applyAlignment="1" applyProtection="1">
      <alignment horizontal="left" vertical="top" wrapText="1"/>
      <protection locked="0"/>
    </xf>
    <xf numFmtId="0" fontId="79" fillId="0" borderId="59" xfId="0" quotePrefix="1" applyFont="1" applyFill="1" applyBorder="1" applyAlignment="1" applyProtection="1">
      <alignment horizontal="left" vertical="top" wrapText="1"/>
      <protection locked="0"/>
    </xf>
    <xf numFmtId="0" fontId="79" fillId="0" borderId="0" xfId="0" quotePrefix="1" applyFont="1" applyFill="1" applyBorder="1" applyAlignment="1" applyProtection="1">
      <alignment horizontal="left" vertical="top" wrapText="1"/>
      <protection locked="0"/>
    </xf>
    <xf numFmtId="0" fontId="52" fillId="0" borderId="1" xfId="0" applyFont="1" applyFill="1" applyBorder="1" applyAlignment="1" applyProtection="1">
      <alignment horizontal="center" vertical="center"/>
      <protection locked="0"/>
    </xf>
    <xf numFmtId="0" fontId="81" fillId="0" borderId="115" xfId="0" quotePrefix="1" applyFont="1" applyFill="1" applyBorder="1" applyAlignment="1" applyProtection="1">
      <alignment horizontal="left" vertical="top" wrapText="1"/>
      <protection locked="0"/>
    </xf>
    <xf numFmtId="0" fontId="81" fillId="0" borderId="116" xfId="0" quotePrefix="1" applyFont="1" applyFill="1" applyBorder="1" applyAlignment="1" applyProtection="1">
      <alignment horizontal="left" vertical="top" wrapText="1"/>
      <protection locked="0"/>
    </xf>
    <xf numFmtId="3" fontId="20" fillId="0" borderId="41" xfId="0" applyNumberFormat="1" applyFont="1" applyBorder="1" applyAlignment="1" applyProtection="1">
      <alignment horizontal="left" vertical="center" wrapText="1"/>
      <protection locked="0"/>
    </xf>
    <xf numFmtId="3" fontId="20" fillId="0" borderId="9" xfId="0" applyNumberFormat="1" applyFont="1" applyBorder="1" applyAlignment="1" applyProtection="1">
      <alignment horizontal="left" vertical="center" wrapText="1"/>
      <protection locked="0"/>
    </xf>
    <xf numFmtId="3" fontId="41" fillId="2" borderId="41" xfId="0" applyNumberFormat="1" applyFont="1" applyFill="1" applyBorder="1" applyAlignment="1" applyProtection="1">
      <alignment horizontal="left"/>
      <protection locked="0"/>
    </xf>
    <xf numFmtId="3" fontId="41" fillId="2" borderId="17" xfId="0" applyNumberFormat="1" applyFont="1" applyFill="1" applyBorder="1" applyAlignment="1" applyProtection="1">
      <alignment horizontal="left"/>
      <protection locked="0"/>
    </xf>
    <xf numFmtId="0" fontId="21" fillId="0" borderId="106" xfId="0" applyFont="1" applyBorder="1" applyAlignment="1" applyProtection="1">
      <alignment horizontal="left" vertical="top"/>
      <protection locked="0"/>
    </xf>
    <xf numFmtId="0" fontId="21" fillId="0" borderId="89" xfId="0" applyFont="1" applyBorder="1" applyAlignment="1" applyProtection="1">
      <alignment horizontal="left" vertical="top"/>
      <protection locked="0"/>
    </xf>
    <xf numFmtId="0" fontId="21" fillId="0" borderId="43" xfId="0" applyFont="1" applyBorder="1" applyAlignment="1" applyProtection="1">
      <alignment horizontal="left" vertical="top"/>
      <protection locked="0"/>
    </xf>
    <xf numFmtId="0" fontId="21" fillId="0" borderId="11" xfId="0" applyFont="1" applyBorder="1" applyAlignment="1" applyProtection="1">
      <alignment horizontal="left" vertical="top"/>
      <protection locked="0"/>
    </xf>
    <xf numFmtId="0" fontId="21" fillId="0" borderId="64" xfId="0" applyFont="1" applyBorder="1" applyAlignment="1" applyProtection="1">
      <alignment horizontal="left" vertical="top"/>
      <protection locked="0"/>
    </xf>
    <xf numFmtId="0" fontId="21" fillId="0" borderId="18" xfId="0" applyFont="1" applyBorder="1" applyAlignment="1" applyProtection="1">
      <alignment horizontal="left" vertical="top"/>
      <protection locked="0"/>
    </xf>
    <xf numFmtId="0" fontId="42" fillId="0" borderId="51" xfId="0" applyFont="1" applyFill="1" applyBorder="1" applyAlignment="1" applyProtection="1">
      <alignment horizontal="left" vertical="top" wrapText="1"/>
      <protection locked="0"/>
    </xf>
    <xf numFmtId="0" fontId="42" fillId="0" borderId="0" xfId="0" applyFont="1" applyFill="1" applyAlignment="1" applyProtection="1">
      <alignment horizontal="left" vertical="top" wrapText="1"/>
      <protection locked="0"/>
    </xf>
    <xf numFmtId="0" fontId="21" fillId="0" borderId="100" xfId="0" applyFont="1" applyBorder="1" applyAlignment="1" applyProtection="1">
      <alignment horizontal="left" vertical="top"/>
      <protection locked="0"/>
    </xf>
    <xf numFmtId="0" fontId="21" fillId="0" borderId="90" xfId="0" applyFont="1" applyBorder="1" applyAlignment="1" applyProtection="1">
      <alignment horizontal="left" vertical="top"/>
      <protection locked="0"/>
    </xf>
    <xf numFmtId="0" fontId="21" fillId="0" borderId="51" xfId="0" applyFont="1" applyBorder="1" applyAlignment="1" applyProtection="1">
      <alignment horizontal="left" vertical="top"/>
      <protection locked="0"/>
    </xf>
    <xf numFmtId="0" fontId="21" fillId="0" borderId="0" xfId="0" applyFont="1" applyAlignment="1" applyProtection="1">
      <alignment horizontal="left" vertical="top"/>
      <protection locked="0"/>
    </xf>
    <xf numFmtId="0" fontId="21" fillId="0" borderId="42" xfId="0" applyFont="1" applyBorder="1" applyAlignment="1" applyProtection="1">
      <alignment horizontal="left" vertical="top"/>
      <protection locked="0"/>
    </xf>
    <xf numFmtId="0" fontId="21" fillId="0" borderId="1" xfId="0" applyFont="1" applyBorder="1" applyAlignment="1" applyProtection="1">
      <alignment horizontal="left" vertical="top"/>
      <protection locked="0"/>
    </xf>
    <xf numFmtId="3" fontId="41" fillId="0" borderId="70" xfId="0" applyNumberFormat="1" applyFont="1" applyFill="1" applyBorder="1" applyAlignment="1" applyProtection="1">
      <alignment horizontal="left" vertical="top"/>
      <protection locked="0"/>
    </xf>
    <xf numFmtId="3" fontId="41" fillId="0" borderId="4" xfId="0" applyNumberFormat="1" applyFont="1" applyFill="1" applyBorder="1" applyAlignment="1" applyProtection="1">
      <alignment horizontal="left" vertical="top"/>
      <protection locked="0"/>
    </xf>
    <xf numFmtId="3" fontId="41" fillId="0" borderId="71" xfId="0" applyNumberFormat="1" applyFont="1" applyFill="1" applyBorder="1" applyAlignment="1" applyProtection="1">
      <alignment horizontal="left" vertical="top"/>
      <protection locked="0"/>
    </xf>
    <xf numFmtId="3" fontId="41" fillId="0" borderId="6" xfId="0" applyNumberFormat="1" applyFont="1" applyFill="1" applyBorder="1" applyAlignment="1" applyProtection="1">
      <alignment horizontal="left" vertical="top"/>
      <protection locked="0"/>
    </xf>
    <xf numFmtId="3" fontId="20" fillId="0" borderId="2" xfId="0" applyNumberFormat="1" applyFont="1" applyBorder="1" applyAlignment="1" applyProtection="1">
      <alignment horizontal="left" vertical="center" wrapText="1"/>
      <protection locked="0"/>
    </xf>
    <xf numFmtId="0" fontId="21" fillId="0" borderId="0" xfId="0" applyFont="1" applyBorder="1" applyAlignment="1" applyProtection="1">
      <alignment horizontal="left" vertical="top"/>
      <protection locked="0"/>
    </xf>
    <xf numFmtId="3" fontId="41" fillId="3" borderId="70" xfId="0" applyNumberFormat="1" applyFont="1" applyFill="1" applyBorder="1" applyAlignment="1" applyProtection="1">
      <alignment horizontal="left" vertical="top"/>
      <protection locked="0"/>
    </xf>
    <xf numFmtId="3" fontId="41" fillId="3" borderId="4" xfId="0" applyNumberFormat="1" applyFont="1" applyFill="1" applyBorder="1" applyAlignment="1" applyProtection="1">
      <alignment horizontal="left" vertical="top"/>
      <protection locked="0"/>
    </xf>
    <xf numFmtId="3" fontId="41" fillId="3" borderId="71" xfId="0" applyNumberFormat="1" applyFont="1" applyFill="1" applyBorder="1" applyAlignment="1" applyProtection="1">
      <alignment horizontal="left" vertical="top"/>
      <protection locked="0"/>
    </xf>
    <xf numFmtId="3" fontId="41" fillId="3" borderId="6" xfId="0" applyNumberFormat="1" applyFont="1" applyFill="1" applyBorder="1" applyAlignment="1" applyProtection="1">
      <alignment horizontal="left" vertical="top"/>
      <protection locked="0"/>
    </xf>
    <xf numFmtId="0" fontId="21" fillId="3" borderId="100" xfId="0" applyFont="1" applyFill="1" applyBorder="1" applyAlignment="1" applyProtection="1">
      <alignment horizontal="left" vertical="top"/>
      <protection locked="0"/>
    </xf>
    <xf numFmtId="0" fontId="21" fillId="3" borderId="90" xfId="0" applyFont="1" applyFill="1" applyBorder="1" applyAlignment="1" applyProtection="1">
      <alignment horizontal="left" vertical="top"/>
      <protection locked="0"/>
    </xf>
    <xf numFmtId="0" fontId="21" fillId="3" borderId="51" xfId="0" applyFont="1" applyFill="1" applyBorder="1" applyAlignment="1" applyProtection="1">
      <alignment horizontal="left" vertical="top"/>
      <protection locked="0"/>
    </xf>
    <xf numFmtId="0" fontId="21" fillId="3" borderId="0" xfId="0" applyFont="1" applyFill="1" applyAlignment="1" applyProtection="1">
      <alignment horizontal="left" vertical="top"/>
      <protection locked="0"/>
    </xf>
    <xf numFmtId="0" fontId="21" fillId="3" borderId="42" xfId="0" applyFont="1" applyFill="1" applyBorder="1" applyAlignment="1" applyProtection="1">
      <alignment horizontal="left" vertical="top"/>
      <protection locked="0"/>
    </xf>
    <xf numFmtId="0" fontId="21" fillId="3" borderId="1" xfId="0" applyFont="1" applyFill="1" applyBorder="1" applyAlignment="1" applyProtection="1">
      <alignment horizontal="left" vertical="top"/>
      <protection locked="0"/>
    </xf>
    <xf numFmtId="0" fontId="25" fillId="0" borderId="56" xfId="0" applyFont="1" applyFill="1" applyBorder="1" applyAlignment="1" applyProtection="1">
      <alignment horizontal="left" vertical="center" wrapText="1"/>
      <protection locked="0"/>
    </xf>
    <xf numFmtId="0" fontId="25" fillId="0" borderId="57" xfId="0" applyFont="1" applyFill="1" applyBorder="1" applyAlignment="1" applyProtection="1">
      <alignment horizontal="left" vertical="center" wrapText="1"/>
      <protection locked="0"/>
    </xf>
    <xf numFmtId="0" fontId="25" fillId="0" borderId="58" xfId="0" applyFont="1" applyFill="1" applyBorder="1" applyAlignment="1" applyProtection="1">
      <alignment horizontal="left" vertical="center" wrapText="1"/>
      <protection locked="0"/>
    </xf>
    <xf numFmtId="0" fontId="15" fillId="0" borderId="42" xfId="0" applyFont="1" applyFill="1" applyBorder="1" applyAlignment="1">
      <alignment horizontal="left" vertical="top" wrapText="1"/>
    </xf>
    <xf numFmtId="0" fontId="15" fillId="0" borderId="1" xfId="0" applyFont="1" applyFill="1" applyBorder="1" applyAlignment="1">
      <alignment horizontal="left" vertical="top" wrapText="1"/>
    </xf>
  </cellXfs>
  <cellStyles count="5">
    <cellStyle name="20 % - Akzent1" xfId="3" builtinId="30"/>
    <cellStyle name="Notiz" xfId="2" builtinId="10" customBuiltin="1"/>
    <cellStyle name="Prozent" xfId="1" builtinId="5"/>
    <cellStyle name="Standard" xfId="0" builtinId="0"/>
    <cellStyle name="Standard 2" xfId="4"/>
  </cellStyles>
  <dxfs count="56">
    <dxf>
      <font>
        <b val="0"/>
        <i val="0"/>
        <strike val="0"/>
        <condense val="0"/>
        <extend val="0"/>
        <outline val="0"/>
        <shadow val="0"/>
        <u val="none"/>
        <vertAlign val="baseline"/>
        <sz val="12"/>
        <color theme="1"/>
        <name val="Arial Narrow"/>
        <scheme val="none"/>
      </font>
      <alignment horizontal="general"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Arial Narrow"/>
        <scheme val="none"/>
      </font>
      <numFmt numFmtId="3" formatCode="#,##0"/>
      <fill>
        <patternFill patternType="none">
          <fgColor indexed="64"/>
          <bgColor indexed="65"/>
        </patternFill>
      </fill>
      <border diagonalUp="0" diagonalDown="0" outline="0">
        <left style="thin">
          <color indexed="64"/>
        </left>
        <right style="thin">
          <color indexed="64"/>
        </right>
        <top/>
        <bottom/>
      </border>
    </dxf>
    <dxf>
      <border outline="0">
        <bottom style="thin">
          <color indexed="64"/>
        </bottom>
      </border>
    </dxf>
    <dxf>
      <font>
        <b val="0"/>
        <i val="0"/>
        <strike val="0"/>
        <condense val="0"/>
        <extend val="0"/>
        <outline val="0"/>
        <shadow val="0"/>
        <u val="none"/>
        <vertAlign val="baseline"/>
        <sz val="12"/>
        <color theme="1"/>
        <name val="Arial Narrow"/>
        <scheme val="none"/>
      </font>
      <fill>
        <patternFill patternType="none">
          <fgColor indexed="64"/>
          <bgColor indexed="65"/>
        </patternFill>
      </fill>
    </dxf>
    <dxf>
      <font>
        <b/>
        <i val="0"/>
        <strike val="0"/>
        <condense val="0"/>
        <extend val="0"/>
        <outline val="0"/>
        <shadow val="0"/>
        <u val="none"/>
        <vertAlign val="baseline"/>
        <sz val="12"/>
        <color auto="1"/>
        <name val="Arial Narrow"/>
        <scheme val="none"/>
      </font>
      <alignment horizontal="general" vertical="top" textRotation="0" wrapText="0" indent="0" justifyLastLine="0" shrinkToFit="0" readingOrder="0"/>
    </dxf>
    <dxf>
      <font>
        <strike val="0"/>
        <outline val="0"/>
        <shadow val="0"/>
        <u val="none"/>
        <vertAlign val="baseline"/>
        <sz val="12"/>
        <name val="Arial Narrow"/>
        <scheme val="none"/>
      </font>
    </dxf>
    <dxf>
      <border outline="0">
        <right style="thin">
          <color indexed="64"/>
        </right>
        <top style="thin">
          <color indexed="64"/>
        </top>
      </border>
    </dxf>
    <dxf>
      <font>
        <strike val="0"/>
        <outline val="0"/>
        <shadow val="0"/>
        <u val="none"/>
        <vertAlign val="baseline"/>
        <sz val="12"/>
        <name val="Arial Narrow"/>
        <scheme val="none"/>
      </font>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12"/>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12"/>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color rgb="FFFF0000"/>
      </font>
    </dxf>
    <dxf>
      <font>
        <color rgb="FFFF0000"/>
      </font>
    </dxf>
    <dxf>
      <font>
        <color rgb="FFFF0000"/>
      </font>
      <fill>
        <patternFill patternType="solid">
          <bgColor theme="7" tint="0.79998168889431442"/>
        </patternFill>
      </fill>
    </dxf>
    <dxf>
      <font>
        <strike val="0"/>
        <color rgb="FFFF0000"/>
      </font>
    </dxf>
    <dxf>
      <font>
        <strike val="0"/>
        <color rgb="FFFF0000"/>
      </font>
    </dxf>
    <dxf>
      <font>
        <strike val="0"/>
        <color rgb="FFFF0000"/>
      </font>
    </dxf>
    <dxf>
      <font>
        <strike val="0"/>
        <color rgb="FFFF0000"/>
      </font>
    </dxf>
    <dxf>
      <font>
        <strike val="0"/>
        <color rgb="FFFF0000"/>
      </font>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Produktion" displayName="Produktion" ref="B26:B33" totalsRowShown="0" headerRowDxfId="47" dataDxfId="45" headerRowBorderDxfId="46" tableBorderDxfId="44" totalsRowBorderDxfId="43">
  <autoFilter ref="B26:B33"/>
  <tableColumns count="1">
    <tableColumn id="1" name="Produktion" dataDxfId="42"/>
  </tableColumns>
  <tableStyleInfo name="TableStyleMedium2" showFirstColumn="0" showLastColumn="0" showRowStripes="1" showColumnStripes="0"/>
</table>
</file>

<file path=xl/tables/table2.xml><?xml version="1.0" encoding="utf-8"?>
<table xmlns="http://schemas.openxmlformats.org/spreadsheetml/2006/main" id="2" name="Verarbeitung" displayName="Verarbeitung" ref="C26:C33" totalsRowShown="0" headerRowDxfId="41" dataDxfId="39" headerRowBorderDxfId="40" tableBorderDxfId="38" totalsRowBorderDxfId="37">
  <autoFilter ref="C26:C33"/>
  <tableColumns count="1">
    <tableColumn id="1" name="Verarbeitung" dataDxfId="36"/>
  </tableColumns>
  <tableStyleInfo name="TableStyleMedium2" showFirstColumn="0" showLastColumn="0" showRowStripes="1" showColumnStripes="0"/>
</table>
</file>

<file path=xl/tables/table3.xml><?xml version="1.0" encoding="utf-8"?>
<table xmlns="http://schemas.openxmlformats.org/spreadsheetml/2006/main" id="3" name="Vermarktung" displayName="Vermarktung" ref="D26:D33" totalsRowShown="0" headerRowDxfId="35" dataDxfId="33" headerRowBorderDxfId="34" tableBorderDxfId="32" totalsRowBorderDxfId="31">
  <autoFilter ref="D26:D33"/>
  <tableColumns count="1">
    <tableColumn id="1" name="Vermarktung" dataDxfId="30"/>
  </tableColumns>
  <tableStyleInfo name="TableStyleMedium2" showFirstColumn="0" showLastColumn="0" showRowStripes="1" showColumnStripes="0"/>
</table>
</file>

<file path=xl/tables/table4.xml><?xml version="1.0" encoding="utf-8"?>
<table xmlns="http://schemas.openxmlformats.org/spreadsheetml/2006/main" id="4" name="Diversifizierung" displayName="Diversifizierung" ref="E26:E33" totalsRowShown="0" headerRowDxfId="29" dataDxfId="27" headerRowBorderDxfId="28" tableBorderDxfId="26" totalsRowBorderDxfId="25">
  <autoFilter ref="E26:E33"/>
  <tableColumns count="1">
    <tableColumn id="1" name="Diversifizierung" dataDxfId="24"/>
  </tableColumns>
  <tableStyleInfo name="TableStyleMedium2" showFirstColumn="0" showLastColumn="0" showRowStripes="1" showColumnStripes="0"/>
</table>
</file>

<file path=xl/tables/table5.xml><?xml version="1.0" encoding="utf-8"?>
<table xmlns="http://schemas.openxmlformats.org/spreadsheetml/2006/main" id="5" name="Weiteres" displayName="Weiteres" ref="F26:F33" totalsRowShown="0" headerRowDxfId="23" dataDxfId="21" headerRowBorderDxfId="22" tableBorderDxfId="20" totalsRowBorderDxfId="19">
  <autoFilter ref="F26:F33"/>
  <tableColumns count="1">
    <tableColumn id="1" name="Weiteres" dataDxfId="18"/>
  </tableColumns>
  <tableStyleInfo name="TableStyleMedium2" showFirstColumn="0" showLastColumn="0" showRowStripes="1" showColumnStripes="0"/>
</table>
</file>

<file path=xl/tables/table6.xml><?xml version="1.0" encoding="utf-8"?>
<table xmlns="http://schemas.openxmlformats.org/spreadsheetml/2006/main" id="6" name="auswählen" displayName="auswählen" ref="G26:G33" totalsRowShown="0" headerRowDxfId="17" dataDxfId="16">
  <autoFilter ref="G26:G33"/>
  <tableColumns count="1">
    <tableColumn id="1" name="auswählen" dataDxfId="15"/>
  </tableColumns>
  <tableStyleInfo name="TableStyleMedium2" showFirstColumn="0" showLastColumn="0" showRowStripes="1" showColumnStripes="0"/>
</table>
</file>

<file path=xl/tables/table7.xml><?xml version="1.0" encoding="utf-8"?>
<table xmlns="http://schemas.openxmlformats.org/spreadsheetml/2006/main" id="10" name="Massnahme" displayName="Massnahme" ref="B6:B16" totalsRowShown="0" headerRowDxfId="14" dataDxfId="12" headerRowBorderDxfId="13" tableBorderDxfId="11">
  <autoFilter ref="B6:B16"/>
  <tableColumns count="1">
    <tableColumn id="1" name="Massnahme" dataDxfId="10"/>
  </tableColumns>
  <tableStyleInfo name="TableStyleMedium2" showFirstColumn="0" showLastColumn="0" showRowStripes="1" showColumnStripes="0"/>
</table>
</file>

<file path=xl/tables/table8.xml><?xml version="1.0" encoding="utf-8"?>
<table xmlns="http://schemas.openxmlformats.org/spreadsheetml/2006/main" id="7" name="Finanzierungsquellen" displayName="Finanzierungsquellen" ref="B45:B52" totalsRowShown="0" headerRowDxfId="9" dataDxfId="8" tableBorderDxfId="7">
  <autoFilter ref="B45:B52"/>
  <tableColumns count="1">
    <tableColumn id="1" name="Finanzierungsquellen" dataDxfId="6"/>
  </tableColumns>
  <tableStyleInfo name="TableStyleMedium2" showFirstColumn="0" showLastColumn="0" showRowStripes="1" showColumnStripes="0"/>
</table>
</file>

<file path=xl/tables/table9.xml><?xml version="1.0" encoding="utf-8"?>
<table xmlns="http://schemas.openxmlformats.org/spreadsheetml/2006/main" id="8" name="Tabelle8" displayName="Tabelle8" ref="B54:B58" totalsRowShown="0" headerRowDxfId="5" dataDxfId="3" headerRowBorderDxfId="4" tableBorderDxfId="2" totalsRowBorderDxfId="1">
  <autoFilter ref="B54:B58"/>
  <tableColumns count="1">
    <tableColumn id="1" name="Gesichert?"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agroscope.admin.ch/agroscope/de/home/themen/wirtschaft-technik/betriebswirtschaft/zabh/grundlagenbericht.html" TargetMode="External"/><Relationship Id="rId1" Type="http://schemas.openxmlformats.org/officeDocument/2006/relationships/hyperlink" Target="https://www.agroscope.admin.ch/agroscope/de/home/themen/wirtschaft-technik/betriebswirtschaft/zabh/grundlagenbericht.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J167"/>
  <sheetViews>
    <sheetView showGridLines="0" view="pageBreakPreview" topLeftCell="A33" zoomScale="25" zoomScaleNormal="25" zoomScaleSheetLayoutView="25" zoomScalePageLayoutView="47" workbookViewId="0">
      <selection activeCell="B97" sqref="B97"/>
    </sheetView>
  </sheetViews>
  <sheetFormatPr baseColWidth="10" defaultColWidth="11" defaultRowHeight="32.5" outlineLevelRow="2" x14ac:dyDescent="0.3"/>
  <cols>
    <col min="1" max="1" width="57.1640625" style="316" customWidth="1"/>
    <col min="2" max="2" width="39.08203125" style="316" customWidth="1"/>
    <col min="3" max="3" width="28.5" style="316" customWidth="1"/>
    <col min="4" max="4" width="40.83203125" style="316" customWidth="1"/>
    <col min="5" max="5" width="25.08203125" style="316" customWidth="1"/>
    <col min="6" max="6" width="20.83203125" style="316" customWidth="1"/>
    <col min="7" max="8" width="21.58203125" style="316" customWidth="1"/>
    <col min="9" max="9" width="21.25" style="316" customWidth="1"/>
    <col min="10" max="10" width="20.58203125" style="316" customWidth="1"/>
    <col min="11" max="12" width="22.4140625" style="316" customWidth="1"/>
    <col min="13" max="13" width="18.58203125" style="316" customWidth="1"/>
    <col min="14" max="15" width="22" style="316" customWidth="1"/>
    <col min="16" max="16" width="22.83203125" style="316" customWidth="1"/>
    <col min="17" max="17" width="19.9140625" style="316" customWidth="1"/>
    <col min="18" max="18" width="19.83203125" style="316" customWidth="1"/>
    <col min="19" max="19" width="18" style="316" customWidth="1"/>
    <col min="20" max="23" width="26.83203125" style="316" customWidth="1"/>
    <col min="24" max="24" width="28.83203125" style="316" customWidth="1"/>
    <col min="25" max="25" width="20.33203125" style="317" customWidth="1"/>
    <col min="26" max="31" width="29.08203125" style="316" customWidth="1"/>
    <col min="32" max="32" width="25.75" style="316" customWidth="1"/>
    <col min="33" max="16384" width="11" style="316"/>
  </cols>
  <sheetData>
    <row r="1" spans="1:36" s="830" customFormat="1" ht="53.5" customHeight="1" x14ac:dyDescent="0.3">
      <c r="A1" s="827" t="s">
        <v>362</v>
      </c>
      <c r="B1" s="828"/>
      <c r="C1" s="828"/>
      <c r="D1" s="828"/>
      <c r="E1" s="828"/>
      <c r="F1" s="828"/>
      <c r="G1" s="828"/>
      <c r="H1" s="828"/>
      <c r="I1" s="828"/>
      <c r="J1" s="828"/>
      <c r="K1" s="828"/>
      <c r="L1" s="828"/>
      <c r="M1" s="828"/>
      <c r="N1" s="828"/>
      <c r="O1" s="828"/>
      <c r="P1" s="828"/>
      <c r="Q1" s="828"/>
      <c r="R1" s="828"/>
      <c r="S1" s="828"/>
      <c r="T1" s="828"/>
      <c r="U1" s="828"/>
      <c r="V1" s="828"/>
      <c r="W1" s="828"/>
      <c r="X1" s="828"/>
      <c r="Y1" s="829"/>
      <c r="Z1" s="828"/>
      <c r="AA1" s="828"/>
      <c r="AB1" s="828"/>
      <c r="AC1" s="828"/>
      <c r="AD1" s="828"/>
      <c r="AE1" s="828"/>
      <c r="AF1" s="828"/>
    </row>
    <row r="2" spans="1:36" s="834" customFormat="1" ht="84" customHeight="1" x14ac:dyDescent="0.3">
      <c r="A2" s="847" t="s">
        <v>91</v>
      </c>
      <c r="B2" s="832"/>
      <c r="C2" s="831" t="s">
        <v>10</v>
      </c>
      <c r="D2" s="833"/>
      <c r="I2" s="835"/>
      <c r="J2" s="835"/>
      <c r="K2" s="835"/>
      <c r="L2" s="835"/>
      <c r="M2" s="835"/>
      <c r="N2" s="835"/>
      <c r="O2" s="835"/>
      <c r="P2" s="835"/>
      <c r="Q2" s="835"/>
      <c r="R2" s="835"/>
      <c r="Y2" s="836"/>
      <c r="AF2" s="837"/>
      <c r="AG2" s="837"/>
      <c r="AH2" s="837"/>
      <c r="AI2" s="837"/>
      <c r="AJ2" s="837"/>
    </row>
    <row r="3" spans="1:36" s="834" customFormat="1" ht="51" customHeight="1" x14ac:dyDescent="0.3">
      <c r="A3" s="838" t="s">
        <v>261</v>
      </c>
      <c r="B3" s="839" t="s">
        <v>319</v>
      </c>
      <c r="C3" s="838"/>
      <c r="D3" s="838"/>
      <c r="I3" s="835"/>
      <c r="J3" s="835"/>
      <c r="K3" s="835"/>
      <c r="L3" s="835"/>
      <c r="M3" s="835"/>
      <c r="N3" s="835"/>
      <c r="O3" s="835"/>
      <c r="P3" s="835"/>
      <c r="Q3" s="835"/>
      <c r="R3" s="835"/>
      <c r="Y3" s="836"/>
      <c r="AF3" s="837"/>
      <c r="AG3" s="837"/>
      <c r="AH3" s="837"/>
      <c r="AI3" s="837"/>
      <c r="AJ3" s="837"/>
    </row>
    <row r="4" spans="1:36" s="834" customFormat="1" ht="111" x14ac:dyDescent="0.3">
      <c r="A4" s="838" t="s">
        <v>419</v>
      </c>
      <c r="B4" s="839" t="s">
        <v>394</v>
      </c>
      <c r="C4" s="840" t="s">
        <v>411</v>
      </c>
      <c r="D4" s="841" t="str">
        <f>IF(B4="Produktion","TP in LW",IF(B5="Alp","TP in LW",IF(B4="Verarbeitung","TP nicht direkt in LW",IF(B4="Diversifizierung","TP in LW",IF(B5="PRE-Geschäftsführung","TP nicht produktorientiert",IF(B5="Kommunikation, Marketing","TP nicht produktorientiert",IF(B4="Vermarktung","TP nicht direkt in LW",IF(B4="Weiteres","TP nicht produktorientiert",IF(B4="Auswählen","")))))))))</f>
        <v/>
      </c>
      <c r="J4" s="835"/>
      <c r="K4" s="835"/>
      <c r="L4" s="835"/>
      <c r="M4" s="835"/>
      <c r="N4" s="835"/>
      <c r="O4" s="835"/>
      <c r="P4" s="835"/>
      <c r="Q4" s="835"/>
      <c r="R4" s="835"/>
      <c r="Y4" s="836"/>
      <c r="AF4" s="837"/>
      <c r="AG4" s="837"/>
      <c r="AH4" s="837"/>
      <c r="AI4" s="837"/>
      <c r="AJ4" s="837"/>
    </row>
    <row r="5" spans="1:36" s="834" customFormat="1" ht="35" customHeight="1" x14ac:dyDescent="0.3">
      <c r="A5" s="838" t="s">
        <v>420</v>
      </c>
      <c r="B5" s="839" t="s">
        <v>417</v>
      </c>
      <c r="C5" s="838"/>
      <c r="I5" s="835"/>
      <c r="J5" s="835"/>
      <c r="K5" s="835"/>
      <c r="L5" s="835"/>
      <c r="M5" s="835"/>
      <c r="N5" s="835"/>
      <c r="O5" s="835"/>
      <c r="P5" s="835"/>
      <c r="Q5" s="835"/>
      <c r="R5" s="835"/>
      <c r="Y5" s="836"/>
      <c r="AF5" s="837"/>
      <c r="AG5" s="837"/>
      <c r="AH5" s="837"/>
      <c r="AI5" s="837"/>
      <c r="AJ5" s="837"/>
    </row>
    <row r="6" spans="1:36" s="834" customFormat="1" ht="35" customHeight="1" x14ac:dyDescent="0.3">
      <c r="A6" s="838" t="s">
        <v>399</v>
      </c>
      <c r="B6" s="839" t="s">
        <v>401</v>
      </c>
      <c r="C6" s="838"/>
      <c r="D6" s="838"/>
      <c r="I6" s="835"/>
      <c r="J6" s="835"/>
      <c r="K6" s="835"/>
      <c r="L6" s="835"/>
      <c r="M6" s="835"/>
      <c r="N6" s="835"/>
      <c r="O6" s="835"/>
      <c r="P6" s="835"/>
      <c r="Q6" s="835"/>
      <c r="R6" s="835"/>
      <c r="Y6" s="836"/>
      <c r="AF6" s="837"/>
      <c r="AG6" s="837"/>
      <c r="AH6" s="837"/>
      <c r="AI6" s="837"/>
      <c r="AJ6" s="837"/>
    </row>
    <row r="7" spans="1:36" s="834" customFormat="1" ht="86" customHeight="1" x14ac:dyDescent="0.3">
      <c r="A7" s="842" t="s">
        <v>135</v>
      </c>
      <c r="B7" s="843" t="s">
        <v>394</v>
      </c>
      <c r="C7" s="844"/>
      <c r="D7" s="845" t="s">
        <v>380</v>
      </c>
      <c r="E7" s="845"/>
      <c r="F7" s="845"/>
      <c r="G7" s="845"/>
      <c r="H7" s="845"/>
      <c r="I7" s="845"/>
      <c r="J7" s="845"/>
      <c r="K7" s="845"/>
      <c r="L7" s="845"/>
      <c r="M7" s="845"/>
      <c r="N7" s="845"/>
      <c r="O7" s="845"/>
      <c r="P7" s="845"/>
      <c r="Q7" s="845"/>
      <c r="R7" s="845"/>
      <c r="S7" s="845"/>
      <c r="T7" s="845"/>
      <c r="U7" s="845"/>
      <c r="V7" s="845"/>
      <c r="W7" s="845"/>
      <c r="X7" s="845"/>
      <c r="Y7" s="846"/>
      <c r="Z7" s="845"/>
      <c r="AA7" s="845"/>
      <c r="AB7" s="845"/>
      <c r="AC7" s="845"/>
      <c r="AD7" s="845"/>
      <c r="AE7" s="845"/>
      <c r="AF7" s="837"/>
      <c r="AG7" s="837"/>
      <c r="AH7" s="837"/>
      <c r="AI7" s="837"/>
      <c r="AJ7" s="837"/>
    </row>
    <row r="8" spans="1:36" x14ac:dyDescent="0.3">
      <c r="AF8" s="318"/>
    </row>
    <row r="9" spans="1:36" s="858" customFormat="1" ht="46" customHeight="1" x14ac:dyDescent="0.3">
      <c r="A9" s="856" t="s">
        <v>363</v>
      </c>
      <c r="B9" s="857"/>
      <c r="C9" s="857"/>
      <c r="D9" s="857"/>
      <c r="E9" s="857"/>
      <c r="F9" s="857"/>
      <c r="G9" s="857"/>
      <c r="H9" s="857"/>
      <c r="I9" s="857"/>
      <c r="J9" s="856"/>
      <c r="K9" s="857"/>
      <c r="L9" s="857"/>
      <c r="M9" s="857"/>
      <c r="N9" s="857"/>
      <c r="O9" s="857"/>
      <c r="P9" s="857"/>
      <c r="Q9" s="857"/>
      <c r="R9" s="857"/>
      <c r="S9" s="857"/>
      <c r="T9" s="857"/>
      <c r="U9" s="857"/>
      <c r="V9" s="857"/>
      <c r="W9" s="857"/>
      <c r="X9" s="857"/>
      <c r="Y9" s="857"/>
      <c r="Z9" s="857"/>
      <c r="AA9" s="857"/>
      <c r="AB9" s="857"/>
      <c r="AC9" s="857"/>
      <c r="AD9" s="857"/>
      <c r="AE9" s="857"/>
      <c r="AF9" s="857"/>
      <c r="AG9" s="824"/>
      <c r="AH9" s="824"/>
      <c r="AI9" s="824"/>
    </row>
    <row r="10" spans="1:36" s="824" customFormat="1" ht="215" customHeight="1" outlineLevel="1" x14ac:dyDescent="0.3">
      <c r="A10" s="1019" t="s">
        <v>453</v>
      </c>
      <c r="B10" s="1019"/>
      <c r="C10" s="1019"/>
      <c r="D10" s="1019"/>
      <c r="E10" s="1019"/>
      <c r="F10" s="1019"/>
      <c r="G10" s="1019"/>
      <c r="H10" s="1019"/>
      <c r="I10" s="1019"/>
      <c r="J10" s="1019"/>
      <c r="K10" s="1019"/>
      <c r="L10" s="1019"/>
      <c r="M10" s="1019"/>
      <c r="N10" s="1019"/>
      <c r="O10" s="1019"/>
      <c r="P10" s="1019"/>
      <c r="Q10" s="1019"/>
      <c r="R10" s="1019"/>
      <c r="S10" s="1019"/>
      <c r="T10" s="1019"/>
      <c r="U10" s="1019"/>
      <c r="V10" s="1019"/>
      <c r="W10" s="1019"/>
      <c r="X10" s="1019"/>
      <c r="Y10" s="1019"/>
      <c r="Z10" s="1019"/>
      <c r="AA10" s="1019"/>
      <c r="AB10" s="1019"/>
      <c r="AC10" s="1019"/>
      <c r="AD10" s="1019"/>
      <c r="AE10" s="1019"/>
      <c r="AF10" s="1019"/>
    </row>
    <row r="11" spans="1:36" s="824" customFormat="1" ht="371" customHeight="1" outlineLevel="1" x14ac:dyDescent="0.3">
      <c r="A11" s="1023" t="s">
        <v>454</v>
      </c>
      <c r="B11" s="1023"/>
      <c r="C11" s="1023"/>
      <c r="D11" s="1023"/>
      <c r="E11" s="1023"/>
      <c r="F11" s="1023"/>
      <c r="G11" s="1023"/>
      <c r="H11" s="1023"/>
      <c r="I11" s="1023"/>
      <c r="J11" s="1023"/>
      <c r="K11" s="1023"/>
      <c r="L11" s="1023"/>
      <c r="M11" s="1023"/>
      <c r="N11" s="1023"/>
      <c r="O11" s="1023"/>
      <c r="P11" s="1023"/>
      <c r="Q11" s="1023"/>
      <c r="R11" s="1023"/>
      <c r="S11" s="1023"/>
      <c r="T11" s="1023"/>
      <c r="U11" s="1023"/>
      <c r="V11" s="1023"/>
      <c r="W11" s="1023"/>
      <c r="X11" s="1023"/>
      <c r="Y11" s="1023"/>
      <c r="Z11" s="1023"/>
      <c r="AA11" s="1023"/>
      <c r="AB11" s="1023"/>
      <c r="AC11" s="1023"/>
      <c r="AD11" s="1023"/>
      <c r="AE11" s="1023"/>
      <c r="AF11" s="1023"/>
    </row>
    <row r="12" spans="1:36" s="824" customFormat="1" ht="48.5" customHeight="1" outlineLevel="1" x14ac:dyDescent="0.3">
      <c r="A12" s="1002" t="s">
        <v>438</v>
      </c>
      <c r="B12" s="1002"/>
      <c r="C12" s="1002"/>
      <c r="D12" s="1002"/>
      <c r="E12" s="1002"/>
      <c r="F12" s="1002"/>
      <c r="G12" s="1002"/>
      <c r="H12" s="1002"/>
      <c r="I12" s="1002"/>
      <c r="J12" s="1002"/>
      <c r="K12" s="1002"/>
      <c r="L12" s="1002"/>
      <c r="M12" s="1002"/>
      <c r="N12" s="1002"/>
      <c r="O12" s="1002"/>
      <c r="P12" s="1002"/>
      <c r="Q12" s="1002"/>
      <c r="R12" s="1002"/>
      <c r="S12" s="1002"/>
      <c r="T12" s="1002"/>
      <c r="U12" s="1002"/>
      <c r="V12" s="1002"/>
      <c r="W12" s="1002"/>
      <c r="X12" s="1002"/>
      <c r="Y12" s="1002"/>
      <c r="Z12" s="1002"/>
      <c r="AA12" s="1002"/>
      <c r="AB12" s="1002"/>
      <c r="AC12" s="1002"/>
      <c r="AD12" s="1002"/>
      <c r="AE12" s="1002"/>
    </row>
    <row r="13" spans="1:36" s="837" customFormat="1" ht="37" outlineLevel="2" x14ac:dyDescent="0.3">
      <c r="A13" s="889" t="s">
        <v>371</v>
      </c>
      <c r="B13" s="890" t="s">
        <v>372</v>
      </c>
      <c r="D13" s="890"/>
      <c r="E13" s="890"/>
      <c r="F13" s="890"/>
      <c r="G13" s="890"/>
      <c r="H13" s="890"/>
      <c r="I13" s="890"/>
      <c r="J13" s="890"/>
      <c r="K13" s="890"/>
      <c r="L13" s="890"/>
      <c r="M13" s="890"/>
      <c r="N13" s="890"/>
      <c r="O13" s="890"/>
      <c r="P13" s="890"/>
      <c r="Q13" s="890"/>
      <c r="R13" s="890"/>
      <c r="S13" s="890"/>
      <c r="T13" s="890"/>
      <c r="U13" s="890"/>
      <c r="V13" s="890"/>
      <c r="W13" s="890"/>
      <c r="X13" s="890"/>
      <c r="Y13" s="890"/>
      <c r="Z13" s="890"/>
      <c r="AA13" s="890"/>
      <c r="AB13" s="890"/>
      <c r="AC13" s="890"/>
      <c r="AD13" s="890"/>
      <c r="AE13" s="890"/>
    </row>
    <row r="14" spans="1:36" s="837" customFormat="1" ht="37" outlineLevel="2" x14ac:dyDescent="0.3">
      <c r="A14" s="889" t="s">
        <v>370</v>
      </c>
      <c r="B14" s="889" t="s">
        <v>378</v>
      </c>
      <c r="D14" s="890"/>
      <c r="E14" s="890"/>
      <c r="F14" s="890"/>
      <c r="G14" s="890"/>
      <c r="H14" s="890"/>
      <c r="I14" s="890"/>
      <c r="J14" s="890"/>
      <c r="K14" s="890"/>
      <c r="L14" s="890"/>
      <c r="M14" s="890"/>
      <c r="N14" s="890"/>
      <c r="O14" s="890"/>
      <c r="P14" s="890"/>
      <c r="Q14" s="890"/>
      <c r="R14" s="890"/>
      <c r="S14" s="890"/>
      <c r="T14" s="890"/>
      <c r="U14" s="890"/>
      <c r="V14" s="890"/>
      <c r="W14" s="890"/>
      <c r="X14" s="890"/>
      <c r="Y14" s="890"/>
      <c r="Z14" s="890"/>
      <c r="AA14" s="890"/>
      <c r="AB14" s="890"/>
      <c r="AC14" s="890"/>
      <c r="AD14" s="890"/>
      <c r="AE14" s="890"/>
    </row>
    <row r="15" spans="1:36" s="837" customFormat="1" ht="37" outlineLevel="2" x14ac:dyDescent="0.3">
      <c r="A15" s="889" t="s">
        <v>373</v>
      </c>
      <c r="B15" s="889" t="s">
        <v>379</v>
      </c>
      <c r="D15" s="890"/>
      <c r="E15" s="890"/>
      <c r="F15" s="890"/>
      <c r="G15" s="890"/>
      <c r="H15" s="890"/>
      <c r="I15" s="890"/>
      <c r="J15" s="890"/>
      <c r="K15" s="890"/>
      <c r="L15" s="890"/>
      <c r="M15" s="890"/>
      <c r="N15" s="890"/>
      <c r="O15" s="890"/>
      <c r="P15" s="890"/>
      <c r="Q15" s="890"/>
      <c r="R15" s="890"/>
      <c r="S15" s="890"/>
      <c r="T15" s="890"/>
      <c r="U15" s="890"/>
      <c r="V15" s="890"/>
      <c r="W15" s="890"/>
      <c r="X15" s="890"/>
      <c r="Y15" s="890"/>
      <c r="Z15" s="890"/>
      <c r="AA15" s="890"/>
      <c r="AB15" s="890"/>
      <c r="AC15" s="890"/>
      <c r="AD15" s="890"/>
      <c r="AE15" s="890"/>
    </row>
    <row r="16" spans="1:36" s="837" customFormat="1" ht="37" outlineLevel="2" x14ac:dyDescent="0.3">
      <c r="A16" s="889" t="s">
        <v>374</v>
      </c>
      <c r="B16" s="890"/>
      <c r="D16" s="890"/>
      <c r="E16" s="890"/>
      <c r="F16" s="890"/>
      <c r="G16" s="890"/>
      <c r="H16" s="890"/>
      <c r="I16" s="890"/>
      <c r="J16" s="890"/>
      <c r="K16" s="890"/>
      <c r="L16" s="890"/>
      <c r="M16" s="890"/>
      <c r="N16" s="890"/>
      <c r="O16" s="890"/>
      <c r="P16" s="890"/>
      <c r="Q16" s="890"/>
      <c r="R16" s="890"/>
      <c r="S16" s="890"/>
      <c r="T16" s="890"/>
      <c r="U16" s="890"/>
      <c r="V16" s="890"/>
      <c r="W16" s="890"/>
      <c r="X16" s="890"/>
      <c r="Y16" s="890"/>
      <c r="Z16" s="890"/>
      <c r="AA16" s="890"/>
      <c r="AB16" s="890"/>
      <c r="AC16" s="890"/>
      <c r="AD16" s="890"/>
      <c r="AE16" s="890"/>
    </row>
    <row r="17" spans="1:35" s="837" customFormat="1" ht="37" outlineLevel="2" x14ac:dyDescent="0.3">
      <c r="A17" s="889" t="s">
        <v>375</v>
      </c>
      <c r="B17" s="889" t="s">
        <v>376</v>
      </c>
      <c r="D17" s="890"/>
      <c r="E17" s="890"/>
      <c r="F17" s="890"/>
      <c r="G17" s="890"/>
      <c r="H17" s="890"/>
      <c r="I17" s="890"/>
      <c r="J17" s="890"/>
      <c r="K17" s="890"/>
      <c r="L17" s="890"/>
      <c r="M17" s="890"/>
      <c r="N17" s="890"/>
      <c r="O17" s="890"/>
      <c r="P17" s="890"/>
      <c r="Q17" s="890"/>
      <c r="R17" s="890"/>
      <c r="S17" s="890"/>
      <c r="T17" s="890"/>
      <c r="U17" s="890"/>
      <c r="V17" s="890"/>
      <c r="W17" s="890"/>
      <c r="X17" s="890"/>
      <c r="Y17" s="890"/>
      <c r="Z17" s="890"/>
      <c r="AA17" s="890"/>
      <c r="AB17" s="890"/>
      <c r="AC17" s="890"/>
      <c r="AD17" s="890"/>
      <c r="AE17" s="890"/>
      <c r="AF17" s="1003"/>
    </row>
    <row r="18" spans="1:35" s="824" customFormat="1" ht="40" outlineLevel="1" x14ac:dyDescent="0.3">
      <c r="A18" s="825" t="s">
        <v>377</v>
      </c>
      <c r="B18" s="826"/>
      <c r="C18" s="826"/>
      <c r="D18" s="826"/>
      <c r="E18" s="826"/>
      <c r="F18" s="826"/>
      <c r="G18" s="826"/>
      <c r="H18" s="826"/>
      <c r="I18" s="826"/>
      <c r="J18" s="826"/>
      <c r="K18" s="826"/>
      <c r="L18" s="826"/>
      <c r="M18" s="826"/>
      <c r="N18" s="826"/>
      <c r="O18" s="826"/>
      <c r="P18" s="826"/>
      <c r="Q18" s="826"/>
      <c r="R18" s="826"/>
      <c r="S18" s="826"/>
      <c r="T18" s="826"/>
      <c r="U18" s="826"/>
      <c r="V18" s="826"/>
      <c r="W18" s="826"/>
      <c r="X18" s="826"/>
      <c r="Y18" s="826"/>
      <c r="Z18" s="826"/>
      <c r="AA18" s="826"/>
      <c r="AB18" s="826"/>
      <c r="AC18" s="826"/>
      <c r="AD18" s="826"/>
      <c r="AE18" s="826"/>
    </row>
    <row r="19" spans="1:35" s="837" customFormat="1" ht="184.5" customHeight="1" outlineLevel="2" x14ac:dyDescent="0.3">
      <c r="A19" s="1020" t="s">
        <v>440</v>
      </c>
      <c r="B19" s="1021"/>
      <c r="C19" s="1021"/>
      <c r="D19" s="1021"/>
      <c r="E19" s="1021"/>
      <c r="F19" s="1021"/>
      <c r="G19" s="1021"/>
      <c r="H19" s="1021"/>
      <c r="I19" s="1021"/>
      <c r="J19" s="1021"/>
      <c r="K19" s="1021"/>
      <c r="L19" s="1021"/>
      <c r="M19" s="1021"/>
      <c r="N19" s="1021"/>
      <c r="O19" s="1021"/>
      <c r="P19" s="1021"/>
      <c r="Q19" s="1021"/>
      <c r="R19" s="1021"/>
      <c r="S19" s="1021"/>
      <c r="T19" s="1021"/>
      <c r="U19" s="1021"/>
      <c r="V19" s="1021"/>
      <c r="W19" s="1021"/>
      <c r="X19" s="1021"/>
      <c r="Y19" s="1021"/>
      <c r="Z19" s="1021"/>
      <c r="AA19" s="1021"/>
      <c r="AB19" s="1021"/>
      <c r="AC19" s="1021"/>
      <c r="AD19" s="1021"/>
      <c r="AE19" s="1021"/>
      <c r="AF19" s="1021"/>
    </row>
    <row r="21" spans="1:35" s="823" customFormat="1" ht="70" x14ac:dyDescent="0.3">
      <c r="A21" s="848" t="s">
        <v>212</v>
      </c>
      <c r="B21" s="849" t="s">
        <v>398</v>
      </c>
      <c r="C21" s="824" t="s">
        <v>384</v>
      </c>
      <c r="H21" s="850"/>
      <c r="L21" s="851"/>
      <c r="Y21" s="852"/>
    </row>
    <row r="22" spans="1:35" x14ac:dyDescent="0.3">
      <c r="A22" s="322"/>
      <c r="H22" s="321"/>
      <c r="L22" s="323"/>
    </row>
    <row r="23" spans="1:35" s="315" customFormat="1" ht="46" customHeight="1" x14ac:dyDescent="0.3">
      <c r="A23" s="856" t="s">
        <v>361</v>
      </c>
      <c r="B23" s="320"/>
      <c r="C23" s="320"/>
      <c r="D23" s="320"/>
      <c r="E23" s="320"/>
      <c r="F23" s="320"/>
      <c r="G23" s="320"/>
      <c r="H23" s="320"/>
      <c r="I23" s="320"/>
      <c r="J23" s="319"/>
      <c r="K23" s="320"/>
      <c r="L23" s="320"/>
      <c r="M23" s="320"/>
      <c r="N23" s="320"/>
      <c r="O23" s="320"/>
      <c r="P23" s="320"/>
      <c r="Q23" s="320"/>
      <c r="R23" s="320"/>
      <c r="S23" s="320"/>
      <c r="T23" s="320"/>
      <c r="U23" s="320"/>
      <c r="V23" s="320"/>
      <c r="W23" s="320"/>
      <c r="X23" s="320"/>
      <c r="Y23" s="320"/>
      <c r="Z23" s="320"/>
      <c r="AA23" s="320"/>
      <c r="AB23" s="320"/>
      <c r="AC23" s="320"/>
      <c r="AD23" s="320"/>
      <c r="AE23" s="320"/>
      <c r="AF23" s="320"/>
      <c r="AG23" s="316"/>
      <c r="AH23" s="316"/>
      <c r="AI23" s="316"/>
    </row>
    <row r="24" spans="1:35" ht="65" outlineLevel="1" x14ac:dyDescent="0.65">
      <c r="A24" s="324" t="s">
        <v>201</v>
      </c>
      <c r="B24" s="325" t="s">
        <v>394</v>
      </c>
    </row>
    <row r="25" spans="1:35" outlineLevel="1" x14ac:dyDescent="0.3"/>
    <row r="26" spans="1:35" ht="61" customHeight="1" outlineLevel="1" x14ac:dyDescent="0.3">
      <c r="A26" s="324" t="s">
        <v>257</v>
      </c>
      <c r="B26" s="1022"/>
      <c r="C26" s="1022"/>
      <c r="D26" s="1022"/>
    </row>
    <row r="27" spans="1:35" ht="7.5" customHeight="1" outlineLevel="1" x14ac:dyDescent="0.3">
      <c r="A27" s="326"/>
      <c r="B27" s="327"/>
      <c r="C27" s="327"/>
      <c r="D27" s="327"/>
    </row>
    <row r="28" spans="1:35" outlineLevel="1" x14ac:dyDescent="0.3">
      <c r="A28" s="328"/>
      <c r="B28" s="329" t="s">
        <v>56</v>
      </c>
      <c r="C28" s="329" t="s">
        <v>55</v>
      </c>
      <c r="D28" s="329" t="s">
        <v>1</v>
      </c>
    </row>
    <row r="29" spans="1:35" outlineLevel="1" x14ac:dyDescent="0.3">
      <c r="A29" s="330" t="s">
        <v>200</v>
      </c>
      <c r="B29" s="331"/>
      <c r="C29" s="331"/>
      <c r="D29" s="331"/>
    </row>
    <row r="30" spans="1:35" outlineLevel="1" x14ac:dyDescent="0.3">
      <c r="A30" s="332" t="s">
        <v>54</v>
      </c>
      <c r="B30" s="331"/>
      <c r="C30" s="331"/>
      <c r="D30" s="331"/>
    </row>
    <row r="31" spans="1:35" outlineLevel="1" x14ac:dyDescent="0.3">
      <c r="A31" s="332" t="s">
        <v>104</v>
      </c>
      <c r="B31" s="331"/>
      <c r="C31" s="331"/>
      <c r="D31" s="331"/>
      <c r="E31" s="322"/>
    </row>
    <row r="32" spans="1:35" outlineLevel="1" x14ac:dyDescent="0.3">
      <c r="A32" s="332" t="s">
        <v>105</v>
      </c>
      <c r="B32" s="331"/>
      <c r="C32" s="331"/>
      <c r="D32" s="331"/>
      <c r="J32" s="321"/>
    </row>
    <row r="33" spans="1:36" outlineLevel="1" x14ac:dyDescent="0.3"/>
    <row r="35" spans="1:36" s="858" customFormat="1" ht="46" customHeight="1" x14ac:dyDescent="0.3">
      <c r="A35" s="856" t="s">
        <v>367</v>
      </c>
      <c r="B35" s="857"/>
      <c r="C35" s="857"/>
      <c r="D35" s="857"/>
      <c r="E35" s="857"/>
      <c r="F35" s="857"/>
      <c r="G35" s="857"/>
      <c r="H35" s="857"/>
      <c r="I35" s="857"/>
      <c r="J35" s="856"/>
      <c r="K35" s="857"/>
      <c r="L35" s="857"/>
      <c r="M35" s="857"/>
      <c r="N35" s="857"/>
      <c r="O35" s="857"/>
      <c r="P35" s="857"/>
      <c r="Q35" s="857"/>
      <c r="R35" s="857"/>
      <c r="S35" s="857"/>
      <c r="T35" s="857"/>
      <c r="U35" s="857"/>
      <c r="V35" s="857"/>
      <c r="W35" s="857"/>
      <c r="X35" s="857"/>
      <c r="Y35" s="857"/>
      <c r="Z35" s="857"/>
      <c r="AA35" s="857"/>
      <c r="AB35" s="857"/>
      <c r="AC35" s="857"/>
      <c r="AD35" s="857"/>
      <c r="AE35" s="857"/>
      <c r="AF35" s="857"/>
      <c r="AG35" s="824"/>
      <c r="AH35" s="824"/>
      <c r="AI35" s="824"/>
    </row>
    <row r="36" spans="1:36" s="865" customFormat="1" ht="37.5" customHeight="1" x14ac:dyDescent="0.3">
      <c r="A36" s="859" t="s">
        <v>368</v>
      </c>
      <c r="B36" s="860"/>
      <c r="C36" s="860"/>
      <c r="D36" s="860"/>
      <c r="E36" s="860"/>
      <c r="F36" s="860"/>
      <c r="G36" s="861"/>
      <c r="H36" s="861"/>
      <c r="I36" s="861"/>
      <c r="J36" s="862"/>
      <c r="K36" s="861"/>
      <c r="L36" s="861"/>
      <c r="M36" s="861"/>
      <c r="N36" s="860"/>
      <c r="O36" s="863"/>
      <c r="P36" s="863"/>
      <c r="Q36" s="860"/>
      <c r="R36" s="863"/>
      <c r="S36" s="861"/>
      <c r="T36" s="861"/>
      <c r="U36" s="861"/>
      <c r="V36" s="861"/>
      <c r="W36" s="861"/>
      <c r="X36" s="861"/>
      <c r="Y36" s="861"/>
      <c r="Z36" s="860"/>
      <c r="AA36" s="860"/>
      <c r="AB36" s="860"/>
      <c r="AC36" s="860"/>
      <c r="AD36" s="860"/>
      <c r="AE36" s="860"/>
      <c r="AF36" s="860"/>
      <c r="AG36" s="864"/>
      <c r="AH36" s="864"/>
      <c r="AI36" s="864"/>
      <c r="AJ36" s="864"/>
    </row>
    <row r="37" spans="1:36" s="339" customFormat="1" ht="36.5" customHeight="1" outlineLevel="1" x14ac:dyDescent="0.65">
      <c r="A37" s="335"/>
      <c r="B37" s="335"/>
      <c r="C37" s="335"/>
      <c r="D37" s="335"/>
      <c r="E37" s="335"/>
      <c r="F37" s="335"/>
      <c r="G37" s="335"/>
      <c r="H37" s="335"/>
      <c r="I37" s="335"/>
      <c r="J37" s="335"/>
      <c r="K37" s="335"/>
      <c r="L37" s="335"/>
      <c r="M37" s="335"/>
      <c r="N37" s="335"/>
      <c r="O37" s="335"/>
      <c r="P37" s="335"/>
      <c r="Q37" s="335"/>
      <c r="R37" s="335"/>
      <c r="S37" s="336"/>
      <c r="T37" s="337" t="s">
        <v>97</v>
      </c>
      <c r="U37" s="335"/>
      <c r="V37" s="335"/>
      <c r="W37" s="335"/>
      <c r="X37" s="335"/>
      <c r="Y37" s="335"/>
      <c r="Z37" s="338" t="s">
        <v>360</v>
      </c>
      <c r="AA37" s="335"/>
      <c r="AB37" s="335"/>
      <c r="AC37" s="335"/>
      <c r="AD37" s="335"/>
      <c r="AE37" s="335"/>
      <c r="AF37" s="336"/>
      <c r="AH37" s="316"/>
      <c r="AI37" s="316"/>
      <c r="AJ37" s="316"/>
    </row>
    <row r="38" spans="1:36" s="317" customFormat="1" ht="164.5" customHeight="1" outlineLevel="1" x14ac:dyDescent="0.3">
      <c r="A38" s="340" t="s">
        <v>30</v>
      </c>
      <c r="B38" s="341" t="s">
        <v>263</v>
      </c>
      <c r="C38" s="341" t="s">
        <v>72</v>
      </c>
      <c r="D38" s="341" t="s">
        <v>221</v>
      </c>
      <c r="E38" s="776" t="s">
        <v>287</v>
      </c>
      <c r="F38" s="777" t="s">
        <v>385</v>
      </c>
      <c r="G38" s="342" t="s">
        <v>381</v>
      </c>
      <c r="H38" s="778" t="s">
        <v>283</v>
      </c>
      <c r="I38" s="342" t="s">
        <v>382</v>
      </c>
      <c r="J38" s="779" t="s">
        <v>423</v>
      </c>
      <c r="K38" s="780" t="s">
        <v>284</v>
      </c>
      <c r="L38" s="779" t="s">
        <v>424</v>
      </c>
      <c r="M38" s="781" t="s">
        <v>383</v>
      </c>
      <c r="N38" s="340" t="s">
        <v>366</v>
      </c>
      <c r="O38" s="782" t="s">
        <v>365</v>
      </c>
      <c r="P38" s="343" t="s">
        <v>79</v>
      </c>
      <c r="Q38" s="344" t="s">
        <v>80</v>
      </c>
      <c r="R38" s="343" t="s">
        <v>285</v>
      </c>
      <c r="S38" s="1004" t="s">
        <v>286</v>
      </c>
      <c r="T38" s="783" t="s">
        <v>267</v>
      </c>
      <c r="U38" s="784" t="s">
        <v>95</v>
      </c>
      <c r="V38" s="784" t="s">
        <v>96</v>
      </c>
      <c r="W38" s="317" t="s">
        <v>22</v>
      </c>
      <c r="X38" s="777" t="s">
        <v>228</v>
      </c>
      <c r="Y38" s="345" t="s">
        <v>388</v>
      </c>
      <c r="Z38" s="785" t="s">
        <v>432</v>
      </c>
      <c r="AA38" s="786" t="s">
        <v>433</v>
      </c>
      <c r="AB38" s="785" t="s">
        <v>434</v>
      </c>
      <c r="AC38" s="786" t="s">
        <v>435</v>
      </c>
      <c r="AD38" s="785" t="s">
        <v>436</v>
      </c>
      <c r="AE38" s="787" t="s">
        <v>437</v>
      </c>
      <c r="AF38" s="346" t="s">
        <v>211</v>
      </c>
      <c r="AH38" s="316"/>
      <c r="AI38" s="316"/>
      <c r="AJ38" s="316"/>
    </row>
    <row r="39" spans="1:36" ht="101.5" customHeight="1" outlineLevel="1" x14ac:dyDescent="0.3">
      <c r="A39" s="1007" t="s">
        <v>335</v>
      </c>
      <c r="B39" s="347">
        <v>150000</v>
      </c>
      <c r="C39" s="466" t="s">
        <v>227</v>
      </c>
      <c r="D39" s="467" t="s">
        <v>364</v>
      </c>
      <c r="E39" s="788">
        <f>IF(D39="Gemeinschaftliche Investitionen im Interesse des Gesamtprojekts",1,IF(D39="Aufbau eines Betriebszweiges auf dem Landwirtschaftsbetrieb",2,IF(D39="HZ/BZ, BZ: Verarbeitung, Lagerung und Vermarktung regionaler landwirtschaftlicher Erzeugnisse",3,IF(D39="Talgebiet: Verarbeitung, Lagerung und Vermarktung regionaler landwirtschaftlicher Erzeugnisse",4,IF(D39="Weitere Massnahmen im Interesse des Gesamtprojekts (Reduktion mind. 50%)",5,IF(D39="Gemeinschaftliche Stallbauten",6,IF(D39="Einzelbetriebliche Stallbauten Raufutterverzehrer",7,IF(D39="Meliorationen Massnahmen",8,IF(D39="Einzelbetriebliche Massnahmen ökologischer Ziele",9,IF(D39="…bitte Massnahme auswählen",""))))))))))</f>
        <v>2</v>
      </c>
      <c r="F39" s="348">
        <v>0</v>
      </c>
      <c r="G39" s="789">
        <f>B39-F39</f>
        <v>150000</v>
      </c>
      <c r="H39" s="790">
        <f>IF(E39=1,IF($B$3="wertschöpfungskettenorientiert",'Dropdown input'!$C$8,IF('Übersicht TP '!$B$3="sektorübergreifend",'Dropdown input'!$D$8, IF($B$3="auswählen",""))),IF(E39=2,IF($B$3="wertschöpfungskettenorientiert",'Dropdown input'!$C$9,IF('Übersicht TP '!$B$3="sektorübergreifend",'Dropdown input'!$D$9, IF($B$3="auswählen",""))),IF(E39=3,IF($B$3="wertschöpfungskettenorientiert",'Dropdown input'!$C$10,IF('Übersicht TP '!$B$3="sektorübergreifend",'Dropdown input'!$D$10, IF($B$3="auswählen",""))),IF(E39=4,IF($B$3="wertschöpfungskettenorientiert",'Dropdown input'!$D$11,IF('Übersicht TP '!$B$3="sektorübergreifend",'Dropdown input'!$D$11, IF($B$3="auswählen",""))),IF(E39=5,IF($B$3="wertschöpfungskettenorientiert",'Dropdown input'!$C$12,IF('Übersicht TP '!$B$3="sektorübergreifend",'Dropdown input'!$D$12, IF($B$3="auswählen",""))),IF(E39=6,IF($B$3="wertschöpfungskettenorientiert",'Dropdown input'!$C$13,IF('Übersicht TP '!$B$3="sektorübergreifend",'Dropdown input'!$D$13, IF($B$3="auswählen",""))),IF(E39=7,IF($B$3="wertschöpfungskettenorientiert",'Dropdown input'!$C$14,IF('Übersicht TP '!$B$3="sektorübergreifend",'Dropdown input'!$D$14, IF($B$3="auswählen",""))),IF(E39=8,IF($B$3="wertschöpfungskettenorientiert",'Dropdown input'!$C$15,IF('Übersicht TP '!$B$3="sektorübergreifend",'Dropdown input'!$D$15, IF($B$3="auswählen",""))),IF(E39=9,IF($B$3="wertschöpfungskettenorientiert",'Dropdown input'!$C$16,IF('Übersicht TP '!$B$3="sektorübergreifend",'Dropdown input'!$D$16, IF($B$3="auswählen",""))),IF(E39=10,IF($B$3="wertschöpfungskettenorientiert",'Dropdown input'!$C$17,IF('Übersicht TP '!$B$3="sektorübergreifend",'Dropdown input'!$D$17, IF($B$3="auswählen",""))),IF(E39="","")))))))))))</f>
        <v>0.2</v>
      </c>
      <c r="I39" s="789">
        <f>IFERROR(G39-G39*H39,"")</f>
        <v>120000</v>
      </c>
      <c r="J39" s="791">
        <f>IF(E39=1,(IF(C39="Tal",34%,IF(C39="HZ / BZ I",37%,IF(C39="BZ II - IV",40%,)))),IF(E39=2,(IF(C39="Tal",34%,IF(C39="HZ / BZ I",37%,IF(C39="BZ II - IV",40%,)))),IF(E39=3,22%,IF(E39=4,34%,IF(E39=5,(IF(C39="Tal",34%,IF(C39="HZ / BZ I",37%,IF(C39="BZ II - IV",40%,)))),IF(E39=6,"übertragen aus Hochbauvorlage",IF(E39=7,"übertragen aus Hochbauvorlage",IF(E39=8,"bitte BLW kontaktieren",IF(E39=9,"übertragen aus Hochbauvorlage",IF(E39="",""))))))))))</f>
        <v>0.37</v>
      </c>
      <c r="K39" s="792">
        <f>IF(E39=1,IF($B$3="wertschöpfungskettenorientiert",'Dropdown input'!$E$8,IF('Übersicht TP '!$B$3="sektorübergreifend",'Dropdown input'!$F$8,IF($B$3="auswählen",""))),IF(E39=2,IF($B$3="wertschöpfungskettenorientiert",'Dropdown input'!$E$9,IF('Übersicht TP '!$B$3="sektorübergreifend",'Dropdown input'!$F$9,IF($B$3="auswählen",""))),IF(E39=3,IF($B$3="wertschöpfungskettenorientiert",'Dropdown input'!$E$10,IF('Übersicht TP '!$B$3="sektorübergreifend",'Dropdown input'!$F$10,IF($B$3="auswählen",""))),IF(E39=4,IF($B$3="wertschöpfungskettenorientiert",'Dropdown input'!$E$11,IF('Übersicht TP '!$B$3="sektorübergreifend",'Dropdown input'!$F$11,IF($B$3="auswählen",""))),IF(E39=5,IF($B$3="wertschöpfungskettenorientiert",'Dropdown input'!$E$12,IF('Übersicht TP '!$B$3="sektorübergreifend",'Dropdown input'!$F$12,IF($B$3="auswählen",""))),IF(E39=6,IF($B$3="wertschöpfungskettenorientiert",'Dropdown input'!$E$13,IF('Übersicht TP '!$B$3="sektorübergreifend",'Dropdown input'!$F$13,IF($B$3="auswählen",""))),IF(E39=7,IF($B$3="wertschöpfungskettenorientiert",'Dropdown input'!$E$14,IF('Übersicht TP '!$B$3="sektorübergreifend",'Dropdown input'!$F$14,IF($B$3="auswählen",""))),IF(E39=8,IF($B$3="wertschöpfungskettenorientiert",'Dropdown input'!$E$15,IF('Übersicht TP '!$B$3="sektorübergreifend",'Dropdown input'!$F$15,IF($B$3="auswählen",""))),IF(E39=9,IF($B$3="wertschöpfungskettenorientiert",'Dropdown input'!$E$16,IF('Übersicht TP '!$B$3="sektorübergreifend",'Dropdown input'!$F$16,IF($B$3="auswählen",""))),IF(E39=10,IF($B$3="wertschöpfungskettenorientiert",'Dropdown input'!$F$17,IF('Übersicht TP '!$B$3="sektorübergreifend",'Dropdown input'!$G$17,IF($B$3="auswählen",""))),IF(E39="","")))))))))))</f>
        <v>0</v>
      </c>
      <c r="L39" s="793">
        <f t="shared" ref="L39:L46" si="0">IFERROR(J39+J39*K39,"")</f>
        <v>0.37</v>
      </c>
      <c r="M39" s="794">
        <f>IF(E39=1,'Dropdown input'!$I$8,IF(E39=2,'Dropdown input'!$I$9,IF(E39=3,'Dropdown input'!$I$10,IF(E39=4,'Dropdown input'!$I$11,IF(E39=5,'Dropdown input'!$I$12,IF(E39=6,'Dropdown input'!$I$13,IF(E39=7,'Dropdown input'!$I$14,IF(E39=8,"bitte BLW kontaktieren",IF(E39=9,'Dropdown input'!$I$16,"")))))))))</f>
        <v>0.8</v>
      </c>
      <c r="N39" s="349">
        <f>IFERROR(M39*L39,"")</f>
        <v>0.29599999999999999</v>
      </c>
      <c r="O39" s="468">
        <f>IFERROR(IF(N39&lt;M39*L39,N39/M39,L39),"")</f>
        <v>0.37</v>
      </c>
      <c r="P39" s="469">
        <f>IFERROR(O39*I39,"")</f>
        <v>44400</v>
      </c>
      <c r="Q39" s="350">
        <f t="shared" ref="Q39:Q46" si="1">IFERROR(I39*N39,"")</f>
        <v>35520</v>
      </c>
      <c r="R39" s="470">
        <f>IFERROR(Q39+P39,"")</f>
        <v>79920</v>
      </c>
      <c r="S39" s="1005">
        <f t="shared" ref="S39:S47" si="2">IFERROR(R39/B39,"")</f>
        <v>0.53280000000000005</v>
      </c>
      <c r="T39" s="351">
        <v>20000</v>
      </c>
      <c r="U39" s="352">
        <v>41600</v>
      </c>
      <c r="V39" s="352"/>
      <c r="W39" s="352"/>
      <c r="X39" s="471">
        <f t="shared" ref="X39:X46" si="3">IFERROR(B39-T39-U39-V39-W39-R39,"")</f>
        <v>8480</v>
      </c>
      <c r="Y39" s="472">
        <f>SUM(T39:X39)</f>
        <v>70080</v>
      </c>
      <c r="Z39" s="351"/>
      <c r="AA39" s="348"/>
      <c r="AB39" s="351"/>
      <c r="AC39" s="348"/>
      <c r="AD39" s="351"/>
      <c r="AE39" s="351"/>
      <c r="AF39" s="473" t="str">
        <f t="shared" ref="AF39:AF46" si="4">IFERROR(IF(Y39=(B39-R39),"Finanzierung=Investitionssumme","Fehler"),"N/A")</f>
        <v>Finanzierung=Investitionssumme</v>
      </c>
    </row>
    <row r="40" spans="1:36" ht="101.5" customHeight="1" outlineLevel="1" x14ac:dyDescent="0.3">
      <c r="A40" s="1008" t="s">
        <v>171</v>
      </c>
      <c r="B40" s="353">
        <v>100000</v>
      </c>
      <c r="C40" s="474" t="s">
        <v>226</v>
      </c>
      <c r="D40" s="475" t="s">
        <v>386</v>
      </c>
      <c r="E40" s="788">
        <f t="shared" ref="E40:E46" si="5">IF(D40="Gemeinschaftliche Investitionen im Interesse des Gesamtprojekts",1,IF(D40="Aufbau eines Betriebszweiges auf dem Landwirtschaftsbetrieb",2,IF(D40="HZ/BZ, BZ: Verarbeitung, Lagerung und Vermarktung regionaler landwirtschaftlicher Erzeugnisse",3,IF(D40="Talgebiet: Verarbeitung, Lagerung und Vermarktung regionaler landwirtschaftlicher Erzeugnisse",4,IF(D40="Weitere Massnahmen im Interesse des Gesamtprojekts (Reduktion mind. 50%)",5,IF(D40="Gemeinschaftliche Stallbauten",6,IF(D40="Einzelbetriebliche Stallbauten Raufutterverzehrer",7,IF(D40="Meliorationen Massnahmen",8,IF(D40="Einzelbetriebliche Massnahmen ökologischer Ziele",9,IF(D40="…bitte Massnahme auswählen",""))))))))))</f>
        <v>3</v>
      </c>
      <c r="F40" s="354"/>
      <c r="G40" s="795">
        <f t="shared" ref="G40:G46" si="6">B40-F40</f>
        <v>100000</v>
      </c>
      <c r="H40" s="790">
        <f>IF(E40=1,IF($B$3="wertschöpfungskettenorientiert",'Dropdown input'!$C$8,IF('Übersicht TP '!$B$3="sektorübergreifend",'Dropdown input'!$D$8, IF($B$3="auswählen",""))),IF(E40=2,IF($B$3="wertschöpfungskettenorientiert",'Dropdown input'!$C$9,IF('Übersicht TP '!$B$3="sektorübergreifend",'Dropdown input'!$D$9, IF($B$3="auswählen",""))),IF(E40=3,IF($B$3="wertschöpfungskettenorientiert",'Dropdown input'!$C$10,IF('Übersicht TP '!$B$3="sektorübergreifend",'Dropdown input'!$D$10, IF($B$3="auswählen",""))),IF(E40=4,IF($B$3="wertschöpfungskettenorientiert",'Dropdown input'!$D$11,IF('Übersicht TP '!$B$3="sektorübergreifend",'Dropdown input'!$D$11, IF($B$3="auswählen",""))),IF(E40=5,IF($B$3="wertschöpfungskettenorientiert",'Dropdown input'!$C$12,IF('Übersicht TP '!$B$3="sektorübergreifend",'Dropdown input'!$D$12, IF($B$3="auswählen",""))),IF(E40=6,IF($B$3="wertschöpfungskettenorientiert",'Dropdown input'!$C$13,IF('Übersicht TP '!$B$3="sektorübergreifend",'Dropdown input'!$D$13, IF($B$3="auswählen",""))),IF(E40=7,IF($B$3="wertschöpfungskettenorientiert",'Dropdown input'!$C$14,IF('Übersicht TP '!$B$3="sektorübergreifend",'Dropdown input'!$D$14, IF($B$3="auswählen",""))),IF(E40=8,IF($B$3="wertschöpfungskettenorientiert",'Dropdown input'!$C$15,IF('Übersicht TP '!$B$3="sektorübergreifend",'Dropdown input'!$D$15, IF($B$3="auswählen",""))),IF(E40=9,IF($B$3="wertschöpfungskettenorientiert",'Dropdown input'!$C$16,IF('Übersicht TP '!$B$3="sektorübergreifend",'Dropdown input'!$D$16, IF($B$3="auswählen",""))),IF(E40=10,IF($B$3="wertschöpfungskettenorientiert",'Dropdown input'!$C$17,IF('Übersicht TP '!$B$3="sektorübergreifend",'Dropdown input'!$D$17, IF($B$3="auswählen",""))),IF(E40="","")))))))))))</f>
        <v>0</v>
      </c>
      <c r="I40" s="795">
        <f t="shared" ref="I40:I46" si="7">IFERROR(G40-G40*H40,"")</f>
        <v>100000</v>
      </c>
      <c r="J40" s="791">
        <f t="shared" ref="J40:J46" si="8">IF(E40=1,(IF(C40="Tal",34%,IF(C40="HZ / BZ I",37%,IF(C40="BZ II - IV",40%,)))),IF(E40=2,(IF(C40="Tal",34%,IF(C40="HZ / BZ I",37%,IF(C40="BZ II - IV",40%,)))),IF(E40=3,22%,IF(E40=4,34%,IF(E40=5,(IF(C40="Tal",34%,IF(C40="HZ / BZ I",37%,IF(C40="BZ II - IV",40%,)))),IF(E40=6,"übertragen aus Hochbauvorlage",IF(E40=7,"übertragen aus Hochbauvorlage",IF(E40=8,"bitte BLW kontaktieren",IF(E40=9,"übertragen aus Hochbauvorlage",IF(E40="",""))))))))))</f>
        <v>0.22</v>
      </c>
      <c r="K40" s="792">
        <f>IF(E40=1,IF($B$3="wertschöpfungskettenorientiert",'Dropdown input'!$E$8,IF('Übersicht TP '!$B$3="sektorübergreifend",'Dropdown input'!$F$8,IF($B$3="auswählen",""))),IF(E40=2,IF($B$3="wertschöpfungskettenorientiert",'Dropdown input'!$E$9,IF('Übersicht TP '!$B$3="sektorübergreifend",'Dropdown input'!$F$9,IF($B$3="auswählen",""))),IF(E40=3,IF($B$3="wertschöpfungskettenorientiert",'Dropdown input'!$E$10,IF('Übersicht TP '!$B$3="sektorübergreifend",'Dropdown input'!$F$10,IF($B$3="auswählen",""))),IF(E40=4,IF($B$3="wertschöpfungskettenorientiert",'Dropdown input'!$E$11,IF('Übersicht TP '!$B$3="sektorübergreifend",'Dropdown input'!$F$11,IF($B$3="auswählen",""))),IF(E40=5,IF($B$3="wertschöpfungskettenorientiert",'Dropdown input'!$E$12,IF('Übersicht TP '!$B$3="sektorübergreifend",'Dropdown input'!$F$12,IF($B$3="auswählen",""))),IF(E40=6,IF($B$3="wertschöpfungskettenorientiert",'Dropdown input'!$E$13,IF('Übersicht TP '!$B$3="sektorübergreifend",'Dropdown input'!$F$13,IF($B$3="auswählen",""))),IF(E40=7,IF($B$3="wertschöpfungskettenorientiert",'Dropdown input'!$E$14,IF('Übersicht TP '!$B$3="sektorübergreifend",'Dropdown input'!$F$14,IF($B$3="auswählen",""))),IF(E40=8,IF($B$3="wertschöpfungskettenorientiert",'Dropdown input'!$E$15,IF('Übersicht TP '!$B$3="sektorübergreifend",'Dropdown input'!$F$15,IF($B$3="auswählen",""))),IF(E40=9,IF($B$3="wertschöpfungskettenorientiert",'Dropdown input'!$E$16,IF('Übersicht TP '!$B$3="sektorübergreifend",'Dropdown input'!$F$16,IF($B$3="auswählen",""))),IF(E40=10,IF($B$3="wertschöpfungskettenorientiert",'Dropdown input'!$F$17,IF('Übersicht TP '!$B$3="sektorübergreifend",'Dropdown input'!$G$17,IF($B$3="auswählen",""))),IF(E40="","")))))))))))</f>
        <v>0.2</v>
      </c>
      <c r="L40" s="793">
        <f t="shared" si="0"/>
        <v>0.26400000000000001</v>
      </c>
      <c r="M40" s="796">
        <f>IF(E40=1,'Dropdown input'!$I$8,IF(E40=2,'Dropdown input'!$I$9,IF(E40=3,'Dropdown input'!$I$10,IF(E40=4,'Dropdown input'!$I$11,IF(E40=5,'Dropdown input'!$I$12,IF(E40=6,'Dropdown input'!$I$13,IF(E40=7,'Dropdown input'!$I$14,IF(E40=8,"bitte BLW kontaktieren",IF(E40=9,'Dropdown input'!$I$16,"")))))))))</f>
        <v>0.9</v>
      </c>
      <c r="N40" s="349">
        <f>IFERROR(M40*L40,"")</f>
        <v>0.23760000000000001</v>
      </c>
      <c r="O40" s="476">
        <f t="shared" ref="O40:O46" si="9">IFERROR(IF(N40&lt;M40*L40,N40/M40,L40),"")</f>
        <v>0.26400000000000001</v>
      </c>
      <c r="P40" s="477">
        <f t="shared" ref="P40:P46" si="10">IFERROR(O40*I40,"")</f>
        <v>26400</v>
      </c>
      <c r="Q40" s="355">
        <f t="shared" si="1"/>
        <v>23760</v>
      </c>
      <c r="R40" s="478">
        <f t="shared" ref="R40:R46" si="11">IFERROR(Q40+P40,"")</f>
        <v>50160</v>
      </c>
      <c r="S40" s="1005">
        <f t="shared" si="2"/>
        <v>0.50160000000000005</v>
      </c>
      <c r="T40" s="356"/>
      <c r="U40" s="357"/>
      <c r="V40" s="357"/>
      <c r="W40" s="357"/>
      <c r="X40" s="479">
        <f t="shared" si="3"/>
        <v>49840</v>
      </c>
      <c r="Y40" s="480">
        <f t="shared" ref="Y40:Y46" si="12">SUM(T40:X40)</f>
        <v>49840</v>
      </c>
      <c r="Z40" s="356"/>
      <c r="AA40" s="354"/>
      <c r="AB40" s="356"/>
      <c r="AC40" s="354"/>
      <c r="AD40" s="356"/>
      <c r="AE40" s="356"/>
      <c r="AF40" s="481" t="str">
        <f t="shared" si="4"/>
        <v>Finanzierung=Investitionssumme</v>
      </c>
    </row>
    <row r="41" spans="1:36" ht="101.5" customHeight="1" outlineLevel="1" x14ac:dyDescent="0.3">
      <c r="A41" s="1008" t="s">
        <v>172</v>
      </c>
      <c r="B41" s="353"/>
      <c r="C41" s="474" t="s">
        <v>281</v>
      </c>
      <c r="D41" s="475" t="s">
        <v>281</v>
      </c>
      <c r="E41" s="788" t="str">
        <f t="shared" si="5"/>
        <v/>
      </c>
      <c r="F41" s="354"/>
      <c r="G41" s="795">
        <f t="shared" si="6"/>
        <v>0</v>
      </c>
      <c r="H41" s="790" t="str">
        <f>IF(E41=1,IF($B$3="wertschöpfungskettenorientiert",'Dropdown input'!$C$8,IF('Übersicht TP '!$B$3="sektorübergreifend",'Dropdown input'!$D$8, IF($B$3="auswählen",""))),IF(E41=2,IF($B$3="wertschöpfungskettenorientiert",'Dropdown input'!$C$9,IF('Übersicht TP '!$B$3="sektorübergreifend",'Dropdown input'!$D$9, IF($B$3="auswählen",""))),IF(E41=3,IF($B$3="wertschöpfungskettenorientiert",'Dropdown input'!$C$10,IF('Übersicht TP '!$B$3="sektorübergreifend",'Dropdown input'!$D$10, IF($B$3="auswählen",""))),IF(E41=4,IF($B$3="wertschöpfungskettenorientiert",'Dropdown input'!$D$11,IF('Übersicht TP '!$B$3="sektorübergreifend",'Dropdown input'!$D$11, IF($B$3="auswählen",""))),IF(E41=5,IF($B$3="wertschöpfungskettenorientiert",'Dropdown input'!$C$12,IF('Übersicht TP '!$B$3="sektorübergreifend",'Dropdown input'!$D$12, IF($B$3="auswählen",""))),IF(E41=6,IF($B$3="wertschöpfungskettenorientiert",'Dropdown input'!$C$13,IF('Übersicht TP '!$B$3="sektorübergreifend",'Dropdown input'!$D$13, IF($B$3="auswählen",""))),IF(E41=7,IF($B$3="wertschöpfungskettenorientiert",'Dropdown input'!$C$14,IF('Übersicht TP '!$B$3="sektorübergreifend",'Dropdown input'!$D$14, IF($B$3="auswählen",""))),IF(E41=8,IF($B$3="wertschöpfungskettenorientiert",'Dropdown input'!$C$15,IF('Übersicht TP '!$B$3="sektorübergreifend",'Dropdown input'!$D$15, IF($B$3="auswählen",""))),IF(E41=9,IF($B$3="wertschöpfungskettenorientiert",'Dropdown input'!$C$16,IF('Übersicht TP '!$B$3="sektorübergreifend",'Dropdown input'!$D$16, IF($B$3="auswählen",""))),IF(E41=10,IF($B$3="wertschöpfungskettenorientiert",'Dropdown input'!$C$17,IF('Übersicht TP '!$B$3="sektorübergreifend",'Dropdown input'!$D$17, IF($B$3="auswählen",""))),IF(E41="","")))))))))))</f>
        <v/>
      </c>
      <c r="I41" s="795" t="str">
        <f t="shared" si="7"/>
        <v/>
      </c>
      <c r="J41" s="791" t="str">
        <f t="shared" si="8"/>
        <v/>
      </c>
      <c r="K41" s="792" t="str">
        <f>IF(E41=1,IF($B$3="wertschöpfungskettenorientiert",'Dropdown input'!$E$8,IF('Übersicht TP '!$B$3="sektorübergreifend",'Dropdown input'!$F$8,IF($B$3="auswählen",""))),IF(E41=2,IF($B$3="wertschöpfungskettenorientiert",'Dropdown input'!$E$9,IF('Übersicht TP '!$B$3="sektorübergreifend",'Dropdown input'!$F$9,IF($B$3="auswählen",""))),IF(E41=3,IF($B$3="wertschöpfungskettenorientiert",'Dropdown input'!$E$10,IF('Übersicht TP '!$B$3="sektorübergreifend",'Dropdown input'!$F$10,IF($B$3="auswählen",""))),IF(E41=4,IF($B$3="wertschöpfungskettenorientiert",'Dropdown input'!$E$11,IF('Übersicht TP '!$B$3="sektorübergreifend",'Dropdown input'!$F$11,IF($B$3="auswählen",""))),IF(E41=5,IF($B$3="wertschöpfungskettenorientiert",'Dropdown input'!$E$12,IF('Übersicht TP '!$B$3="sektorübergreifend",'Dropdown input'!$F$12,IF($B$3="auswählen",""))),IF(E41=6,IF($B$3="wertschöpfungskettenorientiert",'Dropdown input'!$E$13,IF('Übersicht TP '!$B$3="sektorübergreifend",'Dropdown input'!$F$13,IF($B$3="auswählen",""))),IF(E41=7,IF($B$3="wertschöpfungskettenorientiert",'Dropdown input'!$E$14,IF('Übersicht TP '!$B$3="sektorübergreifend",'Dropdown input'!$F$14,IF($B$3="auswählen",""))),IF(E41=8,IF($B$3="wertschöpfungskettenorientiert",'Dropdown input'!$E$15,IF('Übersicht TP '!$B$3="sektorübergreifend",'Dropdown input'!$F$15,IF($B$3="auswählen",""))),IF(E41=9,IF($B$3="wertschöpfungskettenorientiert",'Dropdown input'!$E$16,IF('Übersicht TP '!$B$3="sektorübergreifend",'Dropdown input'!$F$16,IF($B$3="auswählen",""))),IF(E41=10,IF($B$3="wertschöpfungskettenorientiert",'Dropdown input'!$F$17,IF('Übersicht TP '!$B$3="sektorübergreifend",'Dropdown input'!$G$17,IF($B$3="auswählen",""))),IF(E41="","")))))))))))</f>
        <v/>
      </c>
      <c r="L41" s="793" t="str">
        <f t="shared" si="0"/>
        <v/>
      </c>
      <c r="M41" s="796" t="str">
        <f>IF(E41=1,'Dropdown input'!$I$8,IF(E41=2,'Dropdown input'!$I$9,IF(E41=3,'Dropdown input'!$I$10,IF(E41=4,'Dropdown input'!$I$11,IF(E41=5,'Dropdown input'!$I$12,IF(E41=6,'Dropdown input'!$I$13,IF(E41=7,'Dropdown input'!$I$14,IF(E41=8,"bitte BLW kontaktieren",IF(E41=9,'Dropdown input'!$I$16,"")))))))))</f>
        <v/>
      </c>
      <c r="N41" s="349" t="str">
        <f t="shared" ref="N41:N46" si="13">IFERROR(M41*L41,"")</f>
        <v/>
      </c>
      <c r="O41" s="476" t="str">
        <f t="shared" si="9"/>
        <v/>
      </c>
      <c r="P41" s="477" t="str">
        <f t="shared" si="10"/>
        <v/>
      </c>
      <c r="Q41" s="355" t="str">
        <f t="shared" si="1"/>
        <v/>
      </c>
      <c r="R41" s="478" t="str">
        <f t="shared" si="11"/>
        <v/>
      </c>
      <c r="S41" s="1005" t="str">
        <f t="shared" si="2"/>
        <v/>
      </c>
      <c r="T41" s="356"/>
      <c r="U41" s="357"/>
      <c r="V41" s="357"/>
      <c r="W41" s="357"/>
      <c r="X41" s="479" t="str">
        <f t="shared" si="3"/>
        <v/>
      </c>
      <c r="Y41" s="480">
        <f t="shared" si="12"/>
        <v>0</v>
      </c>
      <c r="Z41" s="356"/>
      <c r="AA41" s="354"/>
      <c r="AB41" s="356"/>
      <c r="AC41" s="354"/>
      <c r="AD41" s="356"/>
      <c r="AE41" s="356"/>
      <c r="AF41" s="481" t="str">
        <f t="shared" si="4"/>
        <v>N/A</v>
      </c>
    </row>
    <row r="42" spans="1:36" ht="101.5" customHeight="1" outlineLevel="2" x14ac:dyDescent="0.3">
      <c r="A42" s="1008" t="s">
        <v>173</v>
      </c>
      <c r="B42" s="353"/>
      <c r="C42" s="474" t="s">
        <v>281</v>
      </c>
      <c r="D42" s="475" t="s">
        <v>281</v>
      </c>
      <c r="E42" s="788" t="str">
        <f t="shared" si="5"/>
        <v/>
      </c>
      <c r="F42" s="354"/>
      <c r="G42" s="795">
        <f t="shared" si="6"/>
        <v>0</v>
      </c>
      <c r="H42" s="790" t="str">
        <f>IF(E42=1,IF($B$3="wertschöpfungskettenorientiert",'Dropdown input'!$C$8,IF('Übersicht TP '!$B$3="sektorübergreifend",'Dropdown input'!$D$8, IF($B$3="auswählen",""))),IF(E42=2,IF($B$3="wertschöpfungskettenorientiert",'Dropdown input'!$C$9,IF('Übersicht TP '!$B$3="sektorübergreifend",'Dropdown input'!$D$9, IF($B$3="auswählen",""))),IF(E42=3,IF($B$3="wertschöpfungskettenorientiert",'Dropdown input'!$C$10,IF('Übersicht TP '!$B$3="sektorübergreifend",'Dropdown input'!$D$10, IF($B$3="auswählen",""))),IF(E42=4,IF($B$3="wertschöpfungskettenorientiert",'Dropdown input'!$D$11,IF('Übersicht TP '!$B$3="sektorübergreifend",'Dropdown input'!$D$11, IF($B$3="auswählen",""))),IF(E42=5,IF($B$3="wertschöpfungskettenorientiert",'Dropdown input'!$C$12,IF('Übersicht TP '!$B$3="sektorübergreifend",'Dropdown input'!$D$12, IF($B$3="auswählen",""))),IF(E42=6,IF($B$3="wertschöpfungskettenorientiert",'Dropdown input'!$C$13,IF('Übersicht TP '!$B$3="sektorübergreifend",'Dropdown input'!$D$13, IF($B$3="auswählen",""))),IF(E42=7,IF($B$3="wertschöpfungskettenorientiert",'Dropdown input'!$C$14,IF('Übersicht TP '!$B$3="sektorübergreifend",'Dropdown input'!$D$14, IF($B$3="auswählen",""))),IF(E42=8,IF($B$3="wertschöpfungskettenorientiert",'Dropdown input'!$C$15,IF('Übersicht TP '!$B$3="sektorübergreifend",'Dropdown input'!$D$15, IF($B$3="auswählen",""))),IF(E42=9,IF($B$3="wertschöpfungskettenorientiert",'Dropdown input'!$C$16,IF('Übersicht TP '!$B$3="sektorübergreifend",'Dropdown input'!$D$16, IF($B$3="auswählen",""))),IF(E42=10,IF($B$3="wertschöpfungskettenorientiert",'Dropdown input'!$C$17,IF('Übersicht TP '!$B$3="sektorübergreifend",'Dropdown input'!$D$17, IF($B$3="auswählen",""))),IF(E42="","")))))))))))</f>
        <v/>
      </c>
      <c r="I42" s="795" t="str">
        <f t="shared" si="7"/>
        <v/>
      </c>
      <c r="J42" s="791" t="str">
        <f t="shared" si="8"/>
        <v/>
      </c>
      <c r="K42" s="792" t="str">
        <f>IF(E42=1,IF($B$3="wertschöpfungskettenorientiert",'Dropdown input'!$E$8,IF('Übersicht TP '!$B$3="sektorübergreifend",'Dropdown input'!$F$8,IF($B$3="auswählen",""))),IF(E42=2,IF($B$3="wertschöpfungskettenorientiert",'Dropdown input'!$E$9,IF('Übersicht TP '!$B$3="sektorübergreifend",'Dropdown input'!$F$9,IF($B$3="auswählen",""))),IF(E42=3,IF($B$3="wertschöpfungskettenorientiert",'Dropdown input'!$E$10,IF('Übersicht TP '!$B$3="sektorübergreifend",'Dropdown input'!$F$10,IF($B$3="auswählen",""))),IF(E42=4,IF($B$3="wertschöpfungskettenorientiert",'Dropdown input'!$E$11,IF('Übersicht TP '!$B$3="sektorübergreifend",'Dropdown input'!$F$11,IF($B$3="auswählen",""))),IF(E42=5,IF($B$3="wertschöpfungskettenorientiert",'Dropdown input'!$E$12,IF('Übersicht TP '!$B$3="sektorübergreifend",'Dropdown input'!$F$12,IF($B$3="auswählen",""))),IF(E42=6,IF($B$3="wertschöpfungskettenorientiert",'Dropdown input'!$E$13,IF('Übersicht TP '!$B$3="sektorübergreifend",'Dropdown input'!$F$13,IF($B$3="auswählen",""))),IF(E42=7,IF($B$3="wertschöpfungskettenorientiert",'Dropdown input'!$E$14,IF('Übersicht TP '!$B$3="sektorübergreifend",'Dropdown input'!$F$14,IF($B$3="auswählen",""))),IF(E42=8,IF($B$3="wertschöpfungskettenorientiert",'Dropdown input'!$E$15,IF('Übersicht TP '!$B$3="sektorübergreifend",'Dropdown input'!$F$15,IF($B$3="auswählen",""))),IF(E42=9,IF($B$3="wertschöpfungskettenorientiert",'Dropdown input'!$E$16,IF('Übersicht TP '!$B$3="sektorübergreifend",'Dropdown input'!$F$16,IF($B$3="auswählen",""))),IF(E42=10,IF($B$3="wertschöpfungskettenorientiert",'Dropdown input'!$F$17,IF('Übersicht TP '!$B$3="sektorübergreifend",'Dropdown input'!$G$17,IF($B$3="auswählen",""))),IF(E42="","")))))))))))</f>
        <v/>
      </c>
      <c r="L42" s="793" t="str">
        <f t="shared" si="0"/>
        <v/>
      </c>
      <c r="M42" s="796" t="str">
        <f>IF(E42=1,'Dropdown input'!$I$8,IF(E42=2,'Dropdown input'!$I$9,IF(E42=3,'Dropdown input'!$I$10,IF(E42=4,'Dropdown input'!$I$11,IF(E42=5,'Dropdown input'!$I$12,IF(E42=6,'Dropdown input'!$I$13,IF(E42=7,'Dropdown input'!$I$14,IF(E42=8,"bitte BLW kontaktieren",IF(E42=9,'Dropdown input'!$I$16,"")))))))))</f>
        <v/>
      </c>
      <c r="N42" s="349" t="str">
        <f t="shared" si="13"/>
        <v/>
      </c>
      <c r="O42" s="476" t="str">
        <f t="shared" si="9"/>
        <v/>
      </c>
      <c r="P42" s="477" t="str">
        <f t="shared" si="10"/>
        <v/>
      </c>
      <c r="Q42" s="355" t="str">
        <f t="shared" si="1"/>
        <v/>
      </c>
      <c r="R42" s="478" t="str">
        <f t="shared" si="11"/>
        <v/>
      </c>
      <c r="S42" s="1005" t="str">
        <f t="shared" si="2"/>
        <v/>
      </c>
      <c r="T42" s="356"/>
      <c r="U42" s="357"/>
      <c r="V42" s="357"/>
      <c r="W42" s="357"/>
      <c r="X42" s="479" t="str">
        <f t="shared" si="3"/>
        <v/>
      </c>
      <c r="Y42" s="480">
        <f t="shared" si="12"/>
        <v>0</v>
      </c>
      <c r="Z42" s="356"/>
      <c r="AA42" s="354"/>
      <c r="AB42" s="356"/>
      <c r="AC42" s="354"/>
      <c r="AD42" s="356"/>
      <c r="AE42" s="356"/>
      <c r="AF42" s="481" t="str">
        <f t="shared" si="4"/>
        <v>N/A</v>
      </c>
    </row>
    <row r="43" spans="1:36" ht="101.5" customHeight="1" outlineLevel="2" x14ac:dyDescent="0.3">
      <c r="A43" s="1008" t="s">
        <v>214</v>
      </c>
      <c r="B43" s="353"/>
      <c r="C43" s="474" t="s">
        <v>78</v>
      </c>
      <c r="D43" s="475" t="s">
        <v>386</v>
      </c>
      <c r="E43" s="788">
        <f t="shared" si="5"/>
        <v>3</v>
      </c>
      <c r="F43" s="354"/>
      <c r="G43" s="795">
        <f t="shared" si="6"/>
        <v>0</v>
      </c>
      <c r="H43" s="790">
        <f>IF(E43=1,IF($B$3="wertschöpfungskettenorientiert",'Dropdown input'!$C$8,IF('Übersicht TP '!$B$3="sektorübergreifend",'Dropdown input'!$D$8, IF($B$3="auswählen",""))),IF(E43=2,IF($B$3="wertschöpfungskettenorientiert",'Dropdown input'!$C$9,IF('Übersicht TP '!$B$3="sektorübergreifend",'Dropdown input'!$D$9, IF($B$3="auswählen",""))),IF(E43=3,IF($B$3="wertschöpfungskettenorientiert",'Dropdown input'!$C$10,IF('Übersicht TP '!$B$3="sektorübergreifend",'Dropdown input'!$D$10, IF($B$3="auswählen",""))),IF(E43=4,IF($B$3="wertschöpfungskettenorientiert",'Dropdown input'!$D$11,IF('Übersicht TP '!$B$3="sektorübergreifend",'Dropdown input'!$D$11, IF($B$3="auswählen",""))),IF(E43=5,IF($B$3="wertschöpfungskettenorientiert",'Dropdown input'!$C$12,IF('Übersicht TP '!$B$3="sektorübergreifend",'Dropdown input'!$D$12, IF($B$3="auswählen",""))),IF(E43=6,IF($B$3="wertschöpfungskettenorientiert",'Dropdown input'!$C$13,IF('Übersicht TP '!$B$3="sektorübergreifend",'Dropdown input'!$D$13, IF($B$3="auswählen",""))),IF(E43=7,IF($B$3="wertschöpfungskettenorientiert",'Dropdown input'!$C$14,IF('Übersicht TP '!$B$3="sektorübergreifend",'Dropdown input'!$D$14, IF($B$3="auswählen",""))),IF(E43=8,IF($B$3="wertschöpfungskettenorientiert",'Dropdown input'!$C$15,IF('Übersicht TP '!$B$3="sektorübergreifend",'Dropdown input'!$D$15, IF($B$3="auswählen",""))),IF(E43=9,IF($B$3="wertschöpfungskettenorientiert",'Dropdown input'!$C$16,IF('Übersicht TP '!$B$3="sektorübergreifend",'Dropdown input'!$D$16, IF($B$3="auswählen",""))),IF(E43=10,IF($B$3="wertschöpfungskettenorientiert",'Dropdown input'!$C$17,IF('Übersicht TP '!$B$3="sektorübergreifend",'Dropdown input'!$D$17, IF($B$3="auswählen",""))),IF(E43="","")))))))))))</f>
        <v>0</v>
      </c>
      <c r="I43" s="795">
        <f t="shared" si="7"/>
        <v>0</v>
      </c>
      <c r="J43" s="791">
        <f t="shared" si="8"/>
        <v>0.22</v>
      </c>
      <c r="K43" s="792">
        <f>IF(E43=1,IF($B$3="wertschöpfungskettenorientiert",'Dropdown input'!$E$8,IF('Übersicht TP '!$B$3="sektorübergreifend",'Dropdown input'!$F$8,IF($B$3="auswählen",""))),IF(E43=2,IF($B$3="wertschöpfungskettenorientiert",'Dropdown input'!$E$9,IF('Übersicht TP '!$B$3="sektorübergreifend",'Dropdown input'!$F$9,IF($B$3="auswählen",""))),IF(E43=3,IF($B$3="wertschöpfungskettenorientiert",'Dropdown input'!$E$10,IF('Übersicht TP '!$B$3="sektorübergreifend",'Dropdown input'!$F$10,IF($B$3="auswählen",""))),IF(E43=4,IF($B$3="wertschöpfungskettenorientiert",'Dropdown input'!$E$11,IF('Übersicht TP '!$B$3="sektorübergreifend",'Dropdown input'!$F$11,IF($B$3="auswählen",""))),IF(E43=5,IF($B$3="wertschöpfungskettenorientiert",'Dropdown input'!$E$12,IF('Übersicht TP '!$B$3="sektorübergreifend",'Dropdown input'!$F$12,IF($B$3="auswählen",""))),IF(E43=6,IF($B$3="wertschöpfungskettenorientiert",'Dropdown input'!$E$13,IF('Übersicht TP '!$B$3="sektorübergreifend",'Dropdown input'!$F$13,IF($B$3="auswählen",""))),IF(E43=7,IF($B$3="wertschöpfungskettenorientiert",'Dropdown input'!$E$14,IF('Übersicht TP '!$B$3="sektorübergreifend",'Dropdown input'!$F$14,IF($B$3="auswählen",""))),IF(E43=8,IF($B$3="wertschöpfungskettenorientiert",'Dropdown input'!$E$15,IF('Übersicht TP '!$B$3="sektorübergreifend",'Dropdown input'!$F$15,IF($B$3="auswählen",""))),IF(E43=9,IF($B$3="wertschöpfungskettenorientiert",'Dropdown input'!$E$16,IF('Übersicht TP '!$B$3="sektorübergreifend",'Dropdown input'!$F$16,IF($B$3="auswählen",""))),IF(E43=10,IF($B$3="wertschöpfungskettenorientiert",'Dropdown input'!$F$17,IF('Übersicht TP '!$B$3="sektorübergreifend",'Dropdown input'!$G$17,IF($B$3="auswählen",""))),IF(E43="","")))))))))))</f>
        <v>0.2</v>
      </c>
      <c r="L43" s="793">
        <f t="shared" si="0"/>
        <v>0.26400000000000001</v>
      </c>
      <c r="M43" s="796">
        <f>IF(E43=1,'Dropdown input'!$I$8,IF(E43=2,'Dropdown input'!$I$9,IF(E43=3,'Dropdown input'!$I$10,IF(E43=4,'Dropdown input'!$I$11,IF(E43=5,'Dropdown input'!$I$12,IF(E43=6,'Dropdown input'!$I$13,IF(E43=7,'Dropdown input'!$I$14,IF(E43=8,"bitte BLW kontaktieren",IF(E43=9,'Dropdown input'!$I$16,"")))))))))</f>
        <v>0.9</v>
      </c>
      <c r="N43" s="349">
        <f t="shared" si="13"/>
        <v>0.23760000000000001</v>
      </c>
      <c r="O43" s="476">
        <f t="shared" si="9"/>
        <v>0.26400000000000001</v>
      </c>
      <c r="P43" s="477">
        <f t="shared" si="10"/>
        <v>0</v>
      </c>
      <c r="Q43" s="355">
        <f t="shared" si="1"/>
        <v>0</v>
      </c>
      <c r="R43" s="478">
        <f t="shared" si="11"/>
        <v>0</v>
      </c>
      <c r="S43" s="1005" t="str">
        <f t="shared" si="2"/>
        <v/>
      </c>
      <c r="T43" s="356"/>
      <c r="U43" s="357"/>
      <c r="V43" s="357"/>
      <c r="W43" s="357"/>
      <c r="X43" s="479">
        <f t="shared" si="3"/>
        <v>0</v>
      </c>
      <c r="Y43" s="480">
        <f t="shared" si="12"/>
        <v>0</v>
      </c>
      <c r="Z43" s="356"/>
      <c r="AA43" s="354"/>
      <c r="AB43" s="356"/>
      <c r="AC43" s="354"/>
      <c r="AD43" s="356"/>
      <c r="AE43" s="356"/>
      <c r="AF43" s="481" t="str">
        <f t="shared" si="4"/>
        <v>Finanzierung=Investitionssumme</v>
      </c>
    </row>
    <row r="44" spans="1:36" ht="101.5" customHeight="1" outlineLevel="2" x14ac:dyDescent="0.3">
      <c r="A44" s="1008" t="s">
        <v>222</v>
      </c>
      <c r="B44" s="353"/>
      <c r="C44" s="474" t="s">
        <v>281</v>
      </c>
      <c r="D44" s="475" t="s">
        <v>281</v>
      </c>
      <c r="E44" s="788" t="str">
        <f t="shared" si="5"/>
        <v/>
      </c>
      <c r="F44" s="354"/>
      <c r="G44" s="795">
        <f t="shared" si="6"/>
        <v>0</v>
      </c>
      <c r="H44" s="790" t="str">
        <f>IF(E44=1,IF($B$3="wertschöpfungskettenorientiert",'Dropdown input'!$C$8,IF('Übersicht TP '!$B$3="sektorübergreifend",'Dropdown input'!$D$8, IF($B$3="auswählen",""))),IF(E44=2,IF($B$3="wertschöpfungskettenorientiert",'Dropdown input'!$C$9,IF('Übersicht TP '!$B$3="sektorübergreifend",'Dropdown input'!$D$9, IF($B$3="auswählen",""))),IF(E44=3,IF($B$3="wertschöpfungskettenorientiert",'Dropdown input'!$C$10,IF('Übersicht TP '!$B$3="sektorübergreifend",'Dropdown input'!$D$10, IF($B$3="auswählen",""))),IF(E44=4,IF($B$3="wertschöpfungskettenorientiert",'Dropdown input'!$D$11,IF('Übersicht TP '!$B$3="sektorübergreifend",'Dropdown input'!$D$11, IF($B$3="auswählen",""))),IF(E44=5,IF($B$3="wertschöpfungskettenorientiert",'Dropdown input'!$C$12,IF('Übersicht TP '!$B$3="sektorübergreifend",'Dropdown input'!$D$12, IF($B$3="auswählen",""))),IF(E44=6,IF($B$3="wertschöpfungskettenorientiert",'Dropdown input'!$C$13,IF('Übersicht TP '!$B$3="sektorübergreifend",'Dropdown input'!$D$13, IF($B$3="auswählen",""))),IF(E44=7,IF($B$3="wertschöpfungskettenorientiert",'Dropdown input'!$C$14,IF('Übersicht TP '!$B$3="sektorübergreifend",'Dropdown input'!$D$14, IF($B$3="auswählen",""))),IF(E44=8,IF($B$3="wertschöpfungskettenorientiert",'Dropdown input'!$C$15,IF('Übersicht TP '!$B$3="sektorübergreifend",'Dropdown input'!$D$15, IF($B$3="auswählen",""))),IF(E44=9,IF($B$3="wertschöpfungskettenorientiert",'Dropdown input'!$C$16,IF('Übersicht TP '!$B$3="sektorübergreifend",'Dropdown input'!$D$16, IF($B$3="auswählen",""))),IF(E44=10,IF($B$3="wertschöpfungskettenorientiert",'Dropdown input'!$C$17,IF('Übersicht TP '!$B$3="sektorübergreifend",'Dropdown input'!$D$17, IF($B$3="auswählen",""))),IF(E44="","")))))))))))</f>
        <v/>
      </c>
      <c r="I44" s="795" t="str">
        <f t="shared" si="7"/>
        <v/>
      </c>
      <c r="J44" s="791" t="str">
        <f t="shared" si="8"/>
        <v/>
      </c>
      <c r="K44" s="792" t="str">
        <f>IF(E44=1,IF($B$3="wertschöpfungskettenorientiert",'Dropdown input'!$E$8,IF('Übersicht TP '!$B$3="sektorübergreifend",'Dropdown input'!$F$8,IF($B$3="auswählen",""))),IF(E44=2,IF($B$3="wertschöpfungskettenorientiert",'Dropdown input'!$E$9,IF('Übersicht TP '!$B$3="sektorübergreifend",'Dropdown input'!$F$9,IF($B$3="auswählen",""))),IF(E44=3,IF($B$3="wertschöpfungskettenorientiert",'Dropdown input'!$E$10,IF('Übersicht TP '!$B$3="sektorübergreifend",'Dropdown input'!$F$10,IF($B$3="auswählen",""))),IF(E44=4,IF($B$3="wertschöpfungskettenorientiert",'Dropdown input'!$E$11,IF('Übersicht TP '!$B$3="sektorübergreifend",'Dropdown input'!$F$11,IF($B$3="auswählen",""))),IF(E44=5,IF($B$3="wertschöpfungskettenorientiert",'Dropdown input'!$E$12,IF('Übersicht TP '!$B$3="sektorübergreifend",'Dropdown input'!$F$12,IF($B$3="auswählen",""))),IF(E44=6,IF($B$3="wertschöpfungskettenorientiert",'Dropdown input'!$E$13,IF('Übersicht TP '!$B$3="sektorübergreifend",'Dropdown input'!$F$13,IF($B$3="auswählen",""))),IF(E44=7,IF($B$3="wertschöpfungskettenorientiert",'Dropdown input'!$E$14,IF('Übersicht TP '!$B$3="sektorübergreifend",'Dropdown input'!$F$14,IF($B$3="auswählen",""))),IF(E44=8,IF($B$3="wertschöpfungskettenorientiert",'Dropdown input'!$E$15,IF('Übersicht TP '!$B$3="sektorübergreifend",'Dropdown input'!$F$15,IF($B$3="auswählen",""))),IF(E44=9,IF($B$3="wertschöpfungskettenorientiert",'Dropdown input'!$E$16,IF('Übersicht TP '!$B$3="sektorübergreifend",'Dropdown input'!$F$16,IF($B$3="auswählen",""))),IF(E44=10,IF($B$3="wertschöpfungskettenorientiert",'Dropdown input'!$F$17,IF('Übersicht TP '!$B$3="sektorübergreifend",'Dropdown input'!$G$17,IF($B$3="auswählen",""))),IF(E44="","")))))))))))</f>
        <v/>
      </c>
      <c r="L44" s="793" t="str">
        <f t="shared" si="0"/>
        <v/>
      </c>
      <c r="M44" s="796" t="str">
        <f>IF(E44=1,'Dropdown input'!$I$8,IF(E44=2,'Dropdown input'!$I$9,IF(E44=3,'Dropdown input'!$I$10,IF(E44=4,'Dropdown input'!$I$11,IF(E44=5,'Dropdown input'!$I$12,IF(E44=6,'Dropdown input'!$I$13,IF(E44=7,'Dropdown input'!$I$14,IF(E44=8,"bitte BLW kontaktieren",IF(E44=9,'Dropdown input'!$I$16,"")))))))))</f>
        <v/>
      </c>
      <c r="N44" s="349" t="str">
        <f t="shared" si="13"/>
        <v/>
      </c>
      <c r="O44" s="476" t="str">
        <f t="shared" si="9"/>
        <v/>
      </c>
      <c r="P44" s="477" t="str">
        <f t="shared" si="10"/>
        <v/>
      </c>
      <c r="Q44" s="355" t="str">
        <f t="shared" si="1"/>
        <v/>
      </c>
      <c r="R44" s="478" t="str">
        <f t="shared" si="11"/>
        <v/>
      </c>
      <c r="S44" s="1005" t="str">
        <f t="shared" si="2"/>
        <v/>
      </c>
      <c r="T44" s="356"/>
      <c r="U44" s="357"/>
      <c r="V44" s="357"/>
      <c r="W44" s="357"/>
      <c r="X44" s="479" t="str">
        <f t="shared" si="3"/>
        <v/>
      </c>
      <c r="Y44" s="480">
        <f t="shared" si="12"/>
        <v>0</v>
      </c>
      <c r="Z44" s="356"/>
      <c r="AA44" s="354"/>
      <c r="AB44" s="356"/>
      <c r="AC44" s="354"/>
      <c r="AD44" s="356"/>
      <c r="AE44" s="356"/>
      <c r="AF44" s="481" t="str">
        <f t="shared" si="4"/>
        <v>N/A</v>
      </c>
    </row>
    <row r="45" spans="1:36" ht="101.5" customHeight="1" outlineLevel="2" x14ac:dyDescent="0.3">
      <c r="A45" s="1008" t="s">
        <v>223</v>
      </c>
      <c r="B45" s="353"/>
      <c r="C45" s="474" t="s">
        <v>281</v>
      </c>
      <c r="D45" s="475" t="s">
        <v>281</v>
      </c>
      <c r="E45" s="788" t="str">
        <f t="shared" si="5"/>
        <v/>
      </c>
      <c r="F45" s="354"/>
      <c r="G45" s="795">
        <f t="shared" si="6"/>
        <v>0</v>
      </c>
      <c r="H45" s="790" t="str">
        <f>IF(E45=1,IF($B$3="wertschöpfungskettenorientiert",'Dropdown input'!$C$8,IF('Übersicht TP '!$B$3="sektorübergreifend",'Dropdown input'!$D$8, IF($B$3="auswählen",""))),IF(E45=2,IF($B$3="wertschöpfungskettenorientiert",'Dropdown input'!$C$9,IF('Übersicht TP '!$B$3="sektorübergreifend",'Dropdown input'!$D$9, IF($B$3="auswählen",""))),IF(E45=3,IF($B$3="wertschöpfungskettenorientiert",'Dropdown input'!$C$10,IF('Übersicht TP '!$B$3="sektorübergreifend",'Dropdown input'!$D$10, IF($B$3="auswählen",""))),IF(E45=4,IF($B$3="wertschöpfungskettenorientiert",'Dropdown input'!$D$11,IF('Übersicht TP '!$B$3="sektorübergreifend",'Dropdown input'!$D$11, IF($B$3="auswählen",""))),IF(E45=5,IF($B$3="wertschöpfungskettenorientiert",'Dropdown input'!$C$12,IF('Übersicht TP '!$B$3="sektorübergreifend",'Dropdown input'!$D$12, IF($B$3="auswählen",""))),IF(E45=6,IF($B$3="wertschöpfungskettenorientiert",'Dropdown input'!$C$13,IF('Übersicht TP '!$B$3="sektorübergreifend",'Dropdown input'!$D$13, IF($B$3="auswählen",""))),IF(E45=7,IF($B$3="wertschöpfungskettenorientiert",'Dropdown input'!$C$14,IF('Übersicht TP '!$B$3="sektorübergreifend",'Dropdown input'!$D$14, IF($B$3="auswählen",""))),IF(E45=8,IF($B$3="wertschöpfungskettenorientiert",'Dropdown input'!$C$15,IF('Übersicht TP '!$B$3="sektorübergreifend",'Dropdown input'!$D$15, IF($B$3="auswählen",""))),IF(E45=9,IF($B$3="wertschöpfungskettenorientiert",'Dropdown input'!$C$16,IF('Übersicht TP '!$B$3="sektorübergreifend",'Dropdown input'!$D$16, IF($B$3="auswählen",""))),IF(E45=10,IF($B$3="wertschöpfungskettenorientiert",'Dropdown input'!$C$17,IF('Übersicht TP '!$B$3="sektorübergreifend",'Dropdown input'!$D$17, IF($B$3="auswählen",""))),IF(E45="","")))))))))))</f>
        <v/>
      </c>
      <c r="I45" s="795" t="str">
        <f t="shared" si="7"/>
        <v/>
      </c>
      <c r="J45" s="791" t="str">
        <f t="shared" si="8"/>
        <v/>
      </c>
      <c r="K45" s="792" t="str">
        <f>IF(E45=1,IF($B$3="wertschöpfungskettenorientiert",'Dropdown input'!$E$8,IF('Übersicht TP '!$B$3="sektorübergreifend",'Dropdown input'!$F$8,IF($B$3="auswählen",""))),IF(E45=2,IF($B$3="wertschöpfungskettenorientiert",'Dropdown input'!$E$9,IF('Übersicht TP '!$B$3="sektorübergreifend",'Dropdown input'!$F$9,IF($B$3="auswählen",""))),IF(E45=3,IF($B$3="wertschöpfungskettenorientiert",'Dropdown input'!$E$10,IF('Übersicht TP '!$B$3="sektorübergreifend",'Dropdown input'!$F$10,IF($B$3="auswählen",""))),IF(E45=4,IF($B$3="wertschöpfungskettenorientiert",'Dropdown input'!$E$11,IF('Übersicht TP '!$B$3="sektorübergreifend",'Dropdown input'!$F$11,IF($B$3="auswählen",""))),IF(E45=5,IF($B$3="wertschöpfungskettenorientiert",'Dropdown input'!$E$12,IF('Übersicht TP '!$B$3="sektorübergreifend",'Dropdown input'!$F$12,IF($B$3="auswählen",""))),IF(E45=6,IF($B$3="wertschöpfungskettenorientiert",'Dropdown input'!$E$13,IF('Übersicht TP '!$B$3="sektorübergreifend",'Dropdown input'!$F$13,IF($B$3="auswählen",""))),IF(E45=7,IF($B$3="wertschöpfungskettenorientiert",'Dropdown input'!$E$14,IF('Übersicht TP '!$B$3="sektorübergreifend",'Dropdown input'!$F$14,IF($B$3="auswählen",""))),IF(E45=8,IF($B$3="wertschöpfungskettenorientiert",'Dropdown input'!$E$15,IF('Übersicht TP '!$B$3="sektorübergreifend",'Dropdown input'!$F$15,IF($B$3="auswählen",""))),IF(E45=9,IF($B$3="wertschöpfungskettenorientiert",'Dropdown input'!$E$16,IF('Übersicht TP '!$B$3="sektorübergreifend",'Dropdown input'!$F$16,IF($B$3="auswählen",""))),IF(E45=10,IF($B$3="wertschöpfungskettenorientiert",'Dropdown input'!$F$17,IF('Übersicht TP '!$B$3="sektorübergreifend",'Dropdown input'!$G$17,IF($B$3="auswählen",""))),IF(E45="","")))))))))))</f>
        <v/>
      </c>
      <c r="L45" s="793" t="str">
        <f t="shared" si="0"/>
        <v/>
      </c>
      <c r="M45" s="796" t="str">
        <f>IF(E45=1,'Dropdown input'!$I$8,IF(E45=2,'Dropdown input'!$I$9,IF(E45=3,'Dropdown input'!$I$10,IF(E45=4,'Dropdown input'!$I$11,IF(E45=5,'Dropdown input'!$I$12,IF(E45=6,'Dropdown input'!$I$13,IF(E45=7,'Dropdown input'!$I$14,IF(E45=8,"bitte BLW kontaktieren",IF(E45=9,'Dropdown input'!$I$16,"")))))))))</f>
        <v/>
      </c>
      <c r="N45" s="349" t="str">
        <f t="shared" si="13"/>
        <v/>
      </c>
      <c r="O45" s="476" t="str">
        <f t="shared" si="9"/>
        <v/>
      </c>
      <c r="P45" s="477" t="str">
        <f t="shared" si="10"/>
        <v/>
      </c>
      <c r="Q45" s="355" t="str">
        <f t="shared" si="1"/>
        <v/>
      </c>
      <c r="R45" s="478" t="str">
        <f t="shared" si="11"/>
        <v/>
      </c>
      <c r="S45" s="1005" t="str">
        <f t="shared" si="2"/>
        <v/>
      </c>
      <c r="T45" s="356"/>
      <c r="U45" s="357"/>
      <c r="V45" s="357"/>
      <c r="W45" s="357"/>
      <c r="X45" s="479" t="str">
        <f t="shared" si="3"/>
        <v/>
      </c>
      <c r="Y45" s="480">
        <f t="shared" si="12"/>
        <v>0</v>
      </c>
      <c r="Z45" s="356"/>
      <c r="AA45" s="354"/>
      <c r="AB45" s="356"/>
      <c r="AC45" s="354"/>
      <c r="AD45" s="356"/>
      <c r="AE45" s="356"/>
      <c r="AF45" s="481" t="str">
        <f t="shared" si="4"/>
        <v>N/A</v>
      </c>
    </row>
    <row r="46" spans="1:36" ht="101.5" customHeight="1" outlineLevel="2" x14ac:dyDescent="0.3">
      <c r="A46" s="1009" t="s">
        <v>224</v>
      </c>
      <c r="B46" s="358"/>
      <c r="C46" s="482" t="s">
        <v>281</v>
      </c>
      <c r="D46" s="483" t="s">
        <v>281</v>
      </c>
      <c r="E46" s="788" t="str">
        <f t="shared" si="5"/>
        <v/>
      </c>
      <c r="F46" s="359"/>
      <c r="G46" s="797">
        <f t="shared" si="6"/>
        <v>0</v>
      </c>
      <c r="H46" s="790" t="str">
        <f>IF(E46=1,IF($B$3="wertschöpfungskettenorientiert",'Dropdown input'!$C$8,IF('Übersicht TP '!$B$3="sektorübergreifend",'Dropdown input'!$D$8, IF($B$3="auswählen",""))),IF(E46=2,IF($B$3="wertschöpfungskettenorientiert",'Dropdown input'!$C$9,IF('Übersicht TP '!$B$3="sektorübergreifend",'Dropdown input'!$D$9, IF($B$3="auswählen",""))),IF(E46=3,IF($B$3="wertschöpfungskettenorientiert",'Dropdown input'!$C$10,IF('Übersicht TP '!$B$3="sektorübergreifend",'Dropdown input'!$D$10, IF($B$3="auswählen",""))),IF(E46=4,IF($B$3="wertschöpfungskettenorientiert",'Dropdown input'!$D$11,IF('Übersicht TP '!$B$3="sektorübergreifend",'Dropdown input'!$D$11, IF($B$3="auswählen",""))),IF(E46=5,IF($B$3="wertschöpfungskettenorientiert",'Dropdown input'!$C$12,IF('Übersicht TP '!$B$3="sektorübergreifend",'Dropdown input'!$D$12, IF($B$3="auswählen",""))),IF(E46=6,IF($B$3="wertschöpfungskettenorientiert",'Dropdown input'!$C$13,IF('Übersicht TP '!$B$3="sektorübergreifend",'Dropdown input'!$D$13, IF($B$3="auswählen",""))),IF(E46=7,IF($B$3="wertschöpfungskettenorientiert",'Dropdown input'!$C$14,IF('Übersicht TP '!$B$3="sektorübergreifend",'Dropdown input'!$D$14, IF($B$3="auswählen",""))),IF(E46=8,IF($B$3="wertschöpfungskettenorientiert",'Dropdown input'!$C$15,IF('Übersicht TP '!$B$3="sektorübergreifend",'Dropdown input'!$D$15, IF($B$3="auswählen",""))),IF(E46=9,IF($B$3="wertschöpfungskettenorientiert",'Dropdown input'!$C$16,IF('Übersicht TP '!$B$3="sektorübergreifend",'Dropdown input'!$D$16, IF($B$3="auswählen",""))),IF(E46=10,IF($B$3="wertschöpfungskettenorientiert",'Dropdown input'!$C$17,IF('Übersicht TP '!$B$3="sektorübergreifend",'Dropdown input'!$D$17, IF($B$3="auswählen",""))),IF(E46="","")))))))))))</f>
        <v/>
      </c>
      <c r="I46" s="797" t="str">
        <f t="shared" si="7"/>
        <v/>
      </c>
      <c r="J46" s="791" t="str">
        <f t="shared" si="8"/>
        <v/>
      </c>
      <c r="K46" s="792" t="str">
        <f>IF(E46=1,IF($B$3="wertschöpfungskettenorientiert",'Dropdown input'!$E$8,IF('Übersicht TP '!$B$3="sektorübergreifend",'Dropdown input'!$F$8,IF($B$3="auswählen",""))),IF(E46=2,IF($B$3="wertschöpfungskettenorientiert",'Dropdown input'!$E$9,IF('Übersicht TP '!$B$3="sektorübergreifend",'Dropdown input'!$F$9,IF($B$3="auswählen",""))),IF(E46=3,IF($B$3="wertschöpfungskettenorientiert",'Dropdown input'!$E$10,IF('Übersicht TP '!$B$3="sektorübergreifend",'Dropdown input'!$F$10,IF($B$3="auswählen",""))),IF(E46=4,IF($B$3="wertschöpfungskettenorientiert",'Dropdown input'!$E$11,IF('Übersicht TP '!$B$3="sektorübergreifend",'Dropdown input'!$F$11,IF($B$3="auswählen",""))),IF(E46=5,IF($B$3="wertschöpfungskettenorientiert",'Dropdown input'!$E$12,IF('Übersicht TP '!$B$3="sektorübergreifend",'Dropdown input'!$F$12,IF($B$3="auswählen",""))),IF(E46=6,IF($B$3="wertschöpfungskettenorientiert",'Dropdown input'!$E$13,IF('Übersicht TP '!$B$3="sektorübergreifend",'Dropdown input'!$F$13,IF($B$3="auswählen",""))),IF(E46=7,IF($B$3="wertschöpfungskettenorientiert",'Dropdown input'!$E$14,IF('Übersicht TP '!$B$3="sektorübergreifend",'Dropdown input'!$F$14,IF($B$3="auswählen",""))),IF(E46=8,IF($B$3="wertschöpfungskettenorientiert",'Dropdown input'!$E$15,IF('Übersicht TP '!$B$3="sektorübergreifend",'Dropdown input'!$F$15,IF($B$3="auswählen",""))),IF(E46=9,IF($B$3="wertschöpfungskettenorientiert",'Dropdown input'!$E$16,IF('Übersicht TP '!$B$3="sektorübergreifend",'Dropdown input'!$F$16,IF($B$3="auswählen",""))),IF(E46=10,IF($B$3="wertschöpfungskettenorientiert",'Dropdown input'!$F$17,IF('Übersicht TP '!$B$3="sektorübergreifend",'Dropdown input'!$G$17,IF($B$3="auswählen",""))),IF(E46="","")))))))))))</f>
        <v/>
      </c>
      <c r="L46" s="793" t="str">
        <f t="shared" si="0"/>
        <v/>
      </c>
      <c r="M46" s="796" t="str">
        <f>IF(E46=1,'Dropdown input'!$I$8,IF(E46=2,'Dropdown input'!$I$9,IF(E46=3,'Dropdown input'!$I$10,IF(E46=4,'Dropdown input'!$I$11,IF(E46=5,'Dropdown input'!$I$12,IF(E46=6,'Dropdown input'!$I$13,IF(E46=7,'Dropdown input'!$I$14,IF(E46=8,"bitte BLW kontaktieren",IF(E46=9,'Dropdown input'!$I$16,"")))))))))</f>
        <v/>
      </c>
      <c r="N46" s="349" t="str">
        <f t="shared" si="13"/>
        <v/>
      </c>
      <c r="O46" s="484" t="str">
        <f t="shared" si="9"/>
        <v/>
      </c>
      <c r="P46" s="485" t="str">
        <f t="shared" si="10"/>
        <v/>
      </c>
      <c r="Q46" s="360" t="str">
        <f t="shared" si="1"/>
        <v/>
      </c>
      <c r="R46" s="486" t="str">
        <f t="shared" si="11"/>
        <v/>
      </c>
      <c r="S46" s="1005" t="str">
        <f t="shared" si="2"/>
        <v/>
      </c>
      <c r="T46" s="361"/>
      <c r="U46" s="362"/>
      <c r="V46" s="362"/>
      <c r="W46" s="362"/>
      <c r="X46" s="487" t="str">
        <f t="shared" si="3"/>
        <v/>
      </c>
      <c r="Y46" s="488">
        <f t="shared" si="12"/>
        <v>0</v>
      </c>
      <c r="Z46" s="361"/>
      <c r="AA46" s="359"/>
      <c r="AB46" s="361"/>
      <c r="AC46" s="359"/>
      <c r="AD46" s="361"/>
      <c r="AE46" s="361"/>
      <c r="AF46" s="489" t="str">
        <f t="shared" si="4"/>
        <v>N/A</v>
      </c>
    </row>
    <row r="47" spans="1:36" ht="33" outlineLevel="1" thickBot="1" x14ac:dyDescent="0.35">
      <c r="A47" s="363" t="s">
        <v>19</v>
      </c>
      <c r="B47" s="364"/>
      <c r="C47" s="364"/>
      <c r="D47" s="364"/>
      <c r="E47" s="364"/>
      <c r="F47" s="364"/>
      <c r="G47" s="365"/>
      <c r="H47" s="364"/>
      <c r="I47" s="364"/>
      <c r="J47" s="364"/>
      <c r="K47" s="364"/>
      <c r="L47" s="364"/>
      <c r="M47" s="364"/>
      <c r="N47" s="363"/>
      <c r="O47" s="364"/>
      <c r="P47" s="490">
        <f>SUM(P39:P45)</f>
        <v>70800</v>
      </c>
      <c r="Q47" s="366">
        <f>SUM(Q39:Q45)</f>
        <v>59280</v>
      </c>
      <c r="R47" s="490">
        <f>SUM(R39:R46)</f>
        <v>130080</v>
      </c>
      <c r="S47" s="1006" t="str">
        <f t="shared" si="2"/>
        <v/>
      </c>
      <c r="T47" s="367">
        <f t="shared" ref="T47:W47" si="14">SUM(T39:T46)</f>
        <v>20000</v>
      </c>
      <c r="U47" s="368">
        <f t="shared" si="14"/>
        <v>41600</v>
      </c>
      <c r="V47" s="368">
        <f t="shared" si="14"/>
        <v>0</v>
      </c>
      <c r="W47" s="368">
        <f t="shared" si="14"/>
        <v>0</v>
      </c>
      <c r="X47" s="366">
        <f>SUM(X39:X46)</f>
        <v>58320</v>
      </c>
      <c r="Y47" s="491">
        <f>SUM(Y39:Y46)</f>
        <v>119920</v>
      </c>
      <c r="Z47" s="365"/>
      <c r="AA47" s="365"/>
      <c r="AB47" s="365"/>
      <c r="AC47" s="365"/>
      <c r="AD47" s="365"/>
      <c r="AE47" s="365"/>
      <c r="AF47" s="492" t="str">
        <f>IFERROR(IF(Y47=(B47-R47),"Finanzierung=Investitionssumme","!"),"N/A")</f>
        <v>!</v>
      </c>
    </row>
    <row r="48" spans="1:36" s="373" customFormat="1" ht="33" thickTop="1" x14ac:dyDescent="0.3">
      <c r="A48" s="369"/>
      <c r="B48" s="370"/>
      <c r="C48" s="371"/>
      <c r="D48" s="371"/>
      <c r="E48" s="371"/>
      <c r="F48" s="371"/>
      <c r="G48" s="372"/>
      <c r="H48" s="372"/>
      <c r="I48" s="371"/>
      <c r="J48" s="372"/>
      <c r="L48" s="316"/>
      <c r="S48" s="316"/>
      <c r="Y48" s="374"/>
      <c r="AH48" s="316"/>
      <c r="AI48" s="316"/>
      <c r="AJ48" s="316"/>
    </row>
    <row r="49" spans="1:35" s="858" customFormat="1" ht="46" customHeight="1" x14ac:dyDescent="0.3">
      <c r="A49" s="856" t="s">
        <v>202</v>
      </c>
      <c r="B49" s="857"/>
      <c r="C49" s="857"/>
      <c r="D49" s="857"/>
      <c r="E49" s="857"/>
      <c r="F49" s="857"/>
      <c r="G49" s="857"/>
      <c r="H49" s="857"/>
      <c r="I49" s="857"/>
      <c r="J49" s="856"/>
      <c r="K49" s="857"/>
      <c r="L49" s="857"/>
      <c r="M49" s="857"/>
      <c r="N49" s="857"/>
      <c r="O49" s="857"/>
      <c r="P49" s="857"/>
      <c r="Q49" s="857"/>
      <c r="R49" s="857"/>
      <c r="S49" s="857"/>
      <c r="T49" s="857"/>
      <c r="U49" s="857"/>
      <c r="V49" s="857"/>
      <c r="W49" s="857"/>
      <c r="X49" s="857"/>
      <c r="Y49" s="857"/>
      <c r="Z49" s="857"/>
      <c r="AA49" s="857"/>
      <c r="AB49" s="857"/>
      <c r="AC49" s="857"/>
      <c r="AD49" s="857"/>
      <c r="AE49" s="857"/>
      <c r="AF49" s="857"/>
      <c r="AG49" s="824"/>
      <c r="AH49" s="824"/>
      <c r="AI49" s="824"/>
    </row>
    <row r="50" spans="1:35" s="855" customFormat="1" ht="34.5" customHeight="1" collapsed="1" x14ac:dyDescent="0.3">
      <c r="A50" s="866" t="s">
        <v>288</v>
      </c>
      <c r="B50" s="866"/>
      <c r="C50" s="866"/>
      <c r="D50" s="866"/>
      <c r="E50" s="866"/>
      <c r="F50" s="866"/>
      <c r="G50" s="866"/>
      <c r="H50" s="866"/>
      <c r="I50" s="866"/>
      <c r="J50" s="866"/>
      <c r="K50" s="866"/>
      <c r="L50" s="866"/>
      <c r="M50" s="866"/>
      <c r="N50" s="866"/>
      <c r="O50" s="866"/>
      <c r="P50" s="866"/>
      <c r="Q50" s="866"/>
      <c r="R50" s="866"/>
      <c r="S50" s="866"/>
      <c r="T50" s="866"/>
      <c r="U50" s="866"/>
      <c r="V50" s="866"/>
      <c r="W50" s="866"/>
      <c r="X50" s="866"/>
      <c r="Y50" s="867"/>
      <c r="Z50" s="866"/>
      <c r="AA50" s="866"/>
      <c r="AB50" s="866"/>
      <c r="AC50" s="866"/>
      <c r="AD50" s="866"/>
      <c r="AE50" s="866"/>
      <c r="AF50" s="866"/>
    </row>
    <row r="51" spans="1:35" outlineLevel="1" x14ac:dyDescent="0.3"/>
    <row r="52" spans="1:35" ht="130" outlineLevel="1" x14ac:dyDescent="0.3">
      <c r="A52" s="377"/>
      <c r="B52" s="378" t="s">
        <v>184</v>
      </c>
      <c r="C52" s="493" t="str">
        <f>Erfolgsrechnung!C8</f>
        <v>n = Vorjahr</v>
      </c>
      <c r="D52" s="493" t="str">
        <f>Erfolgsrechnung!D8</f>
        <v>n+1 
(1. PRE-Jahr)</v>
      </c>
      <c r="E52" s="493" t="str">
        <f>Erfolgsrechnung!E8</f>
        <v>n+2</v>
      </c>
      <c r="F52" s="493" t="str">
        <f>Erfolgsrechnung!F8</f>
        <v>n+3</v>
      </c>
      <c r="G52" s="493" t="str">
        <f>Erfolgsrechnung!G8</f>
        <v>n+4</v>
      </c>
      <c r="H52" s="493" t="str">
        <f>Erfolgsrechnung!H8</f>
        <v>n+5</v>
      </c>
      <c r="I52" s="493" t="str">
        <f>Erfolgsrechnung!I8</f>
        <v>n+6</v>
      </c>
      <c r="J52" s="493" t="str">
        <f>Erfolgsrechnung!J8</f>
        <v>1. Jahr nach Umsetzung</v>
      </c>
      <c r="K52" s="494" t="s">
        <v>237</v>
      </c>
      <c r="L52" s="379" t="s">
        <v>268</v>
      </c>
      <c r="M52" s="380"/>
      <c r="N52" s="380"/>
      <c r="O52" s="380"/>
      <c r="P52" s="380"/>
      <c r="Q52" s="380"/>
      <c r="R52" s="380"/>
      <c r="S52" s="380"/>
    </row>
    <row r="53" spans="1:35" ht="42" customHeight="1" outlineLevel="1" x14ac:dyDescent="0.3">
      <c r="A53" s="381" t="s">
        <v>229</v>
      </c>
      <c r="B53" s="382" t="s">
        <v>230</v>
      </c>
      <c r="C53" s="495" t="str">
        <f>IF(ISERROR(Erfolgsrechnung!C28/Erfolgsrechnung!C32),"N/A",Erfolgsrechnung!C28/Erfolgsrechnung!C32)</f>
        <v>N/A</v>
      </c>
      <c r="D53" s="495" t="str">
        <f>IF(ISERROR(Erfolgsrechnung!D28/Erfolgsrechnung!D32),"N/A",Erfolgsrechnung!D28/Erfolgsrechnung!D32)</f>
        <v>N/A</v>
      </c>
      <c r="E53" s="495" t="str">
        <f>IF(ISERROR(Erfolgsrechnung!E28/Erfolgsrechnung!E32),"N/A",Erfolgsrechnung!E28/Erfolgsrechnung!E32)</f>
        <v>N/A</v>
      </c>
      <c r="F53" s="495" t="str">
        <f>IF(ISERROR(Erfolgsrechnung!F28/Erfolgsrechnung!F32),"N/A",Erfolgsrechnung!F28/Erfolgsrechnung!F32)</f>
        <v>N/A</v>
      </c>
      <c r="G53" s="495" t="str">
        <f>IF(ISERROR(Erfolgsrechnung!G28/Erfolgsrechnung!G32),"N/A",Erfolgsrechnung!G28/Erfolgsrechnung!G32)</f>
        <v>N/A</v>
      </c>
      <c r="H53" s="495" t="str">
        <f>IF(ISERROR(Erfolgsrechnung!H28/Erfolgsrechnung!H32),"N/A",Erfolgsrechnung!H28/Erfolgsrechnung!H32)</f>
        <v>N/A</v>
      </c>
      <c r="I53" s="495" t="str">
        <f>IF(ISERROR(Erfolgsrechnung!I28/Erfolgsrechnung!I32),"N/A",Erfolgsrechnung!I28/Erfolgsrechnung!I32)</f>
        <v>N/A</v>
      </c>
      <c r="J53" s="496" t="str">
        <f>IF(ISERROR(Erfolgsrechnung!J28/Erfolgsrechnung!J32),"N/A",Erfolgsrechnung!J28/Erfolgsrechnung!J32)</f>
        <v>N/A</v>
      </c>
      <c r="K53" s="496" t="str">
        <f>IFERROR(AVERAGE(C53:J53),"N/A")</f>
        <v>N/A</v>
      </c>
      <c r="L53" s="383" t="s">
        <v>330</v>
      </c>
      <c r="M53" s="384"/>
      <c r="N53" s="384"/>
      <c r="O53" s="384"/>
      <c r="P53" s="384"/>
      <c r="Q53" s="384"/>
      <c r="R53" s="384"/>
      <c r="S53" s="384"/>
    </row>
    <row r="54" spans="1:35" ht="34.5" customHeight="1" outlineLevel="1" x14ac:dyDescent="0.3">
      <c r="A54" s="385" t="s">
        <v>75</v>
      </c>
      <c r="B54" s="386"/>
      <c r="C54" s="497">
        <f>Erfolgsrechnung!C52</f>
        <v>0</v>
      </c>
      <c r="D54" s="497">
        <f>Erfolgsrechnung!D52</f>
        <v>0</v>
      </c>
      <c r="E54" s="497">
        <f>Erfolgsrechnung!E52</f>
        <v>0</v>
      </c>
      <c r="F54" s="497">
        <f>Erfolgsrechnung!F52</f>
        <v>0</v>
      </c>
      <c r="G54" s="497">
        <f>Erfolgsrechnung!G52</f>
        <v>0</v>
      </c>
      <c r="H54" s="497">
        <f>Erfolgsrechnung!H52</f>
        <v>0</v>
      </c>
      <c r="I54" s="497">
        <f>Erfolgsrechnung!I52</f>
        <v>0</v>
      </c>
      <c r="J54" s="498">
        <f>Erfolgsrechnung!J52</f>
        <v>0</v>
      </c>
      <c r="K54" s="498">
        <f t="shared" ref="K54:K59" si="15">IFERROR(AVERAGE(C54:J54),"N/A")</f>
        <v>0</v>
      </c>
      <c r="L54" s="387" t="s">
        <v>331</v>
      </c>
      <c r="M54" s="388"/>
      <c r="N54" s="388"/>
      <c r="O54" s="388"/>
      <c r="P54" s="388"/>
      <c r="Q54" s="388"/>
      <c r="R54" s="388"/>
      <c r="S54" s="388"/>
    </row>
    <row r="55" spans="1:35" ht="46" customHeight="1" outlineLevel="1" x14ac:dyDescent="0.3">
      <c r="A55" s="389" t="s">
        <v>235</v>
      </c>
      <c r="B55" s="386"/>
      <c r="C55" s="497">
        <f>'Liquidität, I &amp; F-Planung'!F12</f>
        <v>0</v>
      </c>
      <c r="D55" s="497">
        <f>'Liquidität, I &amp; F-Planung'!G12</f>
        <v>0</v>
      </c>
      <c r="E55" s="497">
        <f>'Liquidität, I &amp; F-Planung'!H12</f>
        <v>0</v>
      </c>
      <c r="F55" s="497">
        <f>'Liquidität, I &amp; F-Planung'!I12</f>
        <v>0</v>
      </c>
      <c r="G55" s="497">
        <f>'Liquidität, I &amp; F-Planung'!J12</f>
        <v>0</v>
      </c>
      <c r="H55" s="497">
        <f>'Liquidität, I &amp; F-Planung'!K12</f>
        <v>0</v>
      </c>
      <c r="I55" s="497">
        <f>'Liquidität, I &amp; F-Planung'!L12</f>
        <v>0</v>
      </c>
      <c r="J55" s="498">
        <f>'Liquidität, I &amp; F-Planung'!M12</f>
        <v>0</v>
      </c>
      <c r="K55" s="498">
        <f t="shared" si="15"/>
        <v>0</v>
      </c>
      <c r="L55" s="387" t="s">
        <v>332</v>
      </c>
      <c r="M55" s="388"/>
      <c r="N55" s="388"/>
      <c r="O55" s="388"/>
      <c r="P55" s="388"/>
      <c r="Q55" s="388"/>
      <c r="R55" s="388"/>
      <c r="S55" s="388"/>
    </row>
    <row r="56" spans="1:35" ht="34.5" customHeight="1" outlineLevel="1" x14ac:dyDescent="0.3">
      <c r="A56" s="389" t="s">
        <v>231</v>
      </c>
      <c r="B56" s="386"/>
      <c r="C56" s="497">
        <f>'Liquidität, I &amp; F-Planung'!F176</f>
        <v>0</v>
      </c>
      <c r="D56" s="497">
        <f>'Liquidität, I &amp; F-Planung'!G176</f>
        <v>0</v>
      </c>
      <c r="E56" s="497">
        <f>'Liquidität, I &amp; F-Planung'!H176</f>
        <v>0</v>
      </c>
      <c r="F56" s="497">
        <f>'Liquidität, I &amp; F-Planung'!I176</f>
        <v>0</v>
      </c>
      <c r="G56" s="497">
        <f>'Liquidität, I &amp; F-Planung'!J176</f>
        <v>0</v>
      </c>
      <c r="H56" s="497">
        <f>'Liquidität, I &amp; F-Planung'!K176</f>
        <v>0</v>
      </c>
      <c r="I56" s="497">
        <f>'Liquidität, I &amp; F-Planung'!L176</f>
        <v>0</v>
      </c>
      <c r="J56" s="498">
        <f>'Liquidität, I &amp; F-Planung'!M176</f>
        <v>0</v>
      </c>
      <c r="K56" s="498">
        <f t="shared" si="15"/>
        <v>0</v>
      </c>
      <c r="L56" s="387"/>
      <c r="M56" s="388"/>
      <c r="N56" s="388"/>
      <c r="O56" s="388"/>
      <c r="P56" s="388"/>
      <c r="Q56" s="388"/>
      <c r="R56" s="388"/>
      <c r="S56" s="388"/>
    </row>
    <row r="57" spans="1:35" ht="34.5" customHeight="1" outlineLevel="1" x14ac:dyDescent="0.3">
      <c r="A57" s="389" t="s">
        <v>73</v>
      </c>
      <c r="B57" s="386" t="s">
        <v>151</v>
      </c>
      <c r="C57" s="499" t="str">
        <f>IF(ISERROR(C56/C55),"N/A",C56/C55)</f>
        <v>N/A</v>
      </c>
      <c r="D57" s="499" t="str">
        <f t="shared" ref="D57:J57" si="16">IF(ISERROR(D56/D55),"N/A",D56/D55)</f>
        <v>N/A</v>
      </c>
      <c r="E57" s="499" t="str">
        <f t="shared" si="16"/>
        <v>N/A</v>
      </c>
      <c r="F57" s="499" t="str">
        <f t="shared" si="16"/>
        <v>N/A</v>
      </c>
      <c r="G57" s="499" t="str">
        <f t="shared" si="16"/>
        <v>N/A</v>
      </c>
      <c r="H57" s="499" t="str">
        <f t="shared" si="16"/>
        <v>N/A</v>
      </c>
      <c r="I57" s="499" t="str">
        <f t="shared" si="16"/>
        <v>N/A</v>
      </c>
      <c r="J57" s="500" t="str">
        <f t="shared" si="16"/>
        <v>N/A</v>
      </c>
      <c r="K57" s="500" t="str">
        <f t="shared" si="15"/>
        <v>N/A</v>
      </c>
      <c r="L57" s="387" t="s">
        <v>333</v>
      </c>
      <c r="M57" s="388"/>
      <c r="N57" s="388"/>
      <c r="O57" s="388"/>
      <c r="P57" s="388"/>
      <c r="Q57" s="388"/>
      <c r="R57" s="388"/>
      <c r="S57" s="388"/>
    </row>
    <row r="58" spans="1:35" ht="38.5" customHeight="1" outlineLevel="1" x14ac:dyDescent="0.3">
      <c r="A58" s="389" t="s">
        <v>425</v>
      </c>
      <c r="B58" s="386"/>
      <c r="C58" s="501"/>
      <c r="D58" s="501"/>
      <c r="E58" s="501"/>
      <c r="F58" s="501"/>
      <c r="G58" s="501"/>
      <c r="H58" s="501"/>
      <c r="I58" s="501"/>
      <c r="J58" s="498" t="str">
        <f>IF(ISERROR(($J$54-$C$54)/$J$56),"N/A",(($J$54-$C$54)/$J$56))</f>
        <v>N/A</v>
      </c>
      <c r="K58" s="498" t="str">
        <f t="shared" si="15"/>
        <v>N/A</v>
      </c>
      <c r="L58" s="387"/>
      <c r="M58" s="388"/>
      <c r="N58" s="388"/>
      <c r="O58" s="388"/>
      <c r="P58" s="388"/>
      <c r="Q58" s="388"/>
      <c r="R58" s="388"/>
      <c r="S58" s="388"/>
    </row>
    <row r="59" spans="1:35" ht="34.5" customHeight="1" outlineLevel="1" x14ac:dyDescent="0.3">
      <c r="A59" s="389" t="s">
        <v>182</v>
      </c>
      <c r="B59" s="386" t="s">
        <v>186</v>
      </c>
      <c r="C59" s="497">
        <f>Erfolgsrechnung!C29</f>
        <v>0</v>
      </c>
      <c r="D59" s="497">
        <f>Erfolgsrechnung!D29</f>
        <v>0</v>
      </c>
      <c r="E59" s="497">
        <f>Erfolgsrechnung!E29</f>
        <v>0</v>
      </c>
      <c r="F59" s="497">
        <f>Erfolgsrechnung!F29</f>
        <v>0</v>
      </c>
      <c r="G59" s="497">
        <f>Erfolgsrechnung!G29</f>
        <v>0</v>
      </c>
      <c r="H59" s="497">
        <f>Erfolgsrechnung!H29</f>
        <v>0</v>
      </c>
      <c r="I59" s="497">
        <f>Erfolgsrechnung!J29</f>
        <v>0</v>
      </c>
      <c r="J59" s="498">
        <f>Erfolgsrechnung!K29</f>
        <v>0</v>
      </c>
      <c r="K59" s="498">
        <f t="shared" si="15"/>
        <v>0</v>
      </c>
      <c r="L59" s="387"/>
      <c r="M59" s="388"/>
      <c r="N59" s="388"/>
      <c r="O59" s="388"/>
      <c r="P59" s="388"/>
      <c r="Q59" s="388"/>
      <c r="R59" s="388"/>
      <c r="S59" s="388"/>
    </row>
    <row r="60" spans="1:35" ht="34.5" customHeight="1" outlineLevel="1" x14ac:dyDescent="0.3">
      <c r="A60" s="390"/>
      <c r="B60" s="391" t="s">
        <v>189</v>
      </c>
      <c r="C60" s="392"/>
      <c r="D60" s="392"/>
      <c r="E60" s="392"/>
      <c r="F60" s="392"/>
      <c r="G60" s="392"/>
      <c r="H60" s="392"/>
      <c r="I60" s="392"/>
      <c r="J60" s="393"/>
      <c r="K60" s="394"/>
      <c r="L60" s="395"/>
      <c r="M60" s="396"/>
      <c r="N60" s="396"/>
      <c r="O60" s="396"/>
      <c r="P60" s="396"/>
      <c r="Q60" s="396"/>
      <c r="R60" s="396"/>
      <c r="S60" s="396"/>
    </row>
    <row r="62" spans="1:35" s="315" customFormat="1" ht="34.5" customHeight="1" collapsed="1" x14ac:dyDescent="0.3">
      <c r="A62" s="375" t="s">
        <v>415</v>
      </c>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6"/>
      <c r="Z62" s="375"/>
      <c r="AA62" s="375"/>
      <c r="AB62" s="375"/>
      <c r="AC62" s="375"/>
      <c r="AD62" s="375"/>
      <c r="AE62" s="375"/>
      <c r="AF62" s="375"/>
    </row>
    <row r="63" spans="1:35" outlineLevel="1" x14ac:dyDescent="0.3"/>
    <row r="64" spans="1:35" ht="65" outlineLevel="1" x14ac:dyDescent="0.3">
      <c r="A64" s="381" t="s">
        <v>236</v>
      </c>
      <c r="B64" s="397" t="s">
        <v>186</v>
      </c>
      <c r="C64" s="398"/>
      <c r="D64" s="398"/>
      <c r="E64" s="398"/>
      <c r="F64" s="398"/>
      <c r="G64" s="398"/>
      <c r="H64" s="398"/>
      <c r="I64" s="399"/>
      <c r="J64" s="400"/>
      <c r="K64" s="397"/>
    </row>
    <row r="65" spans="1:36" outlineLevel="1" x14ac:dyDescent="0.3">
      <c r="A65" s="401"/>
      <c r="B65" s="386" t="s">
        <v>189</v>
      </c>
      <c r="C65" s="402"/>
      <c r="D65" s="402"/>
      <c r="E65" s="402"/>
      <c r="F65" s="402"/>
      <c r="G65" s="402"/>
      <c r="H65" s="402"/>
      <c r="I65" s="403"/>
      <c r="J65" s="404"/>
      <c r="K65" s="386"/>
    </row>
    <row r="66" spans="1:36" x14ac:dyDescent="0.3">
      <c r="A66" s="405"/>
      <c r="B66" s="406"/>
      <c r="C66" s="407"/>
      <c r="D66" s="407"/>
      <c r="E66" s="407"/>
      <c r="F66" s="407"/>
      <c r="G66" s="407"/>
      <c r="H66" s="407"/>
      <c r="I66" s="407"/>
      <c r="J66" s="408"/>
    </row>
    <row r="67" spans="1:36" s="858" customFormat="1" ht="46" customHeight="1" x14ac:dyDescent="0.3">
      <c r="A67" s="856" t="s">
        <v>203</v>
      </c>
      <c r="B67" s="857"/>
      <c r="C67" s="857"/>
      <c r="D67" s="857"/>
      <c r="E67" s="857"/>
      <c r="F67" s="857"/>
      <c r="G67" s="857"/>
      <c r="H67" s="857"/>
      <c r="I67" s="857"/>
      <c r="J67" s="856"/>
      <c r="K67" s="857"/>
      <c r="L67" s="857"/>
      <c r="M67" s="857"/>
      <c r="N67" s="857"/>
      <c r="O67" s="857"/>
      <c r="P67" s="857"/>
      <c r="Q67" s="857"/>
      <c r="R67" s="857"/>
      <c r="S67" s="857"/>
      <c r="T67" s="857"/>
      <c r="U67" s="857"/>
      <c r="V67" s="857"/>
      <c r="W67" s="857"/>
      <c r="X67" s="857"/>
      <c r="Y67" s="857"/>
      <c r="Z67" s="857"/>
      <c r="AA67" s="857"/>
      <c r="AB67" s="857"/>
      <c r="AC67" s="857"/>
      <c r="AD67" s="857"/>
      <c r="AE67" s="857"/>
      <c r="AF67" s="857"/>
      <c r="AG67" s="824"/>
      <c r="AH67" s="824"/>
      <c r="AI67" s="824"/>
    </row>
    <row r="68" spans="1:36" s="855" customFormat="1" ht="44.5" customHeight="1" collapsed="1" x14ac:dyDescent="0.3">
      <c r="A68" s="866" t="s">
        <v>183</v>
      </c>
      <c r="B68" s="866"/>
      <c r="C68" s="866"/>
      <c r="D68" s="866"/>
      <c r="E68" s="866"/>
      <c r="F68" s="866"/>
      <c r="G68" s="866"/>
      <c r="H68" s="866"/>
      <c r="I68" s="866"/>
      <c r="J68" s="866"/>
      <c r="K68" s="866"/>
      <c r="L68" s="866"/>
      <c r="M68" s="866"/>
      <c r="N68" s="866"/>
      <c r="O68" s="866"/>
      <c r="P68" s="866"/>
      <c r="Q68" s="866"/>
      <c r="R68" s="866"/>
      <c r="S68" s="866"/>
      <c r="T68" s="866"/>
      <c r="U68" s="866"/>
      <c r="V68" s="866"/>
      <c r="W68" s="866"/>
      <c r="X68" s="866"/>
      <c r="Y68" s="867"/>
      <c r="Z68" s="866"/>
      <c r="AA68" s="866"/>
      <c r="AB68" s="866"/>
      <c r="AC68" s="866"/>
      <c r="AD68" s="866"/>
      <c r="AE68" s="866"/>
      <c r="AF68" s="866"/>
    </row>
    <row r="69" spans="1:36" s="409" customFormat="1" ht="23.15" customHeight="1" outlineLevel="1" x14ac:dyDescent="0.3">
      <c r="J69" s="410"/>
      <c r="K69" s="411" t="s">
        <v>295</v>
      </c>
      <c r="M69" s="412" t="s">
        <v>296</v>
      </c>
      <c r="N69" s="413"/>
      <c r="O69" s="414"/>
      <c r="P69" s="414"/>
      <c r="Q69" s="414"/>
      <c r="R69" s="414"/>
      <c r="Y69" s="415"/>
      <c r="AF69" s="316"/>
      <c r="AG69" s="316"/>
      <c r="AH69" s="316"/>
      <c r="AI69" s="316"/>
      <c r="AJ69" s="316"/>
    </row>
    <row r="70" spans="1:36" s="317" customFormat="1" ht="130" outlineLevel="1" x14ac:dyDescent="0.3">
      <c r="A70" s="416" t="s">
        <v>188</v>
      </c>
      <c r="B70" s="416" t="s">
        <v>184</v>
      </c>
      <c r="C70" s="798" t="str">
        <f>Erfolgsrechnung!$C$8</f>
        <v>n = Vorjahr</v>
      </c>
      <c r="D70" s="798" t="str">
        <f>Erfolgsrechnung!$D$8</f>
        <v>n+1 
(1. PRE-Jahr)</v>
      </c>
      <c r="E70" s="798" t="str">
        <f>Erfolgsrechnung!$E$8</f>
        <v>n+2</v>
      </c>
      <c r="F70" s="798" t="str">
        <f>Erfolgsrechnung!$F$8</f>
        <v>n+3</v>
      </c>
      <c r="G70" s="798" t="str">
        <f>Erfolgsrechnung!$G$8</f>
        <v>n+4</v>
      </c>
      <c r="H70" s="798" t="str">
        <f>Erfolgsrechnung!$H$8</f>
        <v>n+5</v>
      </c>
      <c r="I70" s="798" t="str">
        <f>Erfolgsrechnung!$I$8</f>
        <v>n+6</v>
      </c>
      <c r="J70" s="799" t="str">
        <f>Erfolgsrechnung!$J$8</f>
        <v>1. Jahr nach Umsetzung</v>
      </c>
      <c r="K70" s="417" t="s">
        <v>426</v>
      </c>
      <c r="L70" s="418" t="s">
        <v>322</v>
      </c>
      <c r="M70" s="419"/>
      <c r="N70" s="420"/>
      <c r="O70" s="420"/>
      <c r="P70" s="420"/>
      <c r="Q70" s="420"/>
      <c r="R70" s="420"/>
      <c r="AF70" s="316"/>
      <c r="AG70" s="316"/>
      <c r="AH70" s="316"/>
      <c r="AI70" s="316"/>
      <c r="AJ70" s="316"/>
    </row>
    <row r="71" spans="1:36" s="426" customFormat="1" ht="34.5" customHeight="1" outlineLevel="1" x14ac:dyDescent="0.3">
      <c r="A71" s="421" t="s">
        <v>260</v>
      </c>
      <c r="B71" s="422"/>
      <c r="C71" s="800">
        <f>Erfolgsrechnung!C29</f>
        <v>0</v>
      </c>
      <c r="D71" s="800">
        <f>Erfolgsrechnung!D29</f>
        <v>0</v>
      </c>
      <c r="E71" s="800">
        <f>Erfolgsrechnung!E29</f>
        <v>0</v>
      </c>
      <c r="F71" s="800">
        <f>Erfolgsrechnung!F29</f>
        <v>0</v>
      </c>
      <c r="G71" s="800">
        <f>Erfolgsrechnung!G29</f>
        <v>0</v>
      </c>
      <c r="H71" s="800">
        <f>Erfolgsrechnung!H29</f>
        <v>0</v>
      </c>
      <c r="I71" s="800">
        <f>Erfolgsrechnung!I29</f>
        <v>0</v>
      </c>
      <c r="J71" s="801">
        <f>Erfolgsrechnung!J29</f>
        <v>0</v>
      </c>
      <c r="K71" s="802">
        <f>I71-C71</f>
        <v>0</v>
      </c>
      <c r="L71" s="803">
        <f>J71-C71</f>
        <v>0</v>
      </c>
      <c r="M71" s="423"/>
      <c r="N71" s="424"/>
      <c r="O71" s="424"/>
      <c r="P71" s="424"/>
      <c r="Q71" s="424"/>
      <c r="R71" s="425"/>
      <c r="Y71" s="427"/>
      <c r="AF71" s="316"/>
      <c r="AG71" s="316"/>
      <c r="AH71" s="316"/>
      <c r="AI71" s="316"/>
      <c r="AJ71" s="316"/>
    </row>
    <row r="72" spans="1:36" s="426" customFormat="1" ht="34.5" customHeight="1" outlineLevel="1" x14ac:dyDescent="0.3">
      <c r="A72" s="428" t="s">
        <v>75</v>
      </c>
      <c r="B72" s="429"/>
      <c r="C72" s="804">
        <f>Erfolgsrechnung!C52</f>
        <v>0</v>
      </c>
      <c r="D72" s="804">
        <f>Erfolgsrechnung!D52</f>
        <v>0</v>
      </c>
      <c r="E72" s="804">
        <f>Erfolgsrechnung!E52</f>
        <v>0</v>
      </c>
      <c r="F72" s="804">
        <f>Erfolgsrechnung!F52</f>
        <v>0</v>
      </c>
      <c r="G72" s="804">
        <f>Erfolgsrechnung!G52</f>
        <v>0</v>
      </c>
      <c r="H72" s="804">
        <f>Erfolgsrechnung!H52</f>
        <v>0</v>
      </c>
      <c r="I72" s="804">
        <f>Erfolgsrechnung!I52</f>
        <v>0</v>
      </c>
      <c r="J72" s="805">
        <f>Erfolgsrechnung!J52</f>
        <v>0</v>
      </c>
      <c r="K72" s="806">
        <f>I72-C72</f>
        <v>0</v>
      </c>
      <c r="L72" s="807">
        <f>J72-C72</f>
        <v>0</v>
      </c>
      <c r="M72" s="423"/>
      <c r="N72" s="424"/>
      <c r="O72" s="424"/>
      <c r="P72" s="424"/>
      <c r="Q72" s="424"/>
      <c r="R72" s="425"/>
      <c r="Y72" s="427"/>
      <c r="AF72" s="316"/>
      <c r="AG72" s="316"/>
      <c r="AH72" s="316"/>
      <c r="AI72" s="316"/>
      <c r="AJ72" s="316"/>
    </row>
    <row r="73" spans="1:36" outlineLevel="1" x14ac:dyDescent="0.3">
      <c r="A73" s="430"/>
      <c r="C73" s="808"/>
      <c r="D73" s="808"/>
      <c r="E73" s="808"/>
      <c r="F73" s="808"/>
      <c r="G73" s="808"/>
      <c r="H73" s="808"/>
      <c r="I73" s="808"/>
      <c r="J73" s="809"/>
      <c r="K73" s="810" t="str">
        <f>IF(ISERROR((I71-C71)/C71),"N/A",(I71-C71)/C71)</f>
        <v>N/A</v>
      </c>
      <c r="L73" s="811" t="str">
        <f>IF(ISERROR((J71-C71)/C71),"N/A",(J71-C71)/C71)</f>
        <v>N/A</v>
      </c>
    </row>
    <row r="74" spans="1:36" outlineLevel="1" x14ac:dyDescent="0.3">
      <c r="A74" s="430"/>
      <c r="C74" s="808"/>
      <c r="D74" s="808"/>
      <c r="E74" s="808"/>
      <c r="F74" s="808"/>
      <c r="G74" s="808"/>
      <c r="H74" s="808"/>
      <c r="I74" s="808"/>
      <c r="J74" s="809"/>
      <c r="K74" s="810" t="str">
        <f>IF(ISERROR((I72-C72)/C72),"N/A",(I72-C72)/C72)</f>
        <v>N/A</v>
      </c>
      <c r="L74" s="811" t="str">
        <f>IF(ISERROR((J72-C72)/C72),"N/A",(J72-C72)/C72)</f>
        <v>N/A</v>
      </c>
    </row>
    <row r="75" spans="1:36" s="326" customFormat="1" outlineLevel="1" x14ac:dyDescent="0.3">
      <c r="Y75" s="324"/>
      <c r="AF75" s="316"/>
      <c r="AG75" s="316"/>
      <c r="AH75" s="316"/>
      <c r="AI75" s="316"/>
      <c r="AJ75" s="316"/>
    </row>
    <row r="76" spans="1:36" ht="66.5" customHeight="1" outlineLevel="1" x14ac:dyDescent="0.3">
      <c r="A76" s="432"/>
      <c r="B76" s="433" t="s">
        <v>64</v>
      </c>
      <c r="C76" s="434"/>
      <c r="D76" s="435"/>
      <c r="F76" s="436"/>
      <c r="G76" s="1011" t="s">
        <v>427</v>
      </c>
      <c r="H76" s="1012"/>
      <c r="I76" s="433" t="s">
        <v>65</v>
      </c>
      <c r="J76" s="434"/>
      <c r="K76" s="435"/>
      <c r="M76" s="436"/>
      <c r="N76" s="1011" t="s">
        <v>427</v>
      </c>
      <c r="O76" s="1012"/>
      <c r="P76" s="433" t="s">
        <v>67</v>
      </c>
      <c r="Q76" s="434"/>
      <c r="R76" s="435"/>
      <c r="T76" s="436"/>
      <c r="U76" s="1011" t="s">
        <v>427</v>
      </c>
      <c r="V76" s="1012"/>
      <c r="W76" s="433" t="s">
        <v>174</v>
      </c>
      <c r="X76" s="437"/>
      <c r="Y76" s="434"/>
      <c r="Z76" s="435"/>
      <c r="AB76" s="436"/>
      <c r="AC76" s="1011" t="s">
        <v>427</v>
      </c>
      <c r="AD76" s="1012"/>
    </row>
    <row r="77" spans="1:36" s="317" customFormat="1" ht="162.5" outlineLevel="1" x14ac:dyDescent="0.3">
      <c r="A77" s="1010" t="s">
        <v>187</v>
      </c>
      <c r="B77" s="438" t="s">
        <v>51</v>
      </c>
      <c r="C77" s="502" t="str">
        <f>Erfolgsrechnung!$C$8</f>
        <v>n = Vorjahr</v>
      </c>
      <c r="D77" s="502" t="str">
        <f>Erfolgsrechnung!$D$8</f>
        <v>n+1 
(1. PRE-Jahr)</v>
      </c>
      <c r="E77" s="502" t="str">
        <f>Erfolgsrechnung!$I$8</f>
        <v>n+6</v>
      </c>
      <c r="F77" s="504" t="str">
        <f>Erfolgsrechnung!$J$8</f>
        <v>1. Jahr nach Umsetzung</v>
      </c>
      <c r="G77" s="503" t="s">
        <v>428</v>
      </c>
      <c r="H77" s="504" t="s">
        <v>429</v>
      </c>
      <c r="I77" s="438" t="s">
        <v>51</v>
      </c>
      <c r="J77" s="502" t="str">
        <f>Erfolgsrechnung!$C$8</f>
        <v>n = Vorjahr</v>
      </c>
      <c r="K77" s="502" t="str">
        <f>Erfolgsrechnung!$D$8</f>
        <v>n+1 
(1. PRE-Jahr)</v>
      </c>
      <c r="L77" s="502" t="str">
        <f>Erfolgsrechnung!$I$8</f>
        <v>n+6</v>
      </c>
      <c r="M77" s="504" t="str">
        <f>Erfolgsrechnung!$J$8</f>
        <v>1. Jahr nach Umsetzung</v>
      </c>
      <c r="N77" s="503" t="s">
        <v>428</v>
      </c>
      <c r="O77" s="504" t="s">
        <v>414</v>
      </c>
      <c r="P77" s="438" t="s">
        <v>51</v>
      </c>
      <c r="Q77" s="502" t="str">
        <f>Erfolgsrechnung!$C$8</f>
        <v>n = Vorjahr</v>
      </c>
      <c r="R77" s="502" t="str">
        <f>Erfolgsrechnung!$D$8</f>
        <v>n+1 
(1. PRE-Jahr)</v>
      </c>
      <c r="S77" s="502" t="str">
        <f>Erfolgsrechnung!$I$8</f>
        <v>n+6</v>
      </c>
      <c r="T77" s="504" t="str">
        <f>Erfolgsrechnung!$J$8</f>
        <v>1. Jahr nach Umsetzung</v>
      </c>
      <c r="U77" s="503" t="s">
        <v>428</v>
      </c>
      <c r="V77" s="504" t="s">
        <v>429</v>
      </c>
      <c r="W77" s="438" t="s">
        <v>51</v>
      </c>
      <c r="X77" s="502" t="str">
        <f>Erfolgsrechnung!$C$8</f>
        <v>n = Vorjahr</v>
      </c>
      <c r="Y77" s="502"/>
      <c r="Z77" s="502" t="str">
        <f>Erfolgsrechnung!$D$8</f>
        <v>n+1 
(1. PRE-Jahr)</v>
      </c>
      <c r="AA77" s="502" t="str">
        <f>Erfolgsrechnung!$I$8</f>
        <v>n+6</v>
      </c>
      <c r="AB77" s="504" t="str">
        <f>Erfolgsrechnung!$J$8</f>
        <v>1. Jahr nach Umsetzung</v>
      </c>
      <c r="AC77" s="503" t="s">
        <v>428</v>
      </c>
      <c r="AD77" s="504" t="s">
        <v>298</v>
      </c>
      <c r="AF77" s="316"/>
      <c r="AG77" s="316"/>
      <c r="AH77" s="316"/>
      <c r="AI77" s="316"/>
      <c r="AJ77" s="316"/>
    </row>
    <row r="78" spans="1:36" ht="39.65" customHeight="1" outlineLevel="1" x14ac:dyDescent="0.3">
      <c r="A78" s="439" t="s">
        <v>131</v>
      </c>
      <c r="B78" s="440" t="s">
        <v>265</v>
      </c>
      <c r="C78" s="352"/>
      <c r="D78" s="352"/>
      <c r="E78" s="352"/>
      <c r="F78" s="348"/>
      <c r="G78" s="441">
        <f>E78-C78</f>
        <v>0</v>
      </c>
      <c r="H78" s="442">
        <f>F78-C78</f>
        <v>0</v>
      </c>
      <c r="I78" s="440" t="s">
        <v>265</v>
      </c>
      <c r="J78" s="352"/>
      <c r="K78" s="352"/>
      <c r="L78" s="352"/>
      <c r="M78" s="348"/>
      <c r="N78" s="441">
        <f>L78-J78</f>
        <v>0</v>
      </c>
      <c r="O78" s="442">
        <f>M78-J78</f>
        <v>0</v>
      </c>
      <c r="P78" s="440" t="s">
        <v>265</v>
      </c>
      <c r="Q78" s="352">
        <v>10</v>
      </c>
      <c r="R78" s="352"/>
      <c r="S78" s="352">
        <v>4000</v>
      </c>
      <c r="T78" s="348">
        <v>400</v>
      </c>
      <c r="U78" s="812">
        <f>S78-Q78</f>
        <v>3990</v>
      </c>
      <c r="V78" s="813">
        <f>T78-Q78</f>
        <v>390</v>
      </c>
      <c r="W78" s="440" t="s">
        <v>265</v>
      </c>
      <c r="X78" s="443"/>
      <c r="Y78" s="352"/>
      <c r="Z78" s="352"/>
      <c r="AA78" s="352"/>
      <c r="AB78" s="348"/>
      <c r="AC78" s="441">
        <f>AA78-X78</f>
        <v>0</v>
      </c>
      <c r="AD78" s="442">
        <f>AB78-X78</f>
        <v>0</v>
      </c>
    </row>
    <row r="79" spans="1:36" ht="39.65" customHeight="1" outlineLevel="1" x14ac:dyDescent="0.3">
      <c r="A79" s="444" t="s">
        <v>132</v>
      </c>
      <c r="B79" s="445" t="s">
        <v>62</v>
      </c>
      <c r="C79" s="357"/>
      <c r="D79" s="357"/>
      <c r="E79" s="357"/>
      <c r="F79" s="354"/>
      <c r="G79" s="446">
        <f t="shared" ref="G79:G80" si="17">E79-C79</f>
        <v>0</v>
      </c>
      <c r="H79" s="447">
        <f t="shared" ref="H79:H80" si="18">F79-C79</f>
        <v>0</v>
      </c>
      <c r="I79" s="445" t="s">
        <v>62</v>
      </c>
      <c r="J79" s="357"/>
      <c r="K79" s="357"/>
      <c r="L79" s="357"/>
      <c r="M79" s="354"/>
      <c r="N79" s="446">
        <f>L79-J79</f>
        <v>0</v>
      </c>
      <c r="O79" s="447">
        <f>M79-J79</f>
        <v>0</v>
      </c>
      <c r="P79" s="445" t="s">
        <v>62</v>
      </c>
      <c r="Q79" s="357"/>
      <c r="R79" s="357"/>
      <c r="S79" s="357"/>
      <c r="T79" s="354"/>
      <c r="U79" s="814">
        <f t="shared" ref="U79:U80" si="19">S79-Q79</f>
        <v>0</v>
      </c>
      <c r="V79" s="815">
        <f t="shared" ref="V79:V80" si="20">T79-Q79</f>
        <v>0</v>
      </c>
      <c r="W79" s="445" t="s">
        <v>62</v>
      </c>
      <c r="X79" s="448"/>
      <c r="Y79" s="357"/>
      <c r="Z79" s="357"/>
      <c r="AA79" s="357"/>
      <c r="AB79" s="354"/>
      <c r="AC79" s="446">
        <f t="shared" ref="AC79:AC80" si="21">AA79-X79</f>
        <v>0</v>
      </c>
      <c r="AD79" s="447">
        <f t="shared" ref="AD79:AD80" si="22">AB79-X79</f>
        <v>0</v>
      </c>
    </row>
    <row r="80" spans="1:36" ht="39.65" customHeight="1" outlineLevel="1" x14ac:dyDescent="0.3">
      <c r="A80" s="449" t="s">
        <v>266</v>
      </c>
      <c r="B80" s="450" t="str">
        <f>B78</f>
        <v>CHF /Einheit</v>
      </c>
      <c r="C80" s="451"/>
      <c r="D80" s="451"/>
      <c r="E80" s="451"/>
      <c r="F80" s="359"/>
      <c r="G80" s="452">
        <f t="shared" si="17"/>
        <v>0</v>
      </c>
      <c r="H80" s="453">
        <f t="shared" si="18"/>
        <v>0</v>
      </c>
      <c r="I80" s="450" t="s">
        <v>265</v>
      </c>
      <c r="J80" s="451"/>
      <c r="K80" s="451"/>
      <c r="L80" s="451"/>
      <c r="M80" s="359"/>
      <c r="N80" s="452">
        <f>L80-J80</f>
        <v>0</v>
      </c>
      <c r="O80" s="453">
        <f>M80-J80</f>
        <v>0</v>
      </c>
      <c r="P80" s="450" t="s">
        <v>265</v>
      </c>
      <c r="Q80" s="451"/>
      <c r="R80" s="451"/>
      <c r="S80" s="451"/>
      <c r="T80" s="359"/>
      <c r="U80" s="816">
        <f t="shared" si="19"/>
        <v>0</v>
      </c>
      <c r="V80" s="817">
        <f t="shared" si="20"/>
        <v>0</v>
      </c>
      <c r="W80" s="450" t="s">
        <v>265</v>
      </c>
      <c r="X80" s="454"/>
      <c r="Y80" s="451"/>
      <c r="Z80" s="451"/>
      <c r="AA80" s="451"/>
      <c r="AB80" s="359"/>
      <c r="AC80" s="452">
        <f t="shared" si="21"/>
        <v>0</v>
      </c>
      <c r="AD80" s="453">
        <f t="shared" si="22"/>
        <v>0</v>
      </c>
    </row>
    <row r="81" spans="1:36" ht="39.65" customHeight="1" outlineLevel="1" x14ac:dyDescent="0.3">
      <c r="A81" s="439" t="s">
        <v>300</v>
      </c>
      <c r="B81" s="1013" t="s">
        <v>299</v>
      </c>
      <c r="C81" s="1014"/>
      <c r="D81" s="1014"/>
      <c r="E81" s="1014"/>
      <c r="F81" s="1015"/>
      <c r="G81" s="431" t="str">
        <f>IFERROR((E78-$C$78)/$C$78,"N/A")</f>
        <v>N/A</v>
      </c>
      <c r="H81" s="455" t="str">
        <f>IFERROR((F78-$C$78)/$C$78,"N/A")</f>
        <v>N/A</v>
      </c>
      <c r="I81" s="1013" t="s">
        <v>299</v>
      </c>
      <c r="J81" s="1014"/>
      <c r="K81" s="1014"/>
      <c r="L81" s="1014"/>
      <c r="M81" s="1015"/>
      <c r="N81" s="431" t="str">
        <f>IFERROR((L78-$C$78)/$C$78,"N/A")</f>
        <v>N/A</v>
      </c>
      <c r="O81" s="455" t="str">
        <f>IFERROR((M78-$C$78)/$C$78,"N/A")</f>
        <v>N/A</v>
      </c>
      <c r="P81" s="770" t="s">
        <v>299</v>
      </c>
      <c r="Q81" s="771"/>
      <c r="R81" s="771"/>
      <c r="S81" s="771"/>
      <c r="T81" s="772"/>
      <c r="U81" s="810" t="str">
        <f>IFERROR((S78-$C$78)/$C$78,"N/A")</f>
        <v>N/A</v>
      </c>
      <c r="V81" s="818" t="str">
        <f>IFERROR((T78-$C$78)/$C$78,"N/A")</f>
        <v>N/A</v>
      </c>
      <c r="W81" s="770" t="s">
        <v>299</v>
      </c>
      <c r="X81" s="771"/>
      <c r="Y81" s="771"/>
      <c r="Z81" s="771"/>
      <c r="AA81" s="771"/>
      <c r="AB81" s="772"/>
      <c r="AC81" s="431" t="str">
        <f>IFERROR((AA78-$C$78)/$C$78,"N/A")</f>
        <v>N/A</v>
      </c>
      <c r="AD81" s="455" t="str">
        <f>IFERROR((AB78-$C$78)/$C$78,"N/A")</f>
        <v>N/A</v>
      </c>
    </row>
    <row r="82" spans="1:36" ht="39.65" customHeight="1" outlineLevel="1" x14ac:dyDescent="0.3">
      <c r="A82" s="444"/>
      <c r="B82" s="1016"/>
      <c r="C82" s="1017"/>
      <c r="D82" s="1017"/>
      <c r="E82" s="1017"/>
      <c r="F82" s="1018"/>
      <c r="G82" s="456"/>
      <c r="H82" s="457" t="str">
        <f>IFERROR((F79-$C$79)/$C$79,"N/A")</f>
        <v>N/A</v>
      </c>
      <c r="I82" s="1016"/>
      <c r="J82" s="1017"/>
      <c r="K82" s="1017"/>
      <c r="L82" s="1017"/>
      <c r="M82" s="1018"/>
      <c r="N82" s="456"/>
      <c r="O82" s="457" t="str">
        <f>IFERROR((M79-$C$79)/$C$79,"N/A")</f>
        <v>N/A</v>
      </c>
      <c r="P82" s="773"/>
      <c r="Q82" s="774"/>
      <c r="R82" s="774"/>
      <c r="S82" s="774"/>
      <c r="T82" s="775"/>
      <c r="U82" s="819"/>
      <c r="V82" s="820" t="str">
        <f>IFERROR((T79-$C$79)/$C$79,"N/A")</f>
        <v>N/A</v>
      </c>
      <c r="W82" s="773"/>
      <c r="X82" s="774"/>
      <c r="Y82" s="774"/>
      <c r="Z82" s="774"/>
      <c r="AA82" s="774"/>
      <c r="AB82" s="775"/>
      <c r="AC82" s="456"/>
      <c r="AD82" s="457" t="str">
        <f>IFERROR((AB79-$C$79)/$C$79,"N/A")</f>
        <v>N/A</v>
      </c>
    </row>
    <row r="83" spans="1:36" ht="39.65" customHeight="1" outlineLevel="1" x14ac:dyDescent="0.3">
      <c r="A83" s="444"/>
      <c r="B83" s="1016"/>
      <c r="C83" s="1017"/>
      <c r="D83" s="1017"/>
      <c r="E83" s="1017"/>
      <c r="F83" s="1018"/>
      <c r="G83" s="458"/>
      <c r="H83" s="459" t="str">
        <f>IFERROR((F80-$C$80)/$C$80,"N/A")</f>
        <v>N/A</v>
      </c>
      <c r="I83" s="1016"/>
      <c r="J83" s="1017"/>
      <c r="K83" s="1017"/>
      <c r="L83" s="1017"/>
      <c r="M83" s="1018"/>
      <c r="N83" s="458"/>
      <c r="O83" s="459" t="str">
        <f>IFERROR((M80-$C$80)/$C$80,"N/A")</f>
        <v>N/A</v>
      </c>
      <c r="P83" s="773"/>
      <c r="Q83" s="774"/>
      <c r="R83" s="774"/>
      <c r="S83" s="774"/>
      <c r="T83" s="775"/>
      <c r="U83" s="821"/>
      <c r="V83" s="822" t="str">
        <f>IFERROR((T80-$C$80)/$C$80,"N/A")</f>
        <v>N/A</v>
      </c>
      <c r="W83" s="773"/>
      <c r="X83" s="774"/>
      <c r="Y83" s="774"/>
      <c r="Z83" s="774"/>
      <c r="AA83" s="774"/>
      <c r="AB83" s="775"/>
      <c r="AC83" s="458"/>
      <c r="AD83" s="459" t="str">
        <f>IFERROR((AB80-$C$80)/$C$80,"N/A")</f>
        <v>N/A</v>
      </c>
    </row>
    <row r="84" spans="1:36" x14ac:dyDescent="0.3">
      <c r="B84" s="317"/>
      <c r="C84" s="408"/>
      <c r="D84" s="408"/>
      <c r="E84" s="408"/>
      <c r="F84" s="408"/>
      <c r="G84" s="408"/>
      <c r="H84" s="408"/>
      <c r="I84" s="408"/>
      <c r="J84" s="408"/>
      <c r="X84" s="317"/>
      <c r="Y84" s="316"/>
    </row>
    <row r="85" spans="1:36" s="855" customFormat="1" ht="44.5" customHeight="1" collapsed="1" x14ac:dyDescent="0.3">
      <c r="A85" s="866" t="s">
        <v>185</v>
      </c>
      <c r="B85" s="866"/>
      <c r="C85" s="866"/>
      <c r="D85" s="866"/>
      <c r="E85" s="866"/>
      <c r="F85" s="866"/>
      <c r="G85" s="866"/>
      <c r="H85" s="866"/>
      <c r="I85" s="866"/>
      <c r="J85" s="866"/>
      <c r="K85" s="866"/>
      <c r="L85" s="866"/>
      <c r="M85" s="866"/>
      <c r="N85" s="866"/>
      <c r="O85" s="866"/>
      <c r="P85" s="866"/>
      <c r="Q85" s="866"/>
      <c r="R85" s="866"/>
      <c r="S85" s="866"/>
      <c r="T85" s="866"/>
      <c r="U85" s="866"/>
      <c r="V85" s="866"/>
      <c r="W85" s="866"/>
      <c r="X85" s="867"/>
      <c r="Y85" s="866"/>
      <c r="Z85" s="866"/>
      <c r="AA85" s="866"/>
      <c r="AB85" s="866"/>
      <c r="AC85" s="866"/>
      <c r="AD85" s="866"/>
      <c r="AE85" s="866"/>
      <c r="AF85" s="866"/>
    </row>
    <row r="86" spans="1:36" outlineLevel="1" x14ac:dyDescent="0.3">
      <c r="A86" s="326"/>
      <c r="X86" s="317"/>
      <c r="Y86" s="316"/>
    </row>
    <row r="87" spans="1:36" ht="68" customHeight="1" outlineLevel="1" x14ac:dyDescent="0.3">
      <c r="A87" s="432"/>
      <c r="B87" s="433" t="s">
        <v>64</v>
      </c>
      <c r="C87" s="434"/>
      <c r="D87" s="435"/>
      <c r="F87" s="436"/>
      <c r="G87" s="434" t="s">
        <v>427</v>
      </c>
      <c r="I87" s="433" t="s">
        <v>65</v>
      </c>
      <c r="J87" s="434"/>
      <c r="K87" s="435"/>
      <c r="M87" s="436"/>
      <c r="N87" s="1011" t="s">
        <v>427</v>
      </c>
      <c r="O87" s="1012"/>
      <c r="P87" s="433" t="s">
        <v>67</v>
      </c>
      <c r="Q87" s="434"/>
      <c r="R87" s="435"/>
      <c r="T87" s="436"/>
      <c r="U87" s="1011" t="s">
        <v>427</v>
      </c>
      <c r="V87" s="1012"/>
      <c r="W87" s="433" t="s">
        <v>174</v>
      </c>
      <c r="X87" s="437"/>
      <c r="Y87" s="434"/>
      <c r="Z87" s="435"/>
      <c r="AB87" s="436"/>
      <c r="AC87" s="1011" t="s">
        <v>427</v>
      </c>
      <c r="AD87" s="1012"/>
    </row>
    <row r="88" spans="1:36" s="317" customFormat="1" ht="162.5" outlineLevel="1" x14ac:dyDescent="0.3">
      <c r="A88" s="1010" t="s">
        <v>187</v>
      </c>
      <c r="B88" s="438" t="s">
        <v>51</v>
      </c>
      <c r="C88" s="502" t="str">
        <f>Erfolgsrechnung!$C$8</f>
        <v>n = Vorjahr</v>
      </c>
      <c r="D88" s="502" t="str">
        <f>Erfolgsrechnung!$D$8</f>
        <v>n+1 
(1. PRE-Jahr)</v>
      </c>
      <c r="E88" s="502" t="str">
        <f>Erfolgsrechnung!$I$8</f>
        <v>n+6</v>
      </c>
      <c r="F88" s="504" t="str">
        <f>Erfolgsrechnung!$J$8</f>
        <v>1. Jahr nach Umsetzung</v>
      </c>
      <c r="G88" s="503" t="s">
        <v>428</v>
      </c>
      <c r="H88" s="504" t="s">
        <v>429</v>
      </c>
      <c r="I88" s="438" t="s">
        <v>51</v>
      </c>
      <c r="J88" s="502" t="str">
        <f>Erfolgsrechnung!$C$8</f>
        <v>n = Vorjahr</v>
      </c>
      <c r="K88" s="502" t="str">
        <f>Erfolgsrechnung!$D$8</f>
        <v>n+1 
(1. PRE-Jahr)</v>
      </c>
      <c r="L88" s="502" t="str">
        <f>Erfolgsrechnung!$I$8</f>
        <v>n+6</v>
      </c>
      <c r="M88" s="504" t="str">
        <f>Erfolgsrechnung!$J$8</f>
        <v>1. Jahr nach Umsetzung</v>
      </c>
      <c r="N88" s="503" t="s">
        <v>428</v>
      </c>
      <c r="O88" s="504" t="s">
        <v>414</v>
      </c>
      <c r="P88" s="438" t="s">
        <v>51</v>
      </c>
      <c r="Q88" s="502" t="str">
        <f>Erfolgsrechnung!$C$8</f>
        <v>n = Vorjahr</v>
      </c>
      <c r="R88" s="502" t="str">
        <f>Erfolgsrechnung!$D$8</f>
        <v>n+1 
(1. PRE-Jahr)</v>
      </c>
      <c r="S88" s="502" t="str">
        <f>Erfolgsrechnung!$I$8</f>
        <v>n+6</v>
      </c>
      <c r="T88" s="504" t="str">
        <f>Erfolgsrechnung!$J$8</f>
        <v>1. Jahr nach Umsetzung</v>
      </c>
      <c r="U88" s="503" t="s">
        <v>428</v>
      </c>
      <c r="V88" s="504" t="s">
        <v>430</v>
      </c>
      <c r="W88" s="438" t="s">
        <v>51</v>
      </c>
      <c r="X88" s="502" t="str">
        <f>Erfolgsrechnung!$C$8</f>
        <v>n = Vorjahr</v>
      </c>
      <c r="Y88" s="502"/>
      <c r="Z88" s="502" t="str">
        <f>Erfolgsrechnung!$D$8</f>
        <v>n+1 
(1. PRE-Jahr)</v>
      </c>
      <c r="AA88" s="502" t="str">
        <f>Erfolgsrechnung!$I$8</f>
        <v>n+6</v>
      </c>
      <c r="AB88" s="504" t="str">
        <f>Erfolgsrechnung!$J$8</f>
        <v>1. Jahr nach Umsetzung</v>
      </c>
      <c r="AC88" s="503" t="s">
        <v>428</v>
      </c>
      <c r="AD88" s="504" t="s">
        <v>298</v>
      </c>
      <c r="AF88" s="316"/>
      <c r="AG88" s="316"/>
      <c r="AH88" s="316"/>
      <c r="AI88" s="316"/>
      <c r="AJ88" s="316"/>
    </row>
    <row r="89" spans="1:36" ht="65" outlineLevel="1" x14ac:dyDescent="0.3">
      <c r="A89" s="464" t="s">
        <v>431</v>
      </c>
      <c r="B89" s="440" t="s">
        <v>265</v>
      </c>
      <c r="C89" s="352"/>
      <c r="D89" s="352"/>
      <c r="E89" s="352"/>
      <c r="F89" s="348"/>
      <c r="G89" s="812">
        <f>E89-C89</f>
        <v>0</v>
      </c>
      <c r="H89" s="813">
        <f>F89-C89</f>
        <v>0</v>
      </c>
      <c r="I89" s="440" t="s">
        <v>265</v>
      </c>
      <c r="J89" s="352"/>
      <c r="K89" s="352"/>
      <c r="L89" s="352"/>
      <c r="M89" s="348"/>
      <c r="N89" s="812">
        <f>L89-J89</f>
        <v>0</v>
      </c>
      <c r="O89" s="813">
        <f>M89-J89</f>
        <v>0</v>
      </c>
      <c r="P89" s="440" t="s">
        <v>265</v>
      </c>
      <c r="Q89" s="352">
        <v>10</v>
      </c>
      <c r="R89" s="352"/>
      <c r="S89" s="352">
        <v>4000</v>
      </c>
      <c r="T89" s="348">
        <v>400</v>
      </c>
      <c r="U89" s="812">
        <f>S89-Q89</f>
        <v>3990</v>
      </c>
      <c r="V89" s="813">
        <f>T89-Q89</f>
        <v>390</v>
      </c>
      <c r="W89" s="440" t="s">
        <v>265</v>
      </c>
      <c r="X89" s="443"/>
      <c r="Y89" s="352"/>
      <c r="Z89" s="352"/>
      <c r="AA89" s="352"/>
      <c r="AB89" s="348"/>
      <c r="AC89" s="441">
        <f>AA89-X89</f>
        <v>0</v>
      </c>
      <c r="AD89" s="442">
        <f>AB89-X89</f>
        <v>0</v>
      </c>
    </row>
    <row r="90" spans="1:36" outlineLevel="1" x14ac:dyDescent="0.3">
      <c r="A90" s="460" t="s">
        <v>422</v>
      </c>
      <c r="B90" s="445" t="s">
        <v>62</v>
      </c>
      <c r="C90" s="357"/>
      <c r="D90" s="357"/>
      <c r="E90" s="357"/>
      <c r="F90" s="354"/>
      <c r="G90" s="814">
        <f t="shared" ref="G90" si="23">E90-C90</f>
        <v>0</v>
      </c>
      <c r="H90" s="815">
        <f t="shared" ref="H90" si="24">F90-C90</f>
        <v>0</v>
      </c>
      <c r="I90" s="445" t="s">
        <v>62</v>
      </c>
      <c r="J90" s="357"/>
      <c r="K90" s="357"/>
      <c r="L90" s="357"/>
      <c r="M90" s="354"/>
      <c r="N90" s="814">
        <f>L90-J90</f>
        <v>0</v>
      </c>
      <c r="O90" s="815">
        <f>M90-J90</f>
        <v>0</v>
      </c>
      <c r="P90" s="445" t="s">
        <v>62</v>
      </c>
      <c r="Q90" s="357"/>
      <c r="R90" s="357"/>
      <c r="S90" s="357"/>
      <c r="T90" s="354"/>
      <c r="U90" s="814">
        <f t="shared" ref="U90" si="25">S90-Q90</f>
        <v>0</v>
      </c>
      <c r="V90" s="815">
        <f t="shared" ref="V90" si="26">T90-Q90</f>
        <v>0</v>
      </c>
      <c r="W90" s="445" t="s">
        <v>62</v>
      </c>
      <c r="X90" s="448"/>
      <c r="Y90" s="357"/>
      <c r="Z90" s="357"/>
      <c r="AA90" s="357"/>
      <c r="AB90" s="354"/>
      <c r="AC90" s="446">
        <f t="shared" ref="AC90" si="27">AA90-X90</f>
        <v>0</v>
      </c>
      <c r="AD90" s="447">
        <f t="shared" ref="AD90" si="28">AB90-X90</f>
        <v>0</v>
      </c>
    </row>
    <row r="91" spans="1:36" outlineLevel="1" x14ac:dyDescent="0.3">
      <c r="A91" s="439" t="s">
        <v>300</v>
      </c>
      <c r="B91" s="1013" t="s">
        <v>299</v>
      </c>
      <c r="C91" s="1014"/>
      <c r="D91" s="1014"/>
      <c r="E91" s="1014"/>
      <c r="F91" s="1015"/>
      <c r="G91" s="810" t="str">
        <f>IFERROR((E89-$C$78)/$C$78,"N/A")</f>
        <v>N/A</v>
      </c>
      <c r="H91" s="818" t="str">
        <f>IFERROR((F89-$C$78)/$C$78,"N/A")</f>
        <v>N/A</v>
      </c>
      <c r="I91" s="1013" t="s">
        <v>299</v>
      </c>
      <c r="J91" s="1014"/>
      <c r="K91" s="1014"/>
      <c r="L91" s="1014"/>
      <c r="M91" s="1015"/>
      <c r="N91" s="810" t="str">
        <f>IFERROR((L89-$C$78)/$C$78,"N/A")</f>
        <v>N/A</v>
      </c>
      <c r="O91" s="818" t="str">
        <f>IFERROR((M89-$C$78)/$C$78,"N/A")</f>
        <v>N/A</v>
      </c>
      <c r="P91" s="770" t="s">
        <v>299</v>
      </c>
      <c r="Q91" s="771"/>
      <c r="R91" s="771"/>
      <c r="S91" s="771"/>
      <c r="T91" s="772"/>
      <c r="U91" s="810" t="str">
        <f>IFERROR((S89-$C$78)/$C$78,"N/A")</f>
        <v>N/A</v>
      </c>
      <c r="V91" s="818" t="str">
        <f>IFERROR((T89-$C$78)/$C$78,"N/A")</f>
        <v>N/A</v>
      </c>
      <c r="W91" s="770" t="s">
        <v>299</v>
      </c>
      <c r="X91" s="771"/>
      <c r="Y91" s="771"/>
      <c r="Z91" s="771"/>
      <c r="AA91" s="771"/>
      <c r="AB91" s="772"/>
      <c r="AC91" s="431" t="str">
        <f>IFERROR((AA89-$C$78)/$C$78,"N/A")</f>
        <v>N/A</v>
      </c>
      <c r="AD91" s="455" t="str">
        <f>IFERROR((AB89-$C$78)/$C$78,"N/A")</f>
        <v>N/A</v>
      </c>
    </row>
    <row r="92" spans="1:36" ht="33" customHeight="1" outlineLevel="1" x14ac:dyDescent="0.3">
      <c r="A92" s="444"/>
      <c r="B92" s="1016"/>
      <c r="C92" s="1017"/>
      <c r="D92" s="1017"/>
      <c r="E92" s="1017"/>
      <c r="F92" s="1018"/>
      <c r="G92" s="819"/>
      <c r="H92" s="820" t="str">
        <f>IFERROR((F90-$C$79)/$C$79,"N/A")</f>
        <v>N/A</v>
      </c>
      <c r="I92" s="1016"/>
      <c r="J92" s="1017"/>
      <c r="K92" s="1017"/>
      <c r="L92" s="1017"/>
      <c r="M92" s="1018"/>
      <c r="N92" s="819"/>
      <c r="O92" s="820" t="str">
        <f>IFERROR((M90-$C$79)/$C$79,"N/A")</f>
        <v>N/A</v>
      </c>
      <c r="P92" s="773"/>
      <c r="Q92" s="774"/>
      <c r="R92" s="774"/>
      <c r="S92" s="774"/>
      <c r="T92" s="775"/>
      <c r="U92" s="819"/>
      <c r="V92" s="820" t="str">
        <f>IFERROR((T90-$C$79)/$C$79,"N/A")</f>
        <v>N/A</v>
      </c>
      <c r="W92" s="773"/>
      <c r="X92" s="774"/>
      <c r="Y92" s="774"/>
      <c r="Z92" s="774"/>
      <c r="AA92" s="774"/>
      <c r="AB92" s="775"/>
      <c r="AC92" s="456"/>
      <c r="AD92" s="457" t="str">
        <f>IFERROR((AB90-$C$79)/$C$79,"N/A")</f>
        <v>N/A</v>
      </c>
    </row>
    <row r="93" spans="1:36" ht="33" customHeight="1" outlineLevel="1" x14ac:dyDescent="0.3">
      <c r="A93" s="444"/>
      <c r="B93" s="1016"/>
      <c r="C93" s="1017"/>
      <c r="D93" s="1017"/>
      <c r="E93" s="1017"/>
      <c r="F93" s="1018"/>
      <c r="G93" s="821"/>
      <c r="H93" s="822" t="str">
        <f>IFERROR((#REF!-$C$80)/$C$80,"N/A")</f>
        <v>N/A</v>
      </c>
      <c r="I93" s="1016"/>
      <c r="J93" s="1017"/>
      <c r="K93" s="1017"/>
      <c r="L93" s="1017"/>
      <c r="M93" s="1018"/>
      <c r="N93" s="821"/>
      <c r="O93" s="822" t="str">
        <f>IFERROR((#REF!-$C$80)/$C$80,"N/A")</f>
        <v>N/A</v>
      </c>
      <c r="P93" s="773"/>
      <c r="Q93" s="774"/>
      <c r="R93" s="774"/>
      <c r="S93" s="774"/>
      <c r="T93" s="775"/>
      <c r="U93" s="821"/>
      <c r="V93" s="822" t="str">
        <f>IFERROR((#REF!-$C$80)/$C$80,"N/A")</f>
        <v>N/A</v>
      </c>
      <c r="W93" s="773"/>
      <c r="X93" s="774"/>
      <c r="Y93" s="774"/>
      <c r="Z93" s="774"/>
      <c r="AA93" s="774"/>
      <c r="AB93" s="775"/>
      <c r="AC93" s="458"/>
      <c r="AD93" s="459" t="str">
        <f>IFERROR((#REF!-$C$80)/$C$80,"N/A")</f>
        <v>N/A</v>
      </c>
    </row>
    <row r="94" spans="1:36" x14ac:dyDescent="0.3">
      <c r="X94" s="317"/>
      <c r="Y94" s="316"/>
    </row>
    <row r="95" spans="1:36" s="855" customFormat="1" ht="44.5" customHeight="1" collapsed="1" x14ac:dyDescent="0.3">
      <c r="A95" s="866" t="s">
        <v>303</v>
      </c>
      <c r="B95" s="866"/>
      <c r="C95" s="866"/>
      <c r="D95" s="866"/>
      <c r="E95" s="866"/>
      <c r="F95" s="866"/>
      <c r="G95" s="866"/>
      <c r="H95" s="866"/>
      <c r="I95" s="866"/>
      <c r="J95" s="866"/>
      <c r="K95" s="866"/>
      <c r="L95" s="866"/>
      <c r="M95" s="866"/>
      <c r="N95" s="866"/>
      <c r="O95" s="866"/>
      <c r="P95" s="866"/>
      <c r="Q95" s="866"/>
      <c r="R95" s="866"/>
      <c r="S95" s="866"/>
      <c r="T95" s="866"/>
      <c r="U95" s="866"/>
      <c r="V95" s="866"/>
      <c r="W95" s="866"/>
      <c r="X95" s="867"/>
      <c r="Y95" s="866"/>
      <c r="Z95" s="866"/>
      <c r="AA95" s="866"/>
      <c r="AB95" s="866"/>
      <c r="AC95" s="866"/>
      <c r="AD95" s="866"/>
      <c r="AE95" s="866"/>
      <c r="AF95" s="866"/>
    </row>
    <row r="96" spans="1:36" s="334" customFormat="1" ht="70.5" customHeight="1" outlineLevel="1" x14ac:dyDescent="0.3">
      <c r="A96" s="461"/>
      <c r="B96" s="433" t="s">
        <v>304</v>
      </c>
      <c r="C96" s="461"/>
      <c r="D96" s="461"/>
      <c r="E96" s="461"/>
      <c r="F96" s="461"/>
      <c r="G96" s="434" t="s">
        <v>427</v>
      </c>
      <c r="I96" s="462" t="s">
        <v>305</v>
      </c>
      <c r="J96" s="461"/>
      <c r="K96" s="461"/>
      <c r="L96" s="461"/>
      <c r="M96" s="461"/>
      <c r="N96" s="1011" t="s">
        <v>427</v>
      </c>
      <c r="O96" s="1012"/>
      <c r="P96" s="462" t="s">
        <v>306</v>
      </c>
      <c r="Q96" s="461"/>
      <c r="R96" s="461"/>
      <c r="S96" s="461"/>
      <c r="T96" s="461"/>
      <c r="U96" s="1011" t="s">
        <v>427</v>
      </c>
      <c r="V96" s="1012"/>
      <c r="W96" s="462" t="s">
        <v>307</v>
      </c>
      <c r="X96" s="463"/>
      <c r="Y96" s="461"/>
      <c r="Z96" s="461"/>
      <c r="AA96" s="461"/>
      <c r="AB96" s="461"/>
      <c r="AC96" s="1011" t="s">
        <v>427</v>
      </c>
      <c r="AD96" s="1012"/>
      <c r="AF96" s="316"/>
      <c r="AG96" s="316"/>
      <c r="AH96" s="316"/>
      <c r="AI96" s="316"/>
      <c r="AJ96" s="316"/>
    </row>
    <row r="97" spans="1:36" s="317" customFormat="1" ht="162.5" outlineLevel="1" x14ac:dyDescent="0.3">
      <c r="A97" s="1010"/>
      <c r="B97" s="438" t="s">
        <v>51</v>
      </c>
      <c r="C97" s="502" t="str">
        <f>Erfolgsrechnung!$C$8</f>
        <v>n = Vorjahr</v>
      </c>
      <c r="D97" s="502" t="str">
        <f>Erfolgsrechnung!$D$8</f>
        <v>n+1 
(1. PRE-Jahr)</v>
      </c>
      <c r="E97" s="502" t="str">
        <f>Erfolgsrechnung!$I$8</f>
        <v>n+6</v>
      </c>
      <c r="F97" s="504" t="str">
        <f>Erfolgsrechnung!$J$8</f>
        <v>1. Jahr nach Umsetzung</v>
      </c>
      <c r="G97" s="503" t="s">
        <v>428</v>
      </c>
      <c r="H97" s="504" t="s">
        <v>429</v>
      </c>
      <c r="I97" s="438" t="s">
        <v>51</v>
      </c>
      <c r="J97" s="502" t="str">
        <f>Erfolgsrechnung!$C$8</f>
        <v>n = Vorjahr</v>
      </c>
      <c r="K97" s="502" t="str">
        <f>Erfolgsrechnung!$D$8</f>
        <v>n+1 
(1. PRE-Jahr)</v>
      </c>
      <c r="L97" s="502" t="str">
        <f>Erfolgsrechnung!$I$8</f>
        <v>n+6</v>
      </c>
      <c r="M97" s="504" t="str">
        <f>Erfolgsrechnung!$J$8</f>
        <v>1. Jahr nach Umsetzung</v>
      </c>
      <c r="N97" s="503" t="s">
        <v>428</v>
      </c>
      <c r="O97" s="504" t="s">
        <v>414</v>
      </c>
      <c r="P97" s="438" t="s">
        <v>51</v>
      </c>
      <c r="Q97" s="502" t="str">
        <f>Erfolgsrechnung!$C$8</f>
        <v>n = Vorjahr</v>
      </c>
      <c r="R97" s="502" t="str">
        <f>Erfolgsrechnung!$D$8</f>
        <v>n+1 
(1. PRE-Jahr)</v>
      </c>
      <c r="S97" s="502" t="str">
        <f>Erfolgsrechnung!$I$8</f>
        <v>n+6</v>
      </c>
      <c r="T97" s="504" t="str">
        <f>Erfolgsrechnung!$J$8</f>
        <v>1. Jahr nach Umsetzung</v>
      </c>
      <c r="U97" s="503" t="s">
        <v>428</v>
      </c>
      <c r="V97" s="504" t="s">
        <v>430</v>
      </c>
      <c r="W97" s="438" t="s">
        <v>51</v>
      </c>
      <c r="X97" s="502" t="str">
        <f>Erfolgsrechnung!$C$8</f>
        <v>n = Vorjahr</v>
      </c>
      <c r="Y97" s="502"/>
      <c r="Z97" s="502" t="str">
        <f>Erfolgsrechnung!$D$8</f>
        <v>n+1 
(1. PRE-Jahr)</v>
      </c>
      <c r="AA97" s="502" t="str">
        <f>Erfolgsrechnung!$I$8</f>
        <v>n+6</v>
      </c>
      <c r="AB97" s="504" t="str">
        <f>Erfolgsrechnung!$J$8</f>
        <v>1. Jahr nach Umsetzung</v>
      </c>
      <c r="AC97" s="503" t="s">
        <v>428</v>
      </c>
      <c r="AD97" s="504" t="s">
        <v>298</v>
      </c>
      <c r="AF97" s="316"/>
      <c r="AG97" s="316"/>
      <c r="AH97" s="316"/>
      <c r="AI97" s="316"/>
      <c r="AJ97" s="316"/>
    </row>
    <row r="98" spans="1:36" ht="65" outlineLevel="1" x14ac:dyDescent="0.3">
      <c r="A98" s="464" t="s">
        <v>301</v>
      </c>
      <c r="B98" s="440" t="s">
        <v>302</v>
      </c>
      <c r="C98" s="352"/>
      <c r="D98" s="352"/>
      <c r="E98" s="352"/>
      <c r="F98" s="348"/>
      <c r="G98" s="441">
        <f>E98-C98</f>
        <v>0</v>
      </c>
      <c r="H98" s="442">
        <f>F98-C98</f>
        <v>0</v>
      </c>
      <c r="I98" s="440" t="s">
        <v>302</v>
      </c>
      <c r="J98" s="352"/>
      <c r="K98" s="352"/>
      <c r="L98" s="352"/>
      <c r="M98" s="348"/>
      <c r="N98" s="441">
        <f>L98-J98</f>
        <v>0</v>
      </c>
      <c r="O98" s="442">
        <f>M98-J98</f>
        <v>0</v>
      </c>
      <c r="P98" s="440" t="s">
        <v>302</v>
      </c>
      <c r="Q98" s="352"/>
      <c r="R98" s="352"/>
      <c r="S98" s="352"/>
      <c r="T98" s="348"/>
      <c r="U98" s="441">
        <f>S98-Q98</f>
        <v>0</v>
      </c>
      <c r="V98" s="442">
        <f>T98-Q98</f>
        <v>0</v>
      </c>
      <c r="W98" s="440" t="s">
        <v>302</v>
      </c>
      <c r="X98" s="443"/>
      <c r="Y98" s="352"/>
      <c r="Z98" s="352"/>
      <c r="AA98" s="352"/>
      <c r="AB98" s="348"/>
      <c r="AC98" s="441">
        <f>AA98-X98</f>
        <v>0</v>
      </c>
      <c r="AD98" s="442">
        <f>AB98-X98</f>
        <v>0</v>
      </c>
    </row>
    <row r="99" spans="1:36" ht="69" customHeight="1" outlineLevel="1" x14ac:dyDescent="0.3">
      <c r="A99" s="464" t="s">
        <v>369</v>
      </c>
      <c r="B99" s="445" t="s">
        <v>62</v>
      </c>
      <c r="C99" s="357"/>
      <c r="D99" s="357"/>
      <c r="E99" s="357"/>
      <c r="F99" s="354"/>
      <c r="G99" s="446">
        <f t="shared" ref="G99" si="29">E99-C99</f>
        <v>0</v>
      </c>
      <c r="H99" s="447">
        <f t="shared" ref="H99" si="30">F99-C99</f>
        <v>0</v>
      </c>
      <c r="I99" s="445" t="s">
        <v>62</v>
      </c>
      <c r="J99" s="357"/>
      <c r="K99" s="357"/>
      <c r="L99" s="357"/>
      <c r="M99" s="354"/>
      <c r="N99" s="446">
        <f>L99-J99</f>
        <v>0</v>
      </c>
      <c r="O99" s="447">
        <f>M99-J99</f>
        <v>0</v>
      </c>
      <c r="P99" s="445" t="s">
        <v>62</v>
      </c>
      <c r="Q99" s="357"/>
      <c r="R99" s="357"/>
      <c r="S99" s="357"/>
      <c r="T99" s="354"/>
      <c r="U99" s="446">
        <f t="shared" ref="U99" si="31">S99-Q99</f>
        <v>0</v>
      </c>
      <c r="V99" s="447">
        <f t="shared" ref="V99" si="32">T99-Q99</f>
        <v>0</v>
      </c>
      <c r="W99" s="445" t="s">
        <v>62</v>
      </c>
      <c r="X99" s="448"/>
      <c r="Y99" s="357"/>
      <c r="Z99" s="357"/>
      <c r="AA99" s="357"/>
      <c r="AB99" s="354"/>
      <c r="AC99" s="446">
        <f t="shared" ref="AC99" si="33">AA99-X99</f>
        <v>0</v>
      </c>
      <c r="AD99" s="447">
        <f t="shared" ref="AD99" si="34">AB99-X99</f>
        <v>0</v>
      </c>
    </row>
    <row r="100" spans="1:36" outlineLevel="1" x14ac:dyDescent="0.3">
      <c r="A100" s="465" t="s">
        <v>76</v>
      </c>
      <c r="B100" s="1013"/>
      <c r="C100" s="1014"/>
      <c r="D100" s="1014"/>
      <c r="E100" s="1014"/>
      <c r="F100" s="1015"/>
      <c r="G100" s="431" t="str">
        <f>IFERROR((E98-$C$78)/$C$78,"N/A")</f>
        <v>N/A</v>
      </c>
      <c r="H100" s="455" t="str">
        <f>IFERROR((F98-$C$78)/$C$78,"N/A")</f>
        <v>N/A</v>
      </c>
      <c r="I100" s="1013"/>
      <c r="J100" s="1014"/>
      <c r="K100" s="1014"/>
      <c r="L100" s="1014"/>
      <c r="M100" s="1015"/>
      <c r="N100" s="431" t="str">
        <f>IFERROR((L98-$C$78)/$C$78,"N/A")</f>
        <v>N/A</v>
      </c>
      <c r="O100" s="455" t="str">
        <f>IFERROR((M98-$C$78)/$C$78,"N/A")</f>
        <v>N/A</v>
      </c>
      <c r="P100" s="770"/>
      <c r="Q100" s="771"/>
      <c r="R100" s="771"/>
      <c r="S100" s="771"/>
      <c r="T100" s="772"/>
      <c r="U100" s="431" t="str">
        <f>IFERROR((S98-$C$78)/$C$78,"N/A")</f>
        <v>N/A</v>
      </c>
      <c r="V100" s="455" t="str">
        <f>IFERROR((T98-$C$78)/$C$78,"N/A")</f>
        <v>N/A</v>
      </c>
      <c r="W100" s="770"/>
      <c r="X100" s="771"/>
      <c r="Y100" s="771"/>
      <c r="Z100" s="771"/>
      <c r="AA100" s="771"/>
      <c r="AB100" s="772"/>
      <c r="AC100" s="431" t="str">
        <f>IFERROR((AA98-$C$78)/$C$78,"N/A")</f>
        <v>N/A</v>
      </c>
      <c r="AD100" s="455" t="str">
        <f>IFERROR((AB98-$C$78)/$C$78,"N/A")</f>
        <v>N/A</v>
      </c>
    </row>
    <row r="101" spans="1:36" outlineLevel="1" x14ac:dyDescent="0.3">
      <c r="B101" s="1016"/>
      <c r="C101" s="1017"/>
      <c r="D101" s="1017"/>
      <c r="E101" s="1017"/>
      <c r="F101" s="1018"/>
      <c r="G101" s="456"/>
      <c r="H101" s="457" t="str">
        <f>IFERROR((F99-$C$79)/$C$79,"N/A")</f>
        <v>N/A</v>
      </c>
      <c r="I101" s="1016"/>
      <c r="J101" s="1017"/>
      <c r="K101" s="1017"/>
      <c r="L101" s="1017"/>
      <c r="M101" s="1018"/>
      <c r="N101" s="456"/>
      <c r="O101" s="457" t="str">
        <f>IFERROR((M99-$C$79)/$C$79,"N/A")</f>
        <v>N/A</v>
      </c>
      <c r="P101" s="773"/>
      <c r="Q101" s="774"/>
      <c r="R101" s="774"/>
      <c r="S101" s="774"/>
      <c r="T101" s="775"/>
      <c r="U101" s="456"/>
      <c r="V101" s="457" t="str">
        <f>IFERROR((T99-$C$79)/$C$79,"N/A")</f>
        <v>N/A</v>
      </c>
      <c r="W101" s="773"/>
      <c r="X101" s="774"/>
      <c r="Y101" s="774"/>
      <c r="Z101" s="774"/>
      <c r="AA101" s="774"/>
      <c r="AB101" s="775"/>
      <c r="AC101" s="456"/>
      <c r="AD101" s="457" t="str">
        <f>IFERROR((AB99-$C$79)/$C$79,"N/A")</f>
        <v>N/A</v>
      </c>
    </row>
    <row r="102" spans="1:36" outlineLevel="1" x14ac:dyDescent="0.3">
      <c r="B102" s="1016"/>
      <c r="C102" s="1017"/>
      <c r="D102" s="1017"/>
      <c r="E102" s="1017"/>
      <c r="F102" s="1018"/>
      <c r="G102" s="458"/>
      <c r="H102" s="459" t="str">
        <f>IFERROR((#REF!-$C$80)/$C$80,"N/A")</f>
        <v>N/A</v>
      </c>
      <c r="I102" s="1016"/>
      <c r="J102" s="1017"/>
      <c r="K102" s="1017"/>
      <c r="L102" s="1017"/>
      <c r="M102" s="1018"/>
      <c r="N102" s="458"/>
      <c r="O102" s="459" t="str">
        <f>IFERROR((#REF!-$C$80)/$C$80,"N/A")</f>
        <v>N/A</v>
      </c>
      <c r="P102" s="773"/>
      <c r="Q102" s="774"/>
      <c r="R102" s="774"/>
      <c r="S102" s="774"/>
      <c r="T102" s="775"/>
      <c r="U102" s="458"/>
      <c r="V102" s="459" t="str">
        <f>IFERROR((#REF!-$C$80)/$C$80,"N/A")</f>
        <v>N/A</v>
      </c>
      <c r="W102" s="773"/>
      <c r="X102" s="774"/>
      <c r="Y102" s="774"/>
      <c r="Z102" s="774"/>
      <c r="AA102" s="774"/>
      <c r="AB102" s="775"/>
      <c r="AC102" s="458"/>
      <c r="AD102" s="459" t="str">
        <f>IFERROR((#REF!-$C$80)/$C$80,"N/A")</f>
        <v>N/A</v>
      </c>
    </row>
    <row r="105" spans="1:36" s="858" customFormat="1" ht="46" customHeight="1" x14ac:dyDescent="0.3">
      <c r="A105" s="856" t="s">
        <v>345</v>
      </c>
      <c r="B105" s="857"/>
      <c r="C105" s="857"/>
      <c r="D105" s="857"/>
      <c r="E105" s="857"/>
      <c r="F105" s="857"/>
      <c r="G105" s="857"/>
      <c r="H105" s="857"/>
      <c r="I105" s="857"/>
      <c r="J105" s="856"/>
      <c r="K105" s="857"/>
      <c r="L105" s="857"/>
      <c r="M105" s="857"/>
      <c r="N105" s="857"/>
      <c r="O105" s="857"/>
      <c r="P105" s="857"/>
      <c r="Q105" s="857"/>
      <c r="R105" s="857"/>
      <c r="S105" s="857"/>
      <c r="T105" s="857"/>
      <c r="U105" s="857"/>
      <c r="V105" s="857"/>
      <c r="W105" s="857"/>
      <c r="X105" s="857"/>
      <c r="Y105" s="857"/>
      <c r="Z105" s="857"/>
      <c r="AA105" s="857"/>
      <c r="AB105" s="857"/>
      <c r="AC105" s="857"/>
      <c r="AD105" s="857"/>
      <c r="AE105" s="857"/>
      <c r="AF105" s="857"/>
      <c r="AG105" s="824"/>
      <c r="AH105" s="824"/>
      <c r="AI105" s="824"/>
    </row>
    <row r="106" spans="1:36" outlineLevel="1" x14ac:dyDescent="0.3">
      <c r="A106" s="333" t="s">
        <v>412</v>
      </c>
    </row>
    <row r="107" spans="1:36" s="513" customFormat="1" ht="40.5" customHeight="1" outlineLevel="1" x14ac:dyDescent="0.6">
      <c r="A107" s="505" t="s">
        <v>337</v>
      </c>
      <c r="B107" s="505" t="s">
        <v>338</v>
      </c>
      <c r="C107" s="505" t="s">
        <v>339</v>
      </c>
      <c r="D107" s="506" t="s">
        <v>204</v>
      </c>
      <c r="E107" s="507" t="s">
        <v>358</v>
      </c>
      <c r="F107" s="508" t="s">
        <v>68</v>
      </c>
      <c r="G107" s="509" t="s">
        <v>346</v>
      </c>
      <c r="H107" s="510" t="s">
        <v>347</v>
      </c>
      <c r="I107" s="511" t="s">
        <v>348</v>
      </c>
      <c r="J107" s="510" t="s">
        <v>349</v>
      </c>
      <c r="K107" s="511" t="s">
        <v>350</v>
      </c>
      <c r="L107" s="510" t="s">
        <v>351</v>
      </c>
      <c r="M107" s="511" t="s">
        <v>352</v>
      </c>
      <c r="N107" s="510" t="s">
        <v>353</v>
      </c>
      <c r="O107" s="511" t="s">
        <v>354</v>
      </c>
      <c r="P107" s="510" t="s">
        <v>355</v>
      </c>
      <c r="Q107" s="511" t="s">
        <v>357</v>
      </c>
      <c r="R107" s="512" t="s">
        <v>356</v>
      </c>
      <c r="S107" s="509" t="s">
        <v>340</v>
      </c>
      <c r="T107" s="510" t="s">
        <v>341</v>
      </c>
      <c r="U107" s="511" t="s">
        <v>342</v>
      </c>
      <c r="V107" s="510" t="s">
        <v>343</v>
      </c>
      <c r="Y107" s="514"/>
    </row>
    <row r="108" spans="1:36" s="879" customFormat="1" ht="40.5" customHeight="1" outlineLevel="1" x14ac:dyDescent="0.65">
      <c r="A108" s="870" t="s">
        <v>359</v>
      </c>
      <c r="B108" s="871" t="str">
        <f>A53</f>
        <v>%-le Gewinnschwelle</v>
      </c>
      <c r="C108" s="872" t="s">
        <v>58</v>
      </c>
      <c r="D108" s="873" t="s">
        <v>344</v>
      </c>
      <c r="E108" s="874"/>
      <c r="F108" s="875"/>
      <c r="G108" s="876"/>
      <c r="H108" s="877"/>
      <c r="I108" s="878"/>
      <c r="J108" s="877"/>
      <c r="K108" s="878"/>
      <c r="L108" s="877"/>
      <c r="M108" s="878"/>
      <c r="N108" s="877"/>
      <c r="O108" s="878"/>
      <c r="P108" s="877"/>
      <c r="Q108" s="878"/>
      <c r="R108" s="875"/>
      <c r="S108" s="876"/>
      <c r="T108" s="877"/>
      <c r="U108" s="878"/>
      <c r="V108" s="877"/>
      <c r="Y108" s="880"/>
    </row>
    <row r="109" spans="1:36" s="879" customFormat="1" ht="40.5" customHeight="1" outlineLevel="1" x14ac:dyDescent="0.65">
      <c r="A109" s="881"/>
      <c r="B109" s="882"/>
      <c r="C109" s="882"/>
      <c r="D109" s="883" t="s">
        <v>344</v>
      </c>
      <c r="E109" s="884"/>
      <c r="F109" s="885"/>
      <c r="G109" s="886"/>
      <c r="H109" s="887"/>
      <c r="I109" s="888"/>
      <c r="J109" s="887"/>
      <c r="K109" s="888"/>
      <c r="L109" s="887"/>
      <c r="M109" s="888"/>
      <c r="N109" s="887"/>
      <c r="O109" s="888"/>
      <c r="P109" s="887"/>
      <c r="Q109" s="888"/>
      <c r="R109" s="885"/>
      <c r="S109" s="886"/>
      <c r="T109" s="887"/>
      <c r="U109" s="888"/>
      <c r="V109" s="887"/>
      <c r="Y109" s="880"/>
    </row>
    <row r="110" spans="1:36" s="879" customFormat="1" ht="40.5" customHeight="1" outlineLevel="1" x14ac:dyDescent="0.65">
      <c r="A110" s="881"/>
      <c r="B110" s="882"/>
      <c r="C110" s="882"/>
      <c r="D110" s="883" t="s">
        <v>344</v>
      </c>
      <c r="E110" s="884"/>
      <c r="F110" s="885"/>
      <c r="G110" s="886"/>
      <c r="H110" s="887"/>
      <c r="I110" s="888"/>
      <c r="J110" s="887"/>
      <c r="K110" s="888"/>
      <c r="L110" s="887"/>
      <c r="M110" s="888"/>
      <c r="N110" s="887"/>
      <c r="O110" s="888"/>
      <c r="P110" s="887"/>
      <c r="Q110" s="888"/>
      <c r="R110" s="885"/>
      <c r="S110" s="886"/>
      <c r="T110" s="887"/>
      <c r="U110" s="888"/>
      <c r="V110" s="887"/>
      <c r="Y110" s="880"/>
    </row>
    <row r="111" spans="1:36" s="879" customFormat="1" ht="40.5" customHeight="1" outlineLevel="1" x14ac:dyDescent="0.65">
      <c r="A111" s="881"/>
      <c r="B111" s="882"/>
      <c r="C111" s="882"/>
      <c r="D111" s="883" t="s">
        <v>344</v>
      </c>
      <c r="E111" s="884"/>
      <c r="F111" s="885"/>
      <c r="G111" s="886"/>
      <c r="H111" s="887"/>
      <c r="I111" s="888"/>
      <c r="J111" s="887"/>
      <c r="K111" s="888"/>
      <c r="L111" s="887"/>
      <c r="M111" s="888"/>
      <c r="N111" s="887"/>
      <c r="O111" s="888"/>
      <c r="P111" s="887"/>
      <c r="Q111" s="888"/>
      <c r="R111" s="885"/>
      <c r="S111" s="886"/>
      <c r="T111" s="887"/>
      <c r="U111" s="888"/>
      <c r="V111" s="887"/>
      <c r="Y111" s="880"/>
    </row>
    <row r="112" spans="1:36" s="879" customFormat="1" ht="40.5" customHeight="1" outlineLevel="1" x14ac:dyDescent="0.65">
      <c r="A112" s="881"/>
      <c r="B112" s="882"/>
      <c r="C112" s="882"/>
      <c r="D112" s="883" t="s">
        <v>344</v>
      </c>
      <c r="E112" s="884"/>
      <c r="F112" s="885"/>
      <c r="G112" s="886"/>
      <c r="H112" s="887"/>
      <c r="I112" s="888"/>
      <c r="J112" s="887"/>
      <c r="K112" s="888"/>
      <c r="L112" s="887"/>
      <c r="M112" s="888"/>
      <c r="N112" s="887"/>
      <c r="O112" s="888"/>
      <c r="P112" s="887"/>
      <c r="Q112" s="888"/>
      <c r="R112" s="885"/>
      <c r="S112" s="886"/>
      <c r="T112" s="887"/>
      <c r="U112" s="888"/>
      <c r="V112" s="887"/>
      <c r="Y112" s="880"/>
    </row>
    <row r="113" spans="1:25" s="879" customFormat="1" ht="40.5" customHeight="1" outlineLevel="1" x14ac:dyDescent="0.65">
      <c r="A113" s="881"/>
      <c r="B113" s="882"/>
      <c r="C113" s="882"/>
      <c r="D113" s="883" t="s">
        <v>344</v>
      </c>
      <c r="E113" s="884"/>
      <c r="F113" s="885"/>
      <c r="G113" s="886"/>
      <c r="H113" s="887"/>
      <c r="I113" s="888"/>
      <c r="J113" s="887"/>
      <c r="K113" s="888"/>
      <c r="L113" s="887"/>
      <c r="M113" s="888"/>
      <c r="N113" s="887"/>
      <c r="O113" s="888"/>
      <c r="P113" s="887"/>
      <c r="Q113" s="888"/>
      <c r="R113" s="885"/>
      <c r="S113" s="886"/>
      <c r="T113" s="887"/>
      <c r="U113" s="888"/>
      <c r="V113" s="887"/>
      <c r="Y113" s="880"/>
    </row>
    <row r="114" spans="1:25" s="879" customFormat="1" ht="40.5" customHeight="1" outlineLevel="1" x14ac:dyDescent="0.65">
      <c r="A114" s="881"/>
      <c r="B114" s="882"/>
      <c r="C114" s="882"/>
      <c r="D114" s="883" t="s">
        <v>344</v>
      </c>
      <c r="E114" s="884"/>
      <c r="F114" s="885"/>
      <c r="G114" s="886"/>
      <c r="H114" s="887"/>
      <c r="I114" s="888"/>
      <c r="J114" s="887"/>
      <c r="K114" s="888"/>
      <c r="L114" s="887"/>
      <c r="M114" s="888"/>
      <c r="N114" s="887"/>
      <c r="O114" s="888"/>
      <c r="P114" s="887"/>
      <c r="Q114" s="888"/>
      <c r="R114" s="885"/>
      <c r="S114" s="886"/>
      <c r="T114" s="887"/>
      <c r="U114" s="888"/>
      <c r="V114" s="887"/>
      <c r="Y114" s="880"/>
    </row>
    <row r="115" spans="1:25" s="879" customFormat="1" ht="40.5" customHeight="1" outlineLevel="1" x14ac:dyDescent="0.65">
      <c r="A115" s="881"/>
      <c r="B115" s="882"/>
      <c r="C115" s="882"/>
      <c r="D115" s="883" t="s">
        <v>344</v>
      </c>
      <c r="E115" s="884"/>
      <c r="F115" s="885"/>
      <c r="G115" s="886"/>
      <c r="H115" s="887"/>
      <c r="I115" s="888"/>
      <c r="J115" s="887"/>
      <c r="K115" s="888"/>
      <c r="L115" s="887"/>
      <c r="M115" s="888"/>
      <c r="N115" s="887"/>
      <c r="O115" s="888"/>
      <c r="P115" s="887"/>
      <c r="Q115" s="888"/>
      <c r="R115" s="885"/>
      <c r="S115" s="886"/>
      <c r="T115" s="887"/>
      <c r="U115" s="888"/>
      <c r="V115" s="887"/>
      <c r="Y115" s="880"/>
    </row>
    <row r="116" spans="1:25" s="879" customFormat="1" ht="40.5" customHeight="1" outlineLevel="1" x14ac:dyDescent="0.65">
      <c r="A116" s="881"/>
      <c r="B116" s="882"/>
      <c r="C116" s="882"/>
      <c r="D116" s="883" t="s">
        <v>344</v>
      </c>
      <c r="E116" s="884"/>
      <c r="F116" s="885"/>
      <c r="G116" s="886"/>
      <c r="H116" s="887"/>
      <c r="I116" s="888"/>
      <c r="J116" s="887"/>
      <c r="K116" s="888"/>
      <c r="L116" s="887"/>
      <c r="M116" s="888"/>
      <c r="N116" s="887"/>
      <c r="O116" s="888"/>
      <c r="P116" s="887"/>
      <c r="Q116" s="888"/>
      <c r="R116" s="885"/>
      <c r="S116" s="886"/>
      <c r="T116" s="887"/>
      <c r="U116" s="888"/>
      <c r="V116" s="887"/>
      <c r="Y116" s="880"/>
    </row>
    <row r="117" spans="1:25" s="879" customFormat="1" ht="40.5" customHeight="1" outlineLevel="1" x14ac:dyDescent="0.65">
      <c r="A117" s="881"/>
      <c r="B117" s="872"/>
      <c r="C117" s="872"/>
      <c r="D117" s="873" t="s">
        <v>344</v>
      </c>
      <c r="E117" s="884"/>
      <c r="F117" s="885"/>
      <c r="G117" s="886"/>
      <c r="H117" s="887"/>
      <c r="I117" s="888"/>
      <c r="J117" s="887"/>
      <c r="K117" s="888"/>
      <c r="L117" s="887"/>
      <c r="M117" s="888"/>
      <c r="N117" s="887"/>
      <c r="O117" s="888"/>
      <c r="P117" s="887"/>
      <c r="Q117" s="888"/>
      <c r="R117" s="885"/>
      <c r="S117" s="886"/>
      <c r="T117" s="887"/>
      <c r="U117" s="888"/>
      <c r="V117" s="887"/>
      <c r="Y117" s="880"/>
    </row>
    <row r="118" spans="1:25" s="879" customFormat="1" ht="40.5" customHeight="1" outlineLevel="1" x14ac:dyDescent="0.65">
      <c r="A118" s="881"/>
      <c r="B118" s="882"/>
      <c r="C118" s="882"/>
      <c r="D118" s="883" t="s">
        <v>344</v>
      </c>
      <c r="E118" s="884"/>
      <c r="F118" s="885"/>
      <c r="G118" s="886"/>
      <c r="H118" s="887"/>
      <c r="I118" s="888"/>
      <c r="J118" s="887"/>
      <c r="K118" s="888"/>
      <c r="L118" s="887"/>
      <c r="M118" s="888"/>
      <c r="N118" s="887"/>
      <c r="O118" s="888"/>
      <c r="P118" s="887"/>
      <c r="Q118" s="888"/>
      <c r="R118" s="885"/>
      <c r="S118" s="886"/>
      <c r="T118" s="887"/>
      <c r="U118" s="888"/>
      <c r="V118" s="887"/>
      <c r="Y118" s="880"/>
    </row>
    <row r="119" spans="1:25" s="879" customFormat="1" ht="40.5" customHeight="1" outlineLevel="1" x14ac:dyDescent="0.65">
      <c r="A119" s="881"/>
      <c r="B119" s="882"/>
      <c r="C119" s="882"/>
      <c r="D119" s="883" t="s">
        <v>344</v>
      </c>
      <c r="E119" s="884"/>
      <c r="F119" s="885"/>
      <c r="G119" s="886"/>
      <c r="H119" s="887"/>
      <c r="I119" s="888"/>
      <c r="J119" s="887"/>
      <c r="K119" s="888"/>
      <c r="L119" s="887"/>
      <c r="M119" s="888"/>
      <c r="N119" s="887"/>
      <c r="O119" s="888"/>
      <c r="P119" s="887"/>
      <c r="Q119" s="888"/>
      <c r="R119" s="885"/>
      <c r="S119" s="886"/>
      <c r="T119" s="887"/>
      <c r="U119" s="888"/>
      <c r="V119" s="887"/>
      <c r="Y119" s="880"/>
    </row>
    <row r="120" spans="1:25" s="879" customFormat="1" ht="40.5" customHeight="1" outlineLevel="1" x14ac:dyDescent="0.65">
      <c r="A120" s="881"/>
      <c r="B120" s="882"/>
      <c r="C120" s="882"/>
      <c r="D120" s="883" t="s">
        <v>344</v>
      </c>
      <c r="E120" s="884"/>
      <c r="F120" s="885"/>
      <c r="G120" s="886"/>
      <c r="H120" s="887"/>
      <c r="I120" s="888"/>
      <c r="J120" s="887"/>
      <c r="K120" s="888"/>
      <c r="L120" s="887"/>
      <c r="M120" s="888"/>
      <c r="N120" s="887"/>
      <c r="O120" s="888"/>
      <c r="P120" s="887"/>
      <c r="Q120" s="888"/>
      <c r="R120" s="885"/>
      <c r="S120" s="886"/>
      <c r="T120" s="887"/>
      <c r="U120" s="888"/>
      <c r="V120" s="887"/>
      <c r="Y120" s="880"/>
    </row>
    <row r="121" spans="1:25" s="879" customFormat="1" ht="40.5" customHeight="1" outlineLevel="1" x14ac:dyDescent="0.65">
      <c r="A121" s="881"/>
      <c r="B121" s="882"/>
      <c r="C121" s="882"/>
      <c r="D121" s="883" t="s">
        <v>344</v>
      </c>
      <c r="E121" s="884"/>
      <c r="F121" s="885"/>
      <c r="G121" s="886"/>
      <c r="H121" s="887"/>
      <c r="I121" s="888"/>
      <c r="J121" s="887"/>
      <c r="K121" s="888"/>
      <c r="L121" s="887"/>
      <c r="M121" s="888"/>
      <c r="N121" s="887"/>
      <c r="O121" s="888"/>
      <c r="P121" s="887"/>
      <c r="Q121" s="888"/>
      <c r="R121" s="885"/>
      <c r="S121" s="886"/>
      <c r="T121" s="887"/>
      <c r="U121" s="888"/>
      <c r="V121" s="887"/>
      <c r="Y121" s="880"/>
    </row>
    <row r="122" spans="1:25" s="868" customFormat="1" ht="40.5" customHeight="1" outlineLevel="1" x14ac:dyDescent="0.65">
      <c r="A122" s="881"/>
      <c r="B122" s="882"/>
      <c r="C122" s="882"/>
      <c r="D122" s="883" t="s">
        <v>344</v>
      </c>
      <c r="E122" s="884"/>
      <c r="F122" s="885"/>
      <c r="G122" s="886"/>
      <c r="H122" s="887"/>
      <c r="I122" s="888"/>
      <c r="J122" s="887"/>
      <c r="K122" s="888"/>
      <c r="L122" s="887"/>
      <c r="M122" s="888"/>
      <c r="N122" s="887"/>
      <c r="O122" s="888"/>
      <c r="P122" s="887"/>
      <c r="Q122" s="888"/>
      <c r="R122" s="885"/>
      <c r="S122" s="886"/>
      <c r="T122" s="887"/>
      <c r="U122" s="888"/>
      <c r="V122" s="887"/>
      <c r="Y122" s="869"/>
    </row>
    <row r="123" spans="1:25" s="868" customFormat="1" ht="40.5" customHeight="1" outlineLevel="1" x14ac:dyDescent="0.65">
      <c r="A123" s="881"/>
      <c r="B123" s="882"/>
      <c r="C123" s="882"/>
      <c r="D123" s="883" t="s">
        <v>344</v>
      </c>
      <c r="E123" s="884"/>
      <c r="F123" s="885"/>
      <c r="G123" s="886"/>
      <c r="H123" s="887"/>
      <c r="I123" s="888"/>
      <c r="J123" s="887"/>
      <c r="K123" s="888"/>
      <c r="L123" s="887"/>
      <c r="M123" s="888"/>
      <c r="N123" s="887"/>
      <c r="O123" s="888"/>
      <c r="P123" s="887"/>
      <c r="Q123" s="888"/>
      <c r="R123" s="885"/>
      <c r="S123" s="886"/>
      <c r="T123" s="887"/>
      <c r="U123" s="888"/>
      <c r="V123" s="887"/>
      <c r="Y123" s="869"/>
    </row>
    <row r="124" spans="1:25" s="868" customFormat="1" ht="40.5" customHeight="1" outlineLevel="1" x14ac:dyDescent="0.65">
      <c r="A124" s="881"/>
      <c r="B124" s="882"/>
      <c r="C124" s="882"/>
      <c r="D124" s="883" t="s">
        <v>344</v>
      </c>
      <c r="E124" s="884"/>
      <c r="F124" s="885"/>
      <c r="G124" s="886"/>
      <c r="H124" s="887"/>
      <c r="I124" s="888"/>
      <c r="J124" s="887"/>
      <c r="K124" s="888"/>
      <c r="L124" s="887"/>
      <c r="M124" s="888"/>
      <c r="N124" s="887"/>
      <c r="O124" s="888"/>
      <c r="P124" s="887"/>
      <c r="Q124" s="888"/>
      <c r="R124" s="885"/>
      <c r="S124" s="886"/>
      <c r="T124" s="887"/>
      <c r="U124" s="888"/>
      <c r="V124" s="887"/>
      <c r="Y124" s="869"/>
    </row>
    <row r="125" spans="1:25" s="868" customFormat="1" ht="40.5" customHeight="1" outlineLevel="1" x14ac:dyDescent="0.65">
      <c r="A125" s="881"/>
      <c r="B125" s="882"/>
      <c r="C125" s="882"/>
      <c r="D125" s="883" t="s">
        <v>344</v>
      </c>
      <c r="E125" s="884"/>
      <c r="F125" s="885"/>
      <c r="G125" s="886"/>
      <c r="H125" s="887"/>
      <c r="I125" s="888"/>
      <c r="J125" s="887"/>
      <c r="K125" s="888"/>
      <c r="L125" s="887"/>
      <c r="M125" s="888"/>
      <c r="N125" s="887"/>
      <c r="O125" s="888"/>
      <c r="P125" s="887"/>
      <c r="Q125" s="888"/>
      <c r="R125" s="885"/>
      <c r="S125" s="886"/>
      <c r="T125" s="887"/>
      <c r="U125" s="888"/>
      <c r="V125" s="887"/>
      <c r="Y125" s="869"/>
    </row>
    <row r="167" spans="1:1" x14ac:dyDescent="0.3">
      <c r="A167" s="326"/>
    </row>
  </sheetData>
  <sheetProtection sheet="1" insertColumns="0" insertRows="0" insertHyperlinks="0"/>
  <mergeCells count="20">
    <mergeCell ref="G76:H76"/>
    <mergeCell ref="A10:AF10"/>
    <mergeCell ref="A19:AF19"/>
    <mergeCell ref="B26:D26"/>
    <mergeCell ref="A11:AF11"/>
    <mergeCell ref="N76:O76"/>
    <mergeCell ref="U76:V76"/>
    <mergeCell ref="AC76:AD76"/>
    <mergeCell ref="B100:F102"/>
    <mergeCell ref="I100:M102"/>
    <mergeCell ref="B91:F93"/>
    <mergeCell ref="I91:M93"/>
    <mergeCell ref="B81:F83"/>
    <mergeCell ref="I81:M83"/>
    <mergeCell ref="N87:O87"/>
    <mergeCell ref="U87:V87"/>
    <mergeCell ref="AC87:AD87"/>
    <mergeCell ref="N96:O96"/>
    <mergeCell ref="U96:V96"/>
    <mergeCell ref="AC96:AD96"/>
  </mergeCells>
  <conditionalFormatting sqref="C58:H58 C53:J57">
    <cfRule type="cellIs" dxfId="55" priority="11" operator="lessThan">
      <formula>0</formula>
    </cfRule>
  </conditionalFormatting>
  <conditionalFormatting sqref="K53:K57">
    <cfRule type="cellIs" dxfId="54" priority="6" operator="lessThan">
      <formula>0</formula>
    </cfRule>
  </conditionalFormatting>
  <conditionalFormatting sqref="I58">
    <cfRule type="cellIs" dxfId="53" priority="9" operator="lessThan">
      <formula>0</formula>
    </cfRule>
  </conditionalFormatting>
  <conditionalFormatting sqref="J58">
    <cfRule type="cellIs" dxfId="52" priority="7" operator="lessThan">
      <formula>0</formula>
    </cfRule>
  </conditionalFormatting>
  <conditionalFormatting sqref="K58">
    <cfRule type="cellIs" dxfId="51" priority="5" operator="lessThan">
      <formula>0</formula>
    </cfRule>
  </conditionalFormatting>
  <conditionalFormatting sqref="N39:N46">
    <cfRule type="expression" dxfId="50" priority="13">
      <formula>$N$39&lt;($M$39*$J$39)</formula>
    </cfRule>
  </conditionalFormatting>
  <dataValidations count="1">
    <dataValidation type="list" allowBlank="1" showInputMessage="1" showErrorMessage="1" sqref="B5">
      <formula1>INDIRECT(B4)</formula1>
    </dataValidation>
  </dataValidations>
  <pageMargins left="0.25" right="0.25" top="0.75" bottom="0.75" header="0.3" footer="0.3"/>
  <pageSetup paperSize="8" scale="22" fitToHeight="0" orientation="landscape" r:id="rId1"/>
  <rowBreaks count="3" manualBreakCount="3">
    <brk id="22" max="31" man="1"/>
    <brk id="66" max="31" man="1"/>
    <brk id="126" max="30" man="1"/>
  </rowBreaks>
  <ignoredErrors>
    <ignoredError sqref="N41:N46 N39:O40 O41:O46 Q39:Q46 P47:R47 P39:P46 R39:R46 X39:Y46 AF39:AF47 T47:U47 X47:Y47 V47:W47 G78:H83" unlockedFormula="1"/>
  </ignoredErrors>
  <extLst>
    <ext xmlns:x14="http://schemas.microsoft.com/office/spreadsheetml/2009/9/main" uri="{CCE6A557-97BC-4b89-ADB6-D9C93CAAB3DF}">
      <x14:dataValidations xmlns:xm="http://schemas.microsoft.com/office/excel/2006/main" count="8">
        <x14:dataValidation type="list" allowBlank="1" showInputMessage="1" showErrorMessage="1">
          <x14:formula1>
            <xm:f>'Dropdown input'!$B$26:$G$26</xm:f>
          </x14:formula1>
          <xm:sqref>B4</xm:sqref>
        </x14:dataValidation>
        <x14:dataValidation type="list" allowBlank="1" showInputMessage="1" showErrorMessage="1">
          <x14:formula1>
            <xm:f>'Dropdown input'!$B$36:$B$37</xm:f>
          </x14:formula1>
          <xm:sqref>B8</xm:sqref>
        </x14:dataValidation>
        <x14:dataValidation type="list" allowBlank="1" showInputMessage="1" showErrorMessage="1">
          <x14:formula1>
            <xm:f>'Dropdown input'!$B$41:$B$43</xm:f>
          </x14:formula1>
          <xm:sqref>B24 G130</xm:sqref>
        </x14:dataValidation>
        <x14:dataValidation type="list" allowBlank="1" showInputMessage="1" showErrorMessage="1">
          <x14:formula1>
            <xm:f>'Dropdown input'!$D$41:$D$43</xm:f>
          </x14:formula1>
          <xm:sqref>B3</xm:sqref>
        </x14:dataValidation>
        <x14:dataValidation type="list" allowBlank="1" showInputMessage="1" showErrorMessage="1">
          <x14:formula1>
            <xm:f>'Dropdown input'!$B$21:$B$24</xm:f>
          </x14:formula1>
          <xm:sqref>C39:C46</xm:sqref>
        </x14:dataValidation>
        <x14:dataValidation type="list" allowBlank="1" showInputMessage="1" showErrorMessage="1">
          <x14:formula1>
            <xm:f>'Dropdown input'!$B$7:$B$16</xm:f>
          </x14:formula1>
          <xm:sqref>D39:D46</xm:sqref>
        </x14:dataValidation>
        <x14:dataValidation type="list" allowBlank="1" showInputMessage="1" showErrorMessage="1">
          <x14:formula1>
            <xm:f>'Dropdown input'!$B$36:$B$38</xm:f>
          </x14:formula1>
          <xm:sqref>B7</xm:sqref>
        </x14:dataValidation>
        <x14:dataValidation type="list" allowBlank="1" showInputMessage="1" showErrorMessage="1">
          <x14:formula1>
            <xm:f>'Dropdown input'!$D$36:$D$38</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N67"/>
  <sheetViews>
    <sheetView showGridLines="0" view="pageBreakPreview" topLeftCell="A46" zoomScale="40" zoomScaleNormal="70" zoomScaleSheetLayoutView="40" workbookViewId="0">
      <selection activeCell="A11" sqref="A11"/>
    </sheetView>
  </sheetViews>
  <sheetFormatPr baseColWidth="10" defaultColWidth="10.58203125" defaultRowHeight="14" outlineLevelRow="1" outlineLevelCol="1" x14ac:dyDescent="0.3"/>
  <cols>
    <col min="1" max="1" width="76.58203125" style="3" customWidth="1"/>
    <col min="2" max="2" width="23.08203125" style="3" customWidth="1"/>
    <col min="3" max="3" width="15" style="3" customWidth="1"/>
    <col min="4" max="4" width="16.6640625" style="3" customWidth="1"/>
    <col min="5" max="9" width="15" style="3" customWidth="1" outlineLevel="1"/>
    <col min="10" max="10" width="17.75" style="3" customWidth="1"/>
    <col min="11" max="11" width="10.58203125" style="3"/>
    <col min="12" max="12" width="35.5" style="3" customWidth="1"/>
    <col min="13" max="13" width="51.83203125" style="3" customWidth="1"/>
    <col min="14" max="14" width="9.08203125" style="3" customWidth="1"/>
    <col min="15" max="15" width="7" style="3" customWidth="1"/>
    <col min="16" max="16" width="6.08203125" style="3" customWidth="1"/>
    <col min="17" max="16384" width="10.58203125" style="3"/>
  </cols>
  <sheetData>
    <row r="1" spans="1:40" s="893" customFormat="1" ht="35.5" customHeight="1" x14ac:dyDescent="0.3">
      <c r="A1" s="891" t="s">
        <v>137</v>
      </c>
      <c r="B1" s="892"/>
      <c r="C1" s="892"/>
      <c r="D1" s="892"/>
      <c r="E1" s="892"/>
      <c r="F1" s="892"/>
      <c r="G1" s="892"/>
      <c r="H1" s="892"/>
      <c r="I1" s="892"/>
      <c r="J1" s="892"/>
      <c r="K1" s="892"/>
      <c r="L1" s="892"/>
      <c r="M1" s="892"/>
      <c r="N1" s="892"/>
      <c r="O1" s="892"/>
      <c r="P1" s="892"/>
      <c r="Q1" s="892"/>
      <c r="R1" s="892"/>
      <c r="S1" s="824"/>
      <c r="T1" s="824"/>
      <c r="U1" s="824"/>
      <c r="V1" s="824"/>
      <c r="W1" s="824"/>
      <c r="X1" s="824"/>
      <c r="Y1" s="824"/>
      <c r="Z1" s="824"/>
      <c r="AA1" s="824"/>
      <c r="AB1" s="824"/>
      <c r="AC1" s="824"/>
      <c r="AD1" s="824"/>
      <c r="AE1" s="824"/>
      <c r="AF1" s="824"/>
      <c r="AG1" s="824"/>
      <c r="AH1" s="824"/>
      <c r="AI1" s="824"/>
      <c r="AJ1" s="824"/>
      <c r="AK1" s="824"/>
      <c r="AL1" s="824"/>
      <c r="AM1" s="824"/>
      <c r="AN1" s="824"/>
    </row>
    <row r="2" spans="1:40" s="901" customFormat="1" ht="46.5" customHeight="1" x14ac:dyDescent="0.3">
      <c r="A2" s="898" t="s">
        <v>91</v>
      </c>
      <c r="B2" s="1026" t="str">
        <f>IF('Übersicht TP '!B2=0,"",'Übersicht TP '!B2)</f>
        <v/>
      </c>
      <c r="C2" s="1026"/>
      <c r="D2" s="899"/>
      <c r="E2" s="898" t="s">
        <v>10</v>
      </c>
      <c r="F2" s="900"/>
      <c r="G2" s="899"/>
      <c r="H2" s="899"/>
      <c r="I2" s="899"/>
      <c r="J2" s="899"/>
      <c r="K2" s="899"/>
      <c r="L2" s="899"/>
      <c r="M2" s="899"/>
      <c r="N2" s="899"/>
      <c r="O2" s="899"/>
      <c r="S2" s="316"/>
      <c r="T2" s="316"/>
      <c r="U2" s="902"/>
      <c r="V2" s="902"/>
      <c r="W2" s="316"/>
      <c r="X2" s="316"/>
      <c r="Y2" s="316"/>
      <c r="Z2" s="316"/>
      <c r="AA2" s="316"/>
      <c r="AB2" s="316"/>
      <c r="AC2" s="316"/>
      <c r="AD2" s="316"/>
      <c r="AE2" s="316"/>
    </row>
    <row r="3" spans="1:40" s="855" customFormat="1" ht="46" customHeight="1" x14ac:dyDescent="0.3">
      <c r="A3" s="853" t="s">
        <v>363</v>
      </c>
      <c r="B3" s="854"/>
      <c r="C3" s="854"/>
      <c r="D3" s="854"/>
      <c r="E3" s="854"/>
      <c r="F3" s="854"/>
      <c r="G3" s="854"/>
      <c r="H3" s="854"/>
      <c r="I3" s="854"/>
      <c r="J3" s="853"/>
      <c r="K3" s="854"/>
      <c r="L3" s="854"/>
      <c r="M3" s="854"/>
      <c r="N3" s="854"/>
      <c r="O3" s="854"/>
      <c r="P3" s="854"/>
      <c r="Q3" s="854"/>
      <c r="R3" s="854"/>
      <c r="S3" s="894"/>
      <c r="T3" s="894"/>
      <c r="U3" s="894"/>
      <c r="V3" s="894"/>
      <c r="W3" s="823"/>
      <c r="X3" s="823"/>
      <c r="Y3" s="823"/>
      <c r="Z3" s="823"/>
      <c r="AA3" s="823"/>
      <c r="AB3" s="823"/>
      <c r="AC3" s="823"/>
      <c r="AD3" s="823"/>
      <c r="AE3" s="823"/>
      <c r="AF3" s="895"/>
      <c r="AG3" s="895"/>
      <c r="AH3" s="895"/>
      <c r="AI3" s="895"/>
    </row>
    <row r="4" spans="1:40" s="8" customFormat="1" ht="169" customHeight="1" outlineLevel="1" x14ac:dyDescent="0.3">
      <c r="A4" s="1024" t="s">
        <v>439</v>
      </c>
      <c r="B4" s="1025"/>
      <c r="C4" s="1025"/>
      <c r="D4" s="1025"/>
      <c r="E4" s="1025"/>
      <c r="F4" s="1025"/>
      <c r="G4" s="1025"/>
      <c r="H4" s="1025"/>
      <c r="I4" s="1025"/>
      <c r="J4" s="1025"/>
      <c r="K4" s="1025"/>
      <c r="L4" s="1025"/>
      <c r="M4" s="1025"/>
      <c r="N4" s="1025"/>
      <c r="O4" s="1025"/>
      <c r="P4" s="1025"/>
      <c r="Q4" s="1025"/>
      <c r="R4" s="1025"/>
      <c r="S4" s="10"/>
      <c r="T4" s="10"/>
      <c r="U4" s="10"/>
      <c r="V4" s="10"/>
      <c r="W4" s="1"/>
      <c r="X4" s="1"/>
      <c r="Y4" s="1"/>
      <c r="Z4" s="1"/>
      <c r="AA4" s="1"/>
      <c r="AB4" s="1"/>
      <c r="AC4" s="1"/>
      <c r="AD4" s="1"/>
      <c r="AE4" s="1"/>
    </row>
    <row r="5" spans="1:40" s="8" customFormat="1" ht="23" customHeight="1" x14ac:dyDescent="0.3">
      <c r="A5" s="952" t="s">
        <v>215</v>
      </c>
      <c r="B5" s="28"/>
      <c r="C5" s="28"/>
      <c r="D5" s="28"/>
      <c r="E5" s="28"/>
      <c r="F5" s="28"/>
      <c r="G5" s="28"/>
      <c r="H5" s="28"/>
      <c r="I5" s="28"/>
      <c r="J5" s="28"/>
      <c r="K5" s="28"/>
      <c r="L5" s="28"/>
      <c r="M5" s="28"/>
      <c r="N5" s="9"/>
      <c r="O5" s="9"/>
      <c r="P5" s="9"/>
      <c r="S5" s="10"/>
      <c r="T5" s="10"/>
      <c r="U5" s="10"/>
      <c r="V5" s="10"/>
      <c r="W5" s="10"/>
      <c r="X5" s="10"/>
      <c r="Y5" s="10"/>
      <c r="Z5" s="10"/>
      <c r="AA5" s="10"/>
      <c r="AB5" s="10"/>
      <c r="AC5" s="10"/>
      <c r="AD5" s="10"/>
      <c r="AE5" s="10"/>
      <c r="AF5" s="79"/>
      <c r="AG5" s="79"/>
      <c r="AH5" s="79"/>
      <c r="AI5" s="79"/>
    </row>
    <row r="6" spans="1:40" s="8" customFormat="1" ht="6" customHeight="1" x14ac:dyDescent="0.3">
      <c r="A6" s="10"/>
      <c r="B6" s="10"/>
      <c r="C6" s="10"/>
      <c r="D6" s="10"/>
      <c r="E6" s="10"/>
      <c r="F6" s="10"/>
      <c r="G6" s="10"/>
      <c r="H6" s="10"/>
      <c r="I6" s="10"/>
      <c r="J6" s="10"/>
      <c r="K6" s="10"/>
      <c r="L6" s="10"/>
      <c r="M6" s="10"/>
      <c r="S6" s="1"/>
      <c r="T6" s="1"/>
      <c r="U6" s="1"/>
      <c r="V6" s="1"/>
      <c r="W6" s="1"/>
      <c r="X6" s="1"/>
      <c r="Y6" s="1"/>
      <c r="Z6" s="1"/>
      <c r="AA6" s="1"/>
      <c r="AB6" s="1"/>
      <c r="AC6" s="1"/>
      <c r="AD6" s="1"/>
      <c r="AE6" s="1"/>
    </row>
    <row r="7" spans="1:40" s="855" customFormat="1" ht="46" customHeight="1" x14ac:dyDescent="0.3">
      <c r="A7" s="853" t="s">
        <v>310</v>
      </c>
      <c r="B7" s="854"/>
      <c r="C7" s="854"/>
      <c r="D7" s="854"/>
      <c r="E7" s="854"/>
      <c r="F7" s="854"/>
      <c r="G7" s="854"/>
      <c r="H7" s="854"/>
      <c r="I7" s="854"/>
      <c r="J7" s="853"/>
      <c r="K7" s="854"/>
      <c r="L7" s="854"/>
      <c r="M7" s="854"/>
      <c r="N7" s="896" t="s">
        <v>115</v>
      </c>
      <c r="O7" s="854"/>
      <c r="P7" s="854"/>
      <c r="Q7" s="854"/>
      <c r="R7" s="854"/>
      <c r="S7" s="894"/>
      <c r="T7" s="894"/>
      <c r="U7" s="894"/>
      <c r="V7" s="894"/>
      <c r="W7" s="823"/>
      <c r="X7" s="823"/>
      <c r="Y7" s="823"/>
      <c r="Z7" s="823"/>
      <c r="AA7" s="823"/>
      <c r="AB7" s="823"/>
      <c r="AC7" s="823"/>
      <c r="AD7" s="823"/>
      <c r="AE7" s="823"/>
      <c r="AF7" s="895"/>
      <c r="AG7" s="895"/>
      <c r="AH7" s="895"/>
      <c r="AI7" s="895"/>
    </row>
    <row r="8" spans="1:40" s="1" customFormat="1" ht="78" customHeight="1" x14ac:dyDescent="0.3">
      <c r="A8" s="904"/>
      <c r="B8" s="905"/>
      <c r="C8" s="958" t="s">
        <v>1</v>
      </c>
      <c r="D8" s="958" t="s">
        <v>297</v>
      </c>
      <c r="E8" s="958" t="s">
        <v>3</v>
      </c>
      <c r="F8" s="958" t="s">
        <v>4</v>
      </c>
      <c r="G8" s="958" t="s">
        <v>5</v>
      </c>
      <c r="H8" s="958" t="s">
        <v>6</v>
      </c>
      <c r="I8" s="958" t="s">
        <v>7</v>
      </c>
      <c r="J8" s="957" t="s">
        <v>289</v>
      </c>
      <c r="K8" s="906" t="s">
        <v>19</v>
      </c>
      <c r="L8" s="82" t="s">
        <v>204</v>
      </c>
      <c r="M8" s="953" t="s">
        <v>207</v>
      </c>
      <c r="N8" s="83" t="s">
        <v>68</v>
      </c>
      <c r="O8" s="83" t="s">
        <v>2</v>
      </c>
      <c r="P8" s="84" t="s">
        <v>7</v>
      </c>
    </row>
    <row r="9" spans="1:40" s="10" customFormat="1" ht="25" x14ac:dyDescent="0.3">
      <c r="A9" s="907" t="s">
        <v>441</v>
      </c>
      <c r="B9" s="908"/>
      <c r="C9" s="959">
        <f>SUM(C10:C18)</f>
        <v>0</v>
      </c>
      <c r="D9" s="959">
        <f t="shared" ref="D9:J9" si="0">SUM(D10:D18)</f>
        <v>0</v>
      </c>
      <c r="E9" s="959">
        <f t="shared" si="0"/>
        <v>0</v>
      </c>
      <c r="F9" s="959">
        <f t="shared" si="0"/>
        <v>0</v>
      </c>
      <c r="G9" s="959">
        <f t="shared" si="0"/>
        <v>0</v>
      </c>
      <c r="H9" s="959">
        <f t="shared" si="0"/>
        <v>0</v>
      </c>
      <c r="I9" s="959">
        <f t="shared" si="0"/>
        <v>0</v>
      </c>
      <c r="J9" s="960">
        <f t="shared" si="0"/>
        <v>0</v>
      </c>
      <c r="K9" s="909">
        <f>SUM(C9:J9)</f>
        <v>0</v>
      </c>
      <c r="L9" s="85" t="s">
        <v>205</v>
      </c>
      <c r="M9" s="954"/>
      <c r="N9" s="86" t="str">
        <f>IF(SUM(N10:N18)=100%,"OK","!")</f>
        <v>!</v>
      </c>
      <c r="O9" s="86" t="str">
        <f t="shared" ref="O9:P9" si="1">IF(SUM(O10:O18)=100%,"OK","!")</f>
        <v>!</v>
      </c>
      <c r="P9" s="86" t="str">
        <f t="shared" si="1"/>
        <v>!</v>
      </c>
    </row>
    <row r="10" spans="1:40" s="1" customFormat="1" ht="25" x14ac:dyDescent="0.3">
      <c r="A10" s="912" t="s">
        <v>64</v>
      </c>
      <c r="B10" s="911"/>
      <c r="C10" s="912"/>
      <c r="D10" s="912"/>
      <c r="E10" s="912"/>
      <c r="F10" s="912"/>
      <c r="G10" s="912"/>
      <c r="H10" s="912"/>
      <c r="I10" s="912"/>
      <c r="J10" s="913"/>
      <c r="K10" s="914">
        <f>SUM(C10:J10)</f>
        <v>0</v>
      </c>
      <c r="L10" s="87"/>
      <c r="M10" s="955"/>
      <c r="N10" s="88" t="str">
        <f t="shared" ref="N10:N17" si="2">IFERROR(C10/$C$9,"N/A")</f>
        <v>N/A</v>
      </c>
      <c r="O10" s="88" t="str">
        <f>IFERROR(D10/$D$9,"N/A")</f>
        <v>N/A</v>
      </c>
      <c r="P10" s="88" t="str">
        <f>IFERROR(I10/$I$9,"N/A")</f>
        <v>N/A</v>
      </c>
    </row>
    <row r="11" spans="1:40" s="1" customFormat="1" ht="25" x14ac:dyDescent="0.3">
      <c r="A11" s="912" t="s">
        <v>65</v>
      </c>
      <c r="B11" s="911"/>
      <c r="C11" s="912"/>
      <c r="D11" s="912"/>
      <c r="E11" s="912"/>
      <c r="F11" s="912"/>
      <c r="G11" s="912"/>
      <c r="H11" s="912"/>
      <c r="I11" s="912"/>
      <c r="J11" s="913"/>
      <c r="K11" s="914">
        <f>SUM(C11:J11)</f>
        <v>0</v>
      </c>
      <c r="L11" s="87"/>
      <c r="M11" s="955"/>
      <c r="N11" s="88" t="str">
        <f t="shared" si="2"/>
        <v>N/A</v>
      </c>
      <c r="O11" s="88" t="str">
        <f>IFERROR(D11/$D$9,"N/A")</f>
        <v>N/A</v>
      </c>
      <c r="P11" s="88" t="str">
        <f t="shared" ref="P11:P12" si="3">IFERROR(I11/$I$9,"N/A")</f>
        <v>N/A</v>
      </c>
    </row>
    <row r="12" spans="1:40" s="1" customFormat="1" ht="25" x14ac:dyDescent="0.3">
      <c r="A12" s="912" t="s">
        <v>67</v>
      </c>
      <c r="B12" s="911"/>
      <c r="C12" s="912"/>
      <c r="D12" s="912"/>
      <c r="E12" s="912"/>
      <c r="F12" s="912"/>
      <c r="G12" s="912"/>
      <c r="H12" s="912"/>
      <c r="I12" s="912"/>
      <c r="J12" s="913"/>
      <c r="K12" s="914">
        <f>SUM(C12:J12)</f>
        <v>0</v>
      </c>
      <c r="L12" s="87"/>
      <c r="M12" s="955"/>
      <c r="N12" s="88" t="str">
        <f t="shared" si="2"/>
        <v>N/A</v>
      </c>
      <c r="O12" s="88" t="str">
        <f>IFERROR(D12/$D$9,"N/A")</f>
        <v>N/A</v>
      </c>
      <c r="P12" s="88" t="str">
        <f t="shared" si="3"/>
        <v>N/A</v>
      </c>
    </row>
    <row r="13" spans="1:40" s="1" customFormat="1" ht="25" x14ac:dyDescent="0.3">
      <c r="A13" s="912"/>
      <c r="B13" s="911"/>
      <c r="C13" s="912"/>
      <c r="D13" s="912"/>
      <c r="E13" s="912"/>
      <c r="F13" s="912"/>
      <c r="G13" s="912"/>
      <c r="H13" s="912"/>
      <c r="I13" s="912"/>
      <c r="J13" s="913"/>
      <c r="K13" s="914"/>
      <c r="L13" s="87"/>
      <c r="M13" s="955"/>
      <c r="N13" s="88" t="str">
        <f t="shared" si="2"/>
        <v>N/A</v>
      </c>
      <c r="O13" s="88" t="str">
        <f t="shared" ref="O13:O18" si="4">IFERROR(D13/$D$9,"N/A")</f>
        <v>N/A</v>
      </c>
      <c r="P13" s="88" t="str">
        <f t="shared" ref="P13:P18" si="5">IFERROR(I13/$I$9,"N/A")</f>
        <v>N/A</v>
      </c>
    </row>
    <row r="14" spans="1:40" s="1" customFormat="1" ht="25" x14ac:dyDescent="0.3">
      <c r="A14" s="912" t="s">
        <v>312</v>
      </c>
      <c r="B14" s="911"/>
      <c r="C14" s="912"/>
      <c r="D14" s="912"/>
      <c r="E14" s="912"/>
      <c r="F14" s="912"/>
      <c r="G14" s="912"/>
      <c r="H14" s="912"/>
      <c r="I14" s="912"/>
      <c r="J14" s="913"/>
      <c r="K14" s="914"/>
      <c r="L14" s="87"/>
      <c r="M14" s="955"/>
      <c r="N14" s="88" t="str">
        <f t="shared" si="2"/>
        <v>N/A</v>
      </c>
      <c r="O14" s="88" t="str">
        <f t="shared" si="4"/>
        <v>N/A</v>
      </c>
      <c r="P14" s="88" t="str">
        <f t="shared" si="5"/>
        <v>N/A</v>
      </c>
    </row>
    <row r="15" spans="1:40" s="1" customFormat="1" ht="25" x14ac:dyDescent="0.3">
      <c r="A15" s="912"/>
      <c r="B15" s="911"/>
      <c r="C15" s="912"/>
      <c r="D15" s="912"/>
      <c r="E15" s="912"/>
      <c r="F15" s="912"/>
      <c r="G15" s="912"/>
      <c r="H15" s="912"/>
      <c r="I15" s="912"/>
      <c r="J15" s="913"/>
      <c r="K15" s="914"/>
      <c r="L15" s="87"/>
      <c r="M15" s="955"/>
      <c r="N15" s="88"/>
      <c r="O15" s="88"/>
      <c r="P15" s="88"/>
    </row>
    <row r="16" spans="1:40" s="1" customFormat="1" ht="25" x14ac:dyDescent="0.3">
      <c r="A16" s="912"/>
      <c r="B16" s="911"/>
      <c r="C16" s="912"/>
      <c r="D16" s="912"/>
      <c r="E16" s="912"/>
      <c r="F16" s="912"/>
      <c r="G16" s="912"/>
      <c r="H16" s="912"/>
      <c r="I16" s="912"/>
      <c r="J16" s="913"/>
      <c r="K16" s="914"/>
      <c r="L16" s="87"/>
      <c r="M16" s="955"/>
      <c r="N16" s="88"/>
      <c r="O16" s="88"/>
      <c r="P16" s="88"/>
    </row>
    <row r="17" spans="1:17" s="1" customFormat="1" ht="25" x14ac:dyDescent="0.3">
      <c r="A17" s="912"/>
      <c r="B17" s="911"/>
      <c r="C17" s="912"/>
      <c r="D17" s="912"/>
      <c r="E17" s="912"/>
      <c r="F17" s="912"/>
      <c r="G17" s="912"/>
      <c r="H17" s="912"/>
      <c r="I17" s="912"/>
      <c r="J17" s="913"/>
      <c r="K17" s="914"/>
      <c r="L17" s="87"/>
      <c r="M17" s="955"/>
      <c r="N17" s="88" t="str">
        <f t="shared" si="2"/>
        <v>N/A</v>
      </c>
      <c r="O17" s="88" t="str">
        <f t="shared" si="4"/>
        <v>N/A</v>
      </c>
      <c r="P17" s="88" t="str">
        <f t="shared" si="5"/>
        <v>N/A</v>
      </c>
    </row>
    <row r="18" spans="1:17" s="1" customFormat="1" ht="25" x14ac:dyDescent="0.3">
      <c r="A18" s="912"/>
      <c r="B18" s="911"/>
      <c r="C18" s="912"/>
      <c r="D18" s="912"/>
      <c r="E18" s="912"/>
      <c r="F18" s="912"/>
      <c r="G18" s="912"/>
      <c r="H18" s="912"/>
      <c r="I18" s="912"/>
      <c r="J18" s="913"/>
      <c r="K18" s="914"/>
      <c r="L18" s="87"/>
      <c r="M18" s="955"/>
      <c r="N18" s="88" t="str">
        <f t="shared" ref="N18" si="6">IFERROR(C18/$C$9,"N/A")</f>
        <v>N/A</v>
      </c>
      <c r="O18" s="88" t="str">
        <f t="shared" si="4"/>
        <v>N/A</v>
      </c>
      <c r="P18" s="88" t="str">
        <f t="shared" si="5"/>
        <v>N/A</v>
      </c>
    </row>
    <row r="19" spans="1:17" s="10" customFormat="1" ht="25" x14ac:dyDescent="0.3">
      <c r="A19" s="915" t="s">
        <v>442</v>
      </c>
      <c r="B19" s="916"/>
      <c r="C19" s="917">
        <f>SUM(C20:C26)</f>
        <v>0</v>
      </c>
      <c r="D19" s="917">
        <f t="shared" ref="D19:H19" si="7">SUM(D20:D26)</f>
        <v>0</v>
      </c>
      <c r="E19" s="917">
        <f t="shared" si="7"/>
        <v>0</v>
      </c>
      <c r="F19" s="917">
        <f t="shared" si="7"/>
        <v>0</v>
      </c>
      <c r="G19" s="917">
        <f t="shared" si="7"/>
        <v>0</v>
      </c>
      <c r="H19" s="917">
        <f t="shared" si="7"/>
        <v>0</v>
      </c>
      <c r="I19" s="917">
        <f>SUM(I20:I26)</f>
        <v>0</v>
      </c>
      <c r="J19" s="918">
        <f>SUM(J20:J26)</f>
        <v>0</v>
      </c>
      <c r="K19" s="919">
        <f>SUM(C19:J19)</f>
        <v>0</v>
      </c>
      <c r="L19" s="85" t="s">
        <v>205</v>
      </c>
      <c r="M19" s="954"/>
      <c r="N19" s="86" t="str">
        <f>IF(SUM(N20:N27)=100%,"OK","!")</f>
        <v>!</v>
      </c>
      <c r="O19" s="86" t="str">
        <f t="shared" ref="O19:P19" si="8">IF(SUM(O20:O27)=100%,"OK","!")</f>
        <v>!</v>
      </c>
      <c r="P19" s="86" t="str">
        <f t="shared" si="8"/>
        <v>!</v>
      </c>
    </row>
    <row r="20" spans="1:17" s="1" customFormat="1" ht="25" x14ac:dyDescent="0.3">
      <c r="A20" s="912" t="s">
        <v>64</v>
      </c>
      <c r="B20" s="920"/>
      <c r="C20" s="921"/>
      <c r="D20" s="921"/>
      <c r="E20" s="921"/>
      <c r="F20" s="921"/>
      <c r="G20" s="921"/>
      <c r="H20" s="921"/>
      <c r="I20" s="921"/>
      <c r="J20" s="913"/>
      <c r="K20" s="914">
        <f>SUM(C20:J20)</f>
        <v>0</v>
      </c>
      <c r="L20" s="87"/>
      <c r="M20" s="955"/>
      <c r="N20" s="88" t="str">
        <f>IFERROR(C20/$C$19,"N/A")</f>
        <v>N/A</v>
      </c>
      <c r="O20" s="88" t="str">
        <f>IFERROR(D20/$D$19,"N/A")</f>
        <v>N/A</v>
      </c>
      <c r="P20" s="88" t="str">
        <f>IFERROR(I20/$I$19,"N/A")</f>
        <v>N/A</v>
      </c>
    </row>
    <row r="21" spans="1:17" s="1" customFormat="1" ht="25" x14ac:dyDescent="0.3">
      <c r="A21" s="912" t="s">
        <v>65</v>
      </c>
      <c r="B21" s="920"/>
      <c r="C21" s="921"/>
      <c r="D21" s="921"/>
      <c r="E21" s="921"/>
      <c r="F21" s="921"/>
      <c r="G21" s="921"/>
      <c r="H21" s="921"/>
      <c r="I21" s="921"/>
      <c r="J21" s="913"/>
      <c r="K21" s="914">
        <f>SUM(C21:J21)</f>
        <v>0</v>
      </c>
      <c r="L21" s="87"/>
      <c r="M21" s="955"/>
      <c r="N21" s="88" t="str">
        <f>IFERROR(C21/$C$19,"N/A")</f>
        <v>N/A</v>
      </c>
      <c r="O21" s="88" t="str">
        <f>IFERROR(D21/$D$19,"N/A")</f>
        <v>N/A</v>
      </c>
      <c r="P21" s="88" t="str">
        <f t="shared" ref="P21:P22" si="9">IFERROR(I21/$I$19,"N/A")</f>
        <v>N/A</v>
      </c>
    </row>
    <row r="22" spans="1:17" s="1" customFormat="1" ht="25" x14ac:dyDescent="0.3">
      <c r="A22" s="912" t="s">
        <v>67</v>
      </c>
      <c r="B22" s="920"/>
      <c r="C22" s="921"/>
      <c r="D22" s="921"/>
      <c r="E22" s="921"/>
      <c r="F22" s="921"/>
      <c r="G22" s="921"/>
      <c r="H22" s="921"/>
      <c r="I22" s="921"/>
      <c r="J22" s="913"/>
      <c r="K22" s="914">
        <f>SUM(C22:J22)</f>
        <v>0</v>
      </c>
      <c r="L22" s="87"/>
      <c r="M22" s="955"/>
      <c r="N22" s="88" t="str">
        <f>IFERROR(C22/$C$19,"N/A")</f>
        <v>N/A</v>
      </c>
      <c r="O22" s="88" t="str">
        <f>IFERROR(D22/$D$19,"N/A")</f>
        <v>N/A</v>
      </c>
      <c r="P22" s="88" t="str">
        <f t="shared" si="9"/>
        <v>N/A</v>
      </c>
    </row>
    <row r="23" spans="1:17" s="1" customFormat="1" ht="25" x14ac:dyDescent="0.3">
      <c r="A23" s="912"/>
      <c r="B23" s="920"/>
      <c r="C23" s="921"/>
      <c r="D23" s="921"/>
      <c r="E23" s="921"/>
      <c r="F23" s="921"/>
      <c r="G23" s="921"/>
      <c r="H23" s="921"/>
      <c r="I23" s="921"/>
      <c r="J23" s="913"/>
      <c r="K23" s="914"/>
      <c r="L23" s="87"/>
      <c r="M23" s="955"/>
      <c r="N23" s="88" t="str">
        <f t="shared" ref="N23:N27" si="10">IFERROR(C23/$C$19,"N/A")</f>
        <v>N/A</v>
      </c>
      <c r="O23" s="88" t="str">
        <f t="shared" ref="O23:O27" si="11">IFERROR(D23/$D$19,"N/A")</f>
        <v>N/A</v>
      </c>
      <c r="P23" s="88" t="str">
        <f t="shared" ref="P23:P27" si="12">IFERROR(I23/$I$19,"N/A")</f>
        <v>N/A</v>
      </c>
    </row>
    <row r="24" spans="1:17" s="1" customFormat="1" ht="25" x14ac:dyDescent="0.3">
      <c r="A24" s="912"/>
      <c r="B24" s="920"/>
      <c r="C24" s="921"/>
      <c r="D24" s="921"/>
      <c r="E24" s="921"/>
      <c r="F24" s="921"/>
      <c r="G24" s="921"/>
      <c r="H24" s="921"/>
      <c r="I24" s="921"/>
      <c r="J24" s="913"/>
      <c r="K24" s="914"/>
      <c r="L24" s="87"/>
      <c r="M24" s="955"/>
      <c r="N24" s="88" t="str">
        <f t="shared" si="10"/>
        <v>N/A</v>
      </c>
      <c r="O24" s="88" t="str">
        <f t="shared" si="11"/>
        <v>N/A</v>
      </c>
      <c r="P24" s="88" t="str">
        <f t="shared" si="12"/>
        <v>N/A</v>
      </c>
    </row>
    <row r="25" spans="1:17" s="1" customFormat="1" ht="25" x14ac:dyDescent="0.3">
      <c r="A25" s="912"/>
      <c r="B25" s="920"/>
      <c r="C25" s="921"/>
      <c r="D25" s="921"/>
      <c r="E25" s="921"/>
      <c r="F25" s="921"/>
      <c r="G25" s="921"/>
      <c r="H25" s="921"/>
      <c r="I25" s="921"/>
      <c r="J25" s="913"/>
      <c r="K25" s="914"/>
      <c r="L25" s="87"/>
      <c r="M25" s="955"/>
      <c r="N25" s="88" t="str">
        <f t="shared" si="10"/>
        <v>N/A</v>
      </c>
      <c r="O25" s="88" t="str">
        <f t="shared" si="11"/>
        <v>N/A</v>
      </c>
      <c r="P25" s="88" t="str">
        <f t="shared" si="12"/>
        <v>N/A</v>
      </c>
    </row>
    <row r="26" spans="1:17" s="1" customFormat="1" ht="25" x14ac:dyDescent="0.3">
      <c r="A26" s="912"/>
      <c r="B26" s="920"/>
      <c r="C26" s="921"/>
      <c r="D26" s="921"/>
      <c r="E26" s="921"/>
      <c r="F26" s="921"/>
      <c r="G26" s="921"/>
      <c r="H26" s="921"/>
      <c r="I26" s="921"/>
      <c r="J26" s="913"/>
      <c r="K26" s="914"/>
      <c r="L26" s="87"/>
      <c r="M26" s="955"/>
      <c r="N26" s="88" t="str">
        <f t="shared" si="10"/>
        <v>N/A</v>
      </c>
      <c r="O26" s="88" t="str">
        <f t="shared" si="11"/>
        <v>N/A</v>
      </c>
      <c r="P26" s="88" t="str">
        <f t="shared" si="12"/>
        <v>N/A</v>
      </c>
    </row>
    <row r="27" spans="1:17" s="1" customFormat="1" ht="25" x14ac:dyDescent="0.3">
      <c r="A27" s="912" t="s">
        <v>0</v>
      </c>
      <c r="B27" s="911"/>
      <c r="C27" s="922"/>
      <c r="D27" s="922"/>
      <c r="E27" s="922"/>
      <c r="F27" s="922"/>
      <c r="G27" s="922"/>
      <c r="H27" s="922"/>
      <c r="I27" s="922"/>
      <c r="J27" s="923"/>
      <c r="K27" s="914"/>
      <c r="L27" s="87"/>
      <c r="M27" s="955"/>
      <c r="N27" s="88" t="str">
        <f t="shared" si="10"/>
        <v>N/A</v>
      </c>
      <c r="O27" s="88" t="str">
        <f t="shared" si="11"/>
        <v>N/A</v>
      </c>
      <c r="P27" s="88" t="str">
        <f t="shared" si="12"/>
        <v>N/A</v>
      </c>
    </row>
    <row r="28" spans="1:17" s="1" customFormat="1" ht="25" x14ac:dyDescent="0.3">
      <c r="A28" s="924" t="s">
        <v>218</v>
      </c>
      <c r="B28" s="925"/>
      <c r="C28" s="961">
        <f>C9-C19</f>
        <v>0</v>
      </c>
      <c r="D28" s="961">
        <f t="shared" ref="D28:J28" si="13">D9-D19</f>
        <v>0</v>
      </c>
      <c r="E28" s="961">
        <f t="shared" si="13"/>
        <v>0</v>
      </c>
      <c r="F28" s="961">
        <f t="shared" si="13"/>
        <v>0</v>
      </c>
      <c r="G28" s="961">
        <f t="shared" si="13"/>
        <v>0</v>
      </c>
      <c r="H28" s="961">
        <f t="shared" si="13"/>
        <v>0</v>
      </c>
      <c r="I28" s="961">
        <f t="shared" ref="I28" si="14">I9-I19</f>
        <v>0</v>
      </c>
      <c r="J28" s="962">
        <f t="shared" si="13"/>
        <v>0</v>
      </c>
      <c r="K28" s="962">
        <f>K9-K19</f>
        <v>0</v>
      </c>
      <c r="L28" s="85" t="s">
        <v>205</v>
      </c>
      <c r="M28" s="954"/>
      <c r="N28" s="35"/>
      <c r="O28" s="35"/>
      <c r="P28" s="35"/>
    </row>
    <row r="29" spans="1:17" s="1" customFormat="1" ht="25" x14ac:dyDescent="0.3">
      <c r="A29" s="1000" t="s">
        <v>447</v>
      </c>
      <c r="B29" s="926"/>
      <c r="C29" s="912"/>
      <c r="D29" s="912"/>
      <c r="E29" s="912"/>
      <c r="F29" s="912"/>
      <c r="G29" s="912"/>
      <c r="H29" s="912"/>
      <c r="I29" s="912"/>
      <c r="J29" s="913"/>
      <c r="K29" s="914">
        <f t="shared" ref="K29:K34" si="15">SUM(C29:J29)</f>
        <v>0</v>
      </c>
      <c r="L29" s="87"/>
      <c r="M29" s="955"/>
      <c r="N29" s="88"/>
      <c r="O29" s="88"/>
      <c r="P29" s="88"/>
    </row>
    <row r="30" spans="1:17" s="1" customFormat="1" ht="25" x14ac:dyDescent="0.3">
      <c r="A30" s="1001" t="s">
        <v>448</v>
      </c>
      <c r="B30" s="926"/>
      <c r="C30" s="912"/>
      <c r="D30" s="912"/>
      <c r="E30" s="912"/>
      <c r="F30" s="912"/>
      <c r="G30" s="912"/>
      <c r="H30" s="912"/>
      <c r="I30" s="912"/>
      <c r="J30" s="913"/>
      <c r="K30" s="914">
        <f t="shared" si="15"/>
        <v>0</v>
      </c>
      <c r="L30" s="87"/>
      <c r="M30" s="955"/>
      <c r="N30" s="88"/>
      <c r="O30" s="88"/>
      <c r="P30" s="88"/>
    </row>
    <row r="31" spans="1:17" s="1" customFormat="1" ht="25" x14ac:dyDescent="0.3">
      <c r="A31" s="924" t="s">
        <v>313</v>
      </c>
      <c r="B31" s="925"/>
      <c r="C31" s="961">
        <f>C28-SUM(C29:C30)</f>
        <v>0</v>
      </c>
      <c r="D31" s="961">
        <f t="shared" ref="D31:J31" si="16">D28-SUM(D29:D30)</f>
        <v>0</v>
      </c>
      <c r="E31" s="961">
        <f t="shared" si="16"/>
        <v>0</v>
      </c>
      <c r="F31" s="961">
        <f t="shared" si="16"/>
        <v>0</v>
      </c>
      <c r="G31" s="961">
        <f t="shared" si="16"/>
        <v>0</v>
      </c>
      <c r="H31" s="961">
        <f t="shared" si="16"/>
        <v>0</v>
      </c>
      <c r="I31" s="961">
        <f t="shared" si="16"/>
        <v>0</v>
      </c>
      <c r="J31" s="962">
        <f t="shared" si="16"/>
        <v>0</v>
      </c>
      <c r="K31" s="962">
        <f t="shared" si="15"/>
        <v>0</v>
      </c>
      <c r="L31" s="87"/>
      <c r="M31" s="955"/>
      <c r="N31" s="35"/>
      <c r="O31" s="35"/>
      <c r="P31" s="35"/>
    </row>
    <row r="32" spans="1:17" s="10" customFormat="1" ht="50" x14ac:dyDescent="0.3">
      <c r="A32" s="915" t="s">
        <v>219</v>
      </c>
      <c r="B32" s="927" t="s">
        <v>452</v>
      </c>
      <c r="C32" s="963">
        <f>IFERROR(SUM(C33:C42),"N/A")</f>
        <v>0</v>
      </c>
      <c r="D32" s="963">
        <f t="shared" ref="D32:J32" si="17">IFERROR(SUM(D33:D42),"N/A")</f>
        <v>0</v>
      </c>
      <c r="E32" s="963">
        <f t="shared" si="17"/>
        <v>0</v>
      </c>
      <c r="F32" s="963">
        <f t="shared" si="17"/>
        <v>0</v>
      </c>
      <c r="G32" s="963">
        <f t="shared" si="17"/>
        <v>0</v>
      </c>
      <c r="H32" s="963">
        <f t="shared" si="17"/>
        <v>0</v>
      </c>
      <c r="I32" s="963">
        <f t="shared" si="17"/>
        <v>0</v>
      </c>
      <c r="J32" s="964">
        <f t="shared" si="17"/>
        <v>0</v>
      </c>
      <c r="K32" s="965">
        <f t="shared" si="15"/>
        <v>0</v>
      </c>
      <c r="L32" s="87"/>
      <c r="M32" s="955"/>
      <c r="N32" s="86" t="str">
        <f>IF(SUM(N33:N39)=100%,"OK","!")</f>
        <v>!</v>
      </c>
      <c r="O32" s="86" t="str">
        <f t="shared" ref="O32:P32" si="18">IF(SUM(O33:O39)=100%,"OK","!")</f>
        <v>!</v>
      </c>
      <c r="P32" s="86" t="str">
        <f t="shared" si="18"/>
        <v>!</v>
      </c>
      <c r="Q32" s="12"/>
    </row>
    <row r="33" spans="1:17" s="10" customFormat="1" ht="25" x14ac:dyDescent="0.3">
      <c r="A33" s="1000" t="s">
        <v>120</v>
      </c>
      <c r="B33" s="928"/>
      <c r="C33" s="912"/>
      <c r="D33" s="912"/>
      <c r="E33" s="912"/>
      <c r="F33" s="912"/>
      <c r="G33" s="912"/>
      <c r="H33" s="912"/>
      <c r="I33" s="912"/>
      <c r="J33" s="913"/>
      <c r="K33" s="914">
        <f t="shared" si="15"/>
        <v>0</v>
      </c>
      <c r="L33" s="87" t="s">
        <v>205</v>
      </c>
      <c r="M33" s="955"/>
      <c r="N33" s="88" t="str">
        <f>IFERROR(C33/$C$32,"N/A")</f>
        <v>N/A</v>
      </c>
      <c r="O33" s="88" t="str">
        <f t="shared" ref="O33:O39" si="19">IFERROR(D33/$D$32,"N/A")</f>
        <v>N/A</v>
      </c>
      <c r="P33" s="88" t="str">
        <f t="shared" ref="P33:P39" si="20">IFERROR(J33/$J$32,"N/A")</f>
        <v>N/A</v>
      </c>
      <c r="Q33" s="12"/>
    </row>
    <row r="34" spans="1:17" s="1" customFormat="1" ht="25" x14ac:dyDescent="0.3">
      <c r="A34" s="1000" t="s">
        <v>449</v>
      </c>
      <c r="B34" s="926"/>
      <c r="C34" s="912"/>
      <c r="D34" s="912"/>
      <c r="E34" s="912"/>
      <c r="F34" s="912"/>
      <c r="G34" s="912"/>
      <c r="H34" s="912"/>
      <c r="I34" s="912"/>
      <c r="J34" s="913"/>
      <c r="K34" s="914">
        <f t="shared" si="15"/>
        <v>0</v>
      </c>
      <c r="L34" s="87" t="s">
        <v>334</v>
      </c>
      <c r="M34" s="955"/>
      <c r="N34" s="88" t="str">
        <f t="shared" ref="N34:N39" si="21">IFERROR(C34/$C$32,"N/A")</f>
        <v>N/A</v>
      </c>
      <c r="O34" s="88" t="str">
        <f t="shared" si="19"/>
        <v>N/A</v>
      </c>
      <c r="P34" s="88" t="str">
        <f t="shared" si="20"/>
        <v>N/A</v>
      </c>
    </row>
    <row r="35" spans="1:17" s="1" customFormat="1" ht="25" x14ac:dyDescent="0.3">
      <c r="A35" s="1000" t="s">
        <v>190</v>
      </c>
      <c r="B35" s="926"/>
      <c r="C35" s="912"/>
      <c r="D35" s="912"/>
      <c r="E35" s="912"/>
      <c r="F35" s="912"/>
      <c r="G35" s="912"/>
      <c r="H35" s="912"/>
      <c r="I35" s="912"/>
      <c r="J35" s="913"/>
      <c r="K35" s="914">
        <f t="shared" ref="K35:K39" si="22">SUM(C35:J35)</f>
        <v>0</v>
      </c>
      <c r="L35" s="87" t="s">
        <v>205</v>
      </c>
      <c r="M35" s="955"/>
      <c r="N35" s="88" t="str">
        <f t="shared" si="21"/>
        <v>N/A</v>
      </c>
      <c r="O35" s="88" t="str">
        <f t="shared" si="19"/>
        <v>N/A</v>
      </c>
      <c r="P35" s="88" t="str">
        <f t="shared" si="20"/>
        <v>N/A</v>
      </c>
    </row>
    <row r="36" spans="1:17" s="1" customFormat="1" ht="25" x14ac:dyDescent="0.3">
      <c r="A36" s="1000" t="s">
        <v>154</v>
      </c>
      <c r="B36" s="926"/>
      <c r="C36" s="912"/>
      <c r="D36" s="912"/>
      <c r="E36" s="912"/>
      <c r="F36" s="912"/>
      <c r="G36" s="912"/>
      <c r="H36" s="912"/>
      <c r="I36" s="912"/>
      <c r="J36" s="913"/>
      <c r="K36" s="914">
        <f t="shared" si="22"/>
        <v>0</v>
      </c>
      <c r="L36" s="87" t="s">
        <v>205</v>
      </c>
      <c r="M36" s="955"/>
      <c r="N36" s="88" t="str">
        <f t="shared" si="21"/>
        <v>N/A</v>
      </c>
      <c r="O36" s="88" t="str">
        <f t="shared" si="19"/>
        <v>N/A</v>
      </c>
      <c r="P36" s="88" t="str">
        <f t="shared" si="20"/>
        <v>N/A</v>
      </c>
    </row>
    <row r="37" spans="1:17" s="1" customFormat="1" ht="25" x14ac:dyDescent="0.3">
      <c r="A37" s="1000" t="s">
        <v>161</v>
      </c>
      <c r="B37" s="926"/>
      <c r="C37" s="912"/>
      <c r="D37" s="912"/>
      <c r="E37" s="912"/>
      <c r="F37" s="912"/>
      <c r="G37" s="912"/>
      <c r="H37" s="912"/>
      <c r="I37" s="912"/>
      <c r="J37" s="913"/>
      <c r="K37" s="914">
        <f t="shared" si="22"/>
        <v>0</v>
      </c>
      <c r="L37" s="87" t="s">
        <v>205</v>
      </c>
      <c r="M37" s="955"/>
      <c r="N37" s="88" t="str">
        <f t="shared" si="21"/>
        <v>N/A</v>
      </c>
      <c r="O37" s="88" t="str">
        <f t="shared" si="19"/>
        <v>N/A</v>
      </c>
      <c r="P37" s="88" t="str">
        <f t="shared" si="20"/>
        <v>N/A</v>
      </c>
    </row>
    <row r="38" spans="1:17" s="1" customFormat="1" ht="25" x14ac:dyDescent="0.3">
      <c r="A38" s="1000" t="s">
        <v>193</v>
      </c>
      <c r="B38" s="926"/>
      <c r="C38" s="912"/>
      <c r="D38" s="912"/>
      <c r="E38" s="912"/>
      <c r="F38" s="912"/>
      <c r="G38" s="912"/>
      <c r="H38" s="912"/>
      <c r="I38" s="912"/>
      <c r="J38" s="913"/>
      <c r="K38" s="914">
        <f t="shared" si="22"/>
        <v>0</v>
      </c>
      <c r="L38" s="87" t="s">
        <v>205</v>
      </c>
      <c r="M38" s="955"/>
      <c r="N38" s="88" t="str">
        <f t="shared" si="21"/>
        <v>N/A</v>
      </c>
      <c r="O38" s="88" t="str">
        <f t="shared" si="19"/>
        <v>N/A</v>
      </c>
      <c r="P38" s="88" t="str">
        <f t="shared" si="20"/>
        <v>N/A</v>
      </c>
    </row>
    <row r="39" spans="1:17" s="1" customFormat="1" ht="25" x14ac:dyDescent="0.3">
      <c r="A39" s="1000" t="s">
        <v>152</v>
      </c>
      <c r="B39" s="926"/>
      <c r="C39" s="912"/>
      <c r="D39" s="912"/>
      <c r="E39" s="912"/>
      <c r="F39" s="912"/>
      <c r="G39" s="912"/>
      <c r="H39" s="912"/>
      <c r="I39" s="912"/>
      <c r="J39" s="913"/>
      <c r="K39" s="914">
        <f t="shared" si="22"/>
        <v>0</v>
      </c>
      <c r="L39" s="87" t="s">
        <v>205</v>
      </c>
      <c r="M39" s="955"/>
      <c r="N39" s="88" t="str">
        <f t="shared" si="21"/>
        <v>N/A</v>
      </c>
      <c r="O39" s="88" t="str">
        <f t="shared" si="19"/>
        <v>N/A</v>
      </c>
      <c r="P39" s="88" t="str">
        <f t="shared" si="20"/>
        <v>N/A</v>
      </c>
    </row>
    <row r="40" spans="1:17" s="1" customFormat="1" ht="25" x14ac:dyDescent="0.3">
      <c r="A40" s="1000"/>
      <c r="B40" s="926"/>
      <c r="C40" s="912"/>
      <c r="D40" s="912"/>
      <c r="E40" s="912"/>
      <c r="F40" s="912"/>
      <c r="G40" s="912"/>
      <c r="H40" s="912"/>
      <c r="I40" s="912"/>
      <c r="J40" s="913"/>
      <c r="K40" s="914"/>
      <c r="L40" s="87"/>
      <c r="M40" s="955"/>
      <c r="N40" s="88"/>
      <c r="O40" s="88"/>
      <c r="P40" s="88"/>
    </row>
    <row r="41" spans="1:17" s="1" customFormat="1" ht="25" x14ac:dyDescent="0.3">
      <c r="A41" s="1000"/>
      <c r="B41" s="926"/>
      <c r="C41" s="912"/>
      <c r="D41" s="912"/>
      <c r="E41" s="912"/>
      <c r="F41" s="912"/>
      <c r="G41" s="912"/>
      <c r="H41" s="912"/>
      <c r="I41" s="912"/>
      <c r="J41" s="913"/>
      <c r="K41" s="914"/>
      <c r="L41" s="87"/>
      <c r="M41" s="955"/>
      <c r="N41" s="88"/>
      <c r="O41" s="88"/>
      <c r="P41" s="88"/>
    </row>
    <row r="42" spans="1:17" s="1" customFormat="1" ht="25" x14ac:dyDescent="0.3">
      <c r="A42" s="1000"/>
      <c r="B42" s="926"/>
      <c r="C42" s="912"/>
      <c r="D42" s="912"/>
      <c r="E42" s="912"/>
      <c r="F42" s="912"/>
      <c r="G42" s="912"/>
      <c r="H42" s="912"/>
      <c r="I42" s="912"/>
      <c r="J42" s="913"/>
      <c r="K42" s="914"/>
      <c r="L42" s="87"/>
      <c r="M42" s="955"/>
      <c r="N42" s="88"/>
      <c r="O42" s="88"/>
      <c r="P42" s="88"/>
    </row>
    <row r="43" spans="1:17" s="1" customFormat="1" ht="25" x14ac:dyDescent="0.3">
      <c r="A43" s="924" t="s">
        <v>443</v>
      </c>
      <c r="B43" s="925"/>
      <c r="C43" s="961">
        <f>C31-C32</f>
        <v>0</v>
      </c>
      <c r="D43" s="961">
        <f t="shared" ref="D43:J43" si="23">D31-D32</f>
        <v>0</v>
      </c>
      <c r="E43" s="961">
        <f t="shared" si="23"/>
        <v>0</v>
      </c>
      <c r="F43" s="961">
        <f t="shared" si="23"/>
        <v>0</v>
      </c>
      <c r="G43" s="961">
        <f t="shared" si="23"/>
        <v>0</v>
      </c>
      <c r="H43" s="961">
        <f t="shared" si="23"/>
        <v>0</v>
      </c>
      <c r="I43" s="961">
        <f t="shared" si="23"/>
        <v>0</v>
      </c>
      <c r="J43" s="962">
        <f t="shared" si="23"/>
        <v>0</v>
      </c>
      <c r="K43" s="962">
        <f>K28-K32</f>
        <v>0</v>
      </c>
      <c r="L43" s="87"/>
      <c r="M43" s="955"/>
      <c r="N43" s="35"/>
      <c r="O43" s="35"/>
      <c r="P43" s="35"/>
    </row>
    <row r="44" spans="1:17" s="1" customFormat="1" ht="25" x14ac:dyDescent="0.3">
      <c r="A44" s="1000" t="s">
        <v>9</v>
      </c>
      <c r="B44" s="911"/>
      <c r="C44" s="966">
        <f>'Liquidität, I &amp; F-Planung'!F34</f>
        <v>0</v>
      </c>
      <c r="D44" s="966">
        <f>'Liquidität, I &amp; F-Planung'!G34</f>
        <v>0</v>
      </c>
      <c r="E44" s="966">
        <f>'Liquidität, I &amp; F-Planung'!H34</f>
        <v>0</v>
      </c>
      <c r="F44" s="966">
        <f>'Liquidität, I &amp; F-Planung'!I34</f>
        <v>0</v>
      </c>
      <c r="G44" s="966">
        <f>'Liquidität, I &amp; F-Planung'!J34</f>
        <v>0</v>
      </c>
      <c r="H44" s="966">
        <f>'Liquidität, I &amp; F-Planung'!K34</f>
        <v>0</v>
      </c>
      <c r="I44" s="966">
        <f>'Liquidität, I &amp; F-Planung'!L34</f>
        <v>0</v>
      </c>
      <c r="J44" s="966">
        <f>'Liquidität, I &amp; F-Planung'!M34</f>
        <v>0</v>
      </c>
      <c r="K44" s="967">
        <f>SUM(C44:J44)</f>
        <v>0</v>
      </c>
      <c r="L44" s="87" t="s">
        <v>206</v>
      </c>
      <c r="M44" s="955"/>
      <c r="N44" s="35"/>
      <c r="O44" s="35"/>
      <c r="P44" s="35"/>
    </row>
    <row r="45" spans="1:17" s="1" customFormat="1" ht="25" x14ac:dyDescent="0.3">
      <c r="A45" s="924" t="s">
        <v>444</v>
      </c>
      <c r="B45" s="925"/>
      <c r="C45" s="961">
        <f>C43-C44</f>
        <v>0</v>
      </c>
      <c r="D45" s="961">
        <f t="shared" ref="D45:K45" si="24">D43-D44</f>
        <v>0</v>
      </c>
      <c r="E45" s="961">
        <f t="shared" si="24"/>
        <v>0</v>
      </c>
      <c r="F45" s="961">
        <f t="shared" si="24"/>
        <v>0</v>
      </c>
      <c r="G45" s="961">
        <f t="shared" si="24"/>
        <v>0</v>
      </c>
      <c r="H45" s="961">
        <f t="shared" si="24"/>
        <v>0</v>
      </c>
      <c r="I45" s="961">
        <f t="shared" ref="I45" si="25">I43-I44</f>
        <v>0</v>
      </c>
      <c r="J45" s="962">
        <f t="shared" si="24"/>
        <v>0</v>
      </c>
      <c r="K45" s="962">
        <f t="shared" si="24"/>
        <v>0</v>
      </c>
      <c r="L45" s="87"/>
      <c r="M45" s="955"/>
      <c r="N45" s="35"/>
      <c r="O45" s="35"/>
      <c r="P45" s="35"/>
    </row>
    <row r="46" spans="1:17" s="1" customFormat="1" ht="25" x14ac:dyDescent="0.3">
      <c r="A46" s="1000" t="s">
        <v>11</v>
      </c>
      <c r="B46" s="911"/>
      <c r="C46" s="968">
        <f>IFERROR('Liquidität, I &amp; F-Planung'!F173,"N/A")</f>
        <v>0</v>
      </c>
      <c r="D46" s="968">
        <f>IFERROR('Liquidität, I &amp; F-Planung'!G173,"N/A")</f>
        <v>0</v>
      </c>
      <c r="E46" s="968">
        <f>IFERROR('Liquidität, I &amp; F-Planung'!H173,"N/A")</f>
        <v>0</v>
      </c>
      <c r="F46" s="968">
        <f>IFERROR('Liquidität, I &amp; F-Planung'!I173,"N/A")</f>
        <v>0</v>
      </c>
      <c r="G46" s="968">
        <f>IFERROR('Liquidität, I &amp; F-Planung'!J173,"N/A")</f>
        <v>0</v>
      </c>
      <c r="H46" s="968">
        <f>IFERROR('Liquidität, I &amp; F-Planung'!K173,"N/A")</f>
        <v>0</v>
      </c>
      <c r="I46" s="968">
        <f>IFERROR('Liquidität, I &amp; F-Planung'!L173,"N/A")</f>
        <v>0</v>
      </c>
      <c r="J46" s="969">
        <f>IFERROR('Liquidität, I &amp; F-Planung'!M173,"N/A")</f>
        <v>0</v>
      </c>
      <c r="K46" s="970">
        <f>SUM(C46:J46)</f>
        <v>0</v>
      </c>
      <c r="L46" s="87" t="s">
        <v>206</v>
      </c>
      <c r="M46" s="955"/>
      <c r="N46" s="35"/>
      <c r="O46" s="35"/>
      <c r="P46" s="35"/>
    </row>
    <row r="47" spans="1:17" s="1" customFormat="1" ht="25" x14ac:dyDescent="0.3">
      <c r="A47" s="1000" t="s">
        <v>12</v>
      </c>
      <c r="B47" s="911"/>
      <c r="C47" s="930">
        <v>0</v>
      </c>
      <c r="D47" s="930">
        <v>0</v>
      </c>
      <c r="E47" s="930">
        <v>0</v>
      </c>
      <c r="F47" s="930">
        <v>0</v>
      </c>
      <c r="G47" s="930">
        <v>0</v>
      </c>
      <c r="H47" s="930">
        <v>0</v>
      </c>
      <c r="I47" s="930">
        <v>0</v>
      </c>
      <c r="J47" s="923">
        <v>0</v>
      </c>
      <c r="K47" s="914">
        <f>SUM(C47:J47)</f>
        <v>0</v>
      </c>
      <c r="L47" s="87"/>
      <c r="M47" s="955"/>
      <c r="N47" s="35"/>
      <c r="O47" s="35"/>
      <c r="P47" s="35"/>
    </row>
    <row r="48" spans="1:17" s="1" customFormat="1" ht="25" x14ac:dyDescent="0.3">
      <c r="A48" s="1000" t="s">
        <v>50</v>
      </c>
      <c r="B48" s="911"/>
      <c r="C48" s="921">
        <v>0</v>
      </c>
      <c r="D48" s="921">
        <v>0</v>
      </c>
      <c r="E48" s="921">
        <v>0</v>
      </c>
      <c r="F48" s="921">
        <v>0</v>
      </c>
      <c r="G48" s="921">
        <v>0</v>
      </c>
      <c r="H48" s="921">
        <v>0</v>
      </c>
      <c r="I48" s="921">
        <v>0</v>
      </c>
      <c r="J48" s="913">
        <v>0</v>
      </c>
      <c r="K48" s="914"/>
      <c r="L48" s="87"/>
      <c r="M48" s="955"/>
      <c r="N48" s="35"/>
      <c r="O48" s="35"/>
      <c r="P48" s="35"/>
    </row>
    <row r="49" spans="1:20" s="1" customFormat="1" ht="25" x14ac:dyDescent="0.3">
      <c r="A49" s="1000" t="s">
        <v>156</v>
      </c>
      <c r="B49" s="911"/>
      <c r="C49" s="921">
        <v>0</v>
      </c>
      <c r="D49" s="921">
        <v>0</v>
      </c>
      <c r="E49" s="921">
        <v>0</v>
      </c>
      <c r="F49" s="921">
        <v>0</v>
      </c>
      <c r="G49" s="921">
        <v>0</v>
      </c>
      <c r="H49" s="921">
        <v>0</v>
      </c>
      <c r="I49" s="921">
        <v>0</v>
      </c>
      <c r="J49" s="913">
        <v>0</v>
      </c>
      <c r="K49" s="914">
        <f>SUM(C49:J49)</f>
        <v>0</v>
      </c>
      <c r="L49" s="87"/>
      <c r="M49" s="955"/>
      <c r="N49" s="35"/>
      <c r="O49" s="35"/>
      <c r="P49" s="35"/>
    </row>
    <row r="50" spans="1:20" s="1" customFormat="1" ht="25" x14ac:dyDescent="0.3">
      <c r="A50" s="924" t="s">
        <v>445</v>
      </c>
      <c r="B50" s="925"/>
      <c r="C50" s="961">
        <f t="shared" ref="C50:K50" si="26">C45-C46+C47-C49</f>
        <v>0</v>
      </c>
      <c r="D50" s="961">
        <f t="shared" si="26"/>
        <v>0</v>
      </c>
      <c r="E50" s="961">
        <f t="shared" si="26"/>
        <v>0</v>
      </c>
      <c r="F50" s="961">
        <f t="shared" si="26"/>
        <v>0</v>
      </c>
      <c r="G50" s="961">
        <f t="shared" si="26"/>
        <v>0</v>
      </c>
      <c r="H50" s="961">
        <f t="shared" si="26"/>
        <v>0</v>
      </c>
      <c r="I50" s="961">
        <f t="shared" ref="I50" si="27">I45-I46+I47-I49</f>
        <v>0</v>
      </c>
      <c r="J50" s="962">
        <f>J45-J46+J47-J49</f>
        <v>0</v>
      </c>
      <c r="K50" s="962">
        <f t="shared" si="26"/>
        <v>0</v>
      </c>
      <c r="L50" s="87"/>
      <c r="M50" s="955"/>
      <c r="N50" s="35"/>
      <c r="O50" s="35"/>
      <c r="P50" s="35"/>
    </row>
    <row r="51" spans="1:20" s="1" customFormat="1" ht="25" x14ac:dyDescent="0.3">
      <c r="A51" s="910" t="s">
        <v>13</v>
      </c>
      <c r="B51" s="911"/>
      <c r="C51" s="912"/>
      <c r="D51" s="912"/>
      <c r="E51" s="912"/>
      <c r="F51" s="912"/>
      <c r="G51" s="912"/>
      <c r="H51" s="912"/>
      <c r="I51" s="912"/>
      <c r="J51" s="913"/>
      <c r="K51" s="914"/>
      <c r="L51" s="87"/>
      <c r="M51" s="955"/>
      <c r="N51" s="35"/>
      <c r="O51" s="35"/>
      <c r="P51" s="35"/>
    </row>
    <row r="52" spans="1:20" s="1" customFormat="1" ht="25" x14ac:dyDescent="0.3">
      <c r="A52" s="931" t="s">
        <v>75</v>
      </c>
      <c r="B52" s="932"/>
      <c r="C52" s="971">
        <f t="shared" ref="C52:K52" si="28">C50-C51</f>
        <v>0</v>
      </c>
      <c r="D52" s="971">
        <f t="shared" si="28"/>
        <v>0</v>
      </c>
      <c r="E52" s="971">
        <f t="shared" si="28"/>
        <v>0</v>
      </c>
      <c r="F52" s="971">
        <f t="shared" si="28"/>
        <v>0</v>
      </c>
      <c r="G52" s="971">
        <f t="shared" si="28"/>
        <v>0</v>
      </c>
      <c r="H52" s="971">
        <f t="shared" si="28"/>
        <v>0</v>
      </c>
      <c r="I52" s="971">
        <f t="shared" ref="I52" si="29">I50-I51</f>
        <v>0</v>
      </c>
      <c r="J52" s="972">
        <f t="shared" si="28"/>
        <v>0</v>
      </c>
      <c r="K52" s="972">
        <f t="shared" si="28"/>
        <v>0</v>
      </c>
      <c r="L52" s="87"/>
      <c r="M52" s="955"/>
      <c r="N52" s="35"/>
      <c r="O52" s="35"/>
      <c r="P52" s="35"/>
    </row>
    <row r="53" spans="1:20" s="4" customFormat="1" ht="25.5" thickBot="1" x14ac:dyDescent="0.35">
      <c r="A53" s="933" t="s">
        <v>74</v>
      </c>
      <c r="B53" s="934"/>
      <c r="C53" s="973">
        <f>C52</f>
        <v>0</v>
      </c>
      <c r="D53" s="973">
        <f t="shared" ref="D53:I53" si="30">C53+D52</f>
        <v>0</v>
      </c>
      <c r="E53" s="973">
        <f t="shared" si="30"/>
        <v>0</v>
      </c>
      <c r="F53" s="973">
        <f t="shared" si="30"/>
        <v>0</v>
      </c>
      <c r="G53" s="973">
        <f t="shared" si="30"/>
        <v>0</v>
      </c>
      <c r="H53" s="973">
        <f t="shared" si="30"/>
        <v>0</v>
      </c>
      <c r="I53" s="973">
        <f t="shared" si="30"/>
        <v>0</v>
      </c>
      <c r="J53" s="974">
        <f>H53+J52</f>
        <v>0</v>
      </c>
      <c r="K53" s="974"/>
      <c r="L53" s="87"/>
      <c r="M53" s="955"/>
      <c r="N53" s="36"/>
      <c r="O53" s="36"/>
      <c r="P53" s="36"/>
      <c r="T53" s="1"/>
    </row>
    <row r="54" spans="1:20" s="1" customFormat="1" ht="25.5" thickTop="1" x14ac:dyDescent="0.3">
      <c r="A54" s="910"/>
      <c r="B54" s="910"/>
      <c r="C54" s="929"/>
      <c r="D54" s="929"/>
      <c r="E54" s="929"/>
      <c r="F54" s="929"/>
      <c r="G54" s="929"/>
      <c r="H54" s="929"/>
      <c r="I54" s="930"/>
      <c r="J54" s="935"/>
      <c r="K54" s="935"/>
      <c r="L54" s="35"/>
      <c r="M54" s="956"/>
      <c r="N54" s="35"/>
      <c r="O54" s="35"/>
      <c r="P54" s="35"/>
    </row>
    <row r="55" spans="1:20" s="8" customFormat="1" ht="25" x14ac:dyDescent="0.5">
      <c r="A55" s="936" t="s">
        <v>138</v>
      </c>
      <c r="B55" s="937" t="s">
        <v>191</v>
      </c>
      <c r="C55" s="937"/>
      <c r="D55" s="937"/>
      <c r="E55" s="937"/>
      <c r="F55" s="937"/>
      <c r="G55" s="937"/>
      <c r="H55" s="937"/>
      <c r="I55" s="937"/>
      <c r="J55" s="937"/>
      <c r="K55" s="938"/>
      <c r="L55" s="89"/>
      <c r="M55" s="897"/>
      <c r="N55" s="36"/>
      <c r="O55" s="89"/>
      <c r="P55" s="89"/>
    </row>
    <row r="56" spans="1:20" s="8" customFormat="1" ht="25" x14ac:dyDescent="0.5">
      <c r="A56" s="938" t="s">
        <v>220</v>
      </c>
      <c r="B56" s="939">
        <v>0.03</v>
      </c>
      <c r="C56" s="975">
        <f>(C9+C9*$B$56)</f>
        <v>0</v>
      </c>
      <c r="D56" s="975">
        <f t="shared" ref="D56:J56" si="31">(D9+D9*$B$56)</f>
        <v>0</v>
      </c>
      <c r="E56" s="975">
        <f t="shared" si="31"/>
        <v>0</v>
      </c>
      <c r="F56" s="975">
        <f t="shared" si="31"/>
        <v>0</v>
      </c>
      <c r="G56" s="975">
        <f t="shared" si="31"/>
        <v>0</v>
      </c>
      <c r="H56" s="975">
        <f t="shared" si="31"/>
        <v>0</v>
      </c>
      <c r="I56" s="975">
        <f t="shared" si="31"/>
        <v>0</v>
      </c>
      <c r="J56" s="975">
        <f t="shared" si="31"/>
        <v>0</v>
      </c>
      <c r="K56" s="938"/>
      <c r="L56" s="89"/>
      <c r="M56" s="897"/>
      <c r="N56" s="36"/>
      <c r="O56" s="89"/>
      <c r="P56" s="89"/>
    </row>
    <row r="57" spans="1:20" s="8" customFormat="1" ht="25" x14ac:dyDescent="0.5">
      <c r="A57" s="938" t="s">
        <v>192</v>
      </c>
      <c r="B57" s="939">
        <v>0.02</v>
      </c>
      <c r="C57" s="975">
        <f t="shared" ref="C57:J57" si="32">C19+C19*$B$57</f>
        <v>0</v>
      </c>
      <c r="D57" s="975">
        <f t="shared" si="32"/>
        <v>0</v>
      </c>
      <c r="E57" s="975">
        <f t="shared" si="32"/>
        <v>0</v>
      </c>
      <c r="F57" s="975">
        <f t="shared" si="32"/>
        <v>0</v>
      </c>
      <c r="G57" s="975">
        <f t="shared" si="32"/>
        <v>0</v>
      </c>
      <c r="H57" s="975">
        <f t="shared" si="32"/>
        <v>0</v>
      </c>
      <c r="I57" s="975">
        <f t="shared" si="32"/>
        <v>0</v>
      </c>
      <c r="J57" s="975">
        <f t="shared" si="32"/>
        <v>0</v>
      </c>
      <c r="K57" s="938"/>
      <c r="L57" s="89"/>
      <c r="M57" s="897"/>
      <c r="N57" s="36"/>
      <c r="O57" s="89"/>
      <c r="P57" s="89"/>
    </row>
    <row r="58" spans="1:20" s="8" customFormat="1" ht="25" x14ac:dyDescent="0.5">
      <c r="A58" s="938" t="s">
        <v>177</v>
      </c>
      <c r="B58" s="939">
        <v>0</v>
      </c>
      <c r="C58" s="975">
        <f t="shared" ref="C58:J58" si="33">C29+C29*$B$58</f>
        <v>0</v>
      </c>
      <c r="D58" s="975">
        <f t="shared" si="33"/>
        <v>0</v>
      </c>
      <c r="E58" s="975">
        <f t="shared" si="33"/>
        <v>0</v>
      </c>
      <c r="F58" s="975">
        <f t="shared" si="33"/>
        <v>0</v>
      </c>
      <c r="G58" s="975">
        <f t="shared" si="33"/>
        <v>0</v>
      </c>
      <c r="H58" s="975">
        <f t="shared" si="33"/>
        <v>0</v>
      </c>
      <c r="I58" s="975">
        <f t="shared" si="33"/>
        <v>0</v>
      </c>
      <c r="J58" s="975">
        <f t="shared" si="33"/>
        <v>0</v>
      </c>
      <c r="K58" s="938"/>
      <c r="L58" s="89"/>
      <c r="M58" s="897"/>
      <c r="N58" s="36"/>
      <c r="O58" s="89"/>
      <c r="P58" s="89"/>
    </row>
    <row r="59" spans="1:20" s="8" customFormat="1" ht="25" x14ac:dyDescent="0.5">
      <c r="A59" s="938" t="s">
        <v>329</v>
      </c>
      <c r="B59" s="939">
        <v>0</v>
      </c>
      <c r="C59" s="975">
        <f t="shared" ref="C59:J59" si="34">(C32-C29)+(C32-C29)*$B$59</f>
        <v>0</v>
      </c>
      <c r="D59" s="975">
        <f t="shared" si="34"/>
        <v>0</v>
      </c>
      <c r="E59" s="975">
        <f t="shared" si="34"/>
        <v>0</v>
      </c>
      <c r="F59" s="975">
        <f t="shared" si="34"/>
        <v>0</v>
      </c>
      <c r="G59" s="975">
        <f t="shared" si="34"/>
        <v>0</v>
      </c>
      <c r="H59" s="975">
        <f t="shared" si="34"/>
        <v>0</v>
      </c>
      <c r="I59" s="975">
        <f t="shared" si="34"/>
        <v>0</v>
      </c>
      <c r="J59" s="975">
        <f t="shared" si="34"/>
        <v>0</v>
      </c>
      <c r="K59" s="938"/>
      <c r="L59" s="89"/>
      <c r="M59" s="897"/>
      <c r="N59" s="36"/>
      <c r="O59" s="89"/>
      <c r="P59" s="89"/>
    </row>
    <row r="60" spans="1:20" s="8" customFormat="1" ht="25.5" thickBot="1" x14ac:dyDescent="0.55000000000000004">
      <c r="A60" s="940" t="s">
        <v>75</v>
      </c>
      <c r="B60" s="941"/>
      <c r="C60" s="976">
        <f>C56-C57-C58-C59-C44-C46+C47-C48+C49-C51</f>
        <v>0</v>
      </c>
      <c r="D60" s="976">
        <f t="shared" ref="D60:J60" si="35">D56-D57-D58-D59-D44-D46+D47-D48+D49-D51</f>
        <v>0</v>
      </c>
      <c r="E60" s="976">
        <f t="shared" si="35"/>
        <v>0</v>
      </c>
      <c r="F60" s="976">
        <f t="shared" si="35"/>
        <v>0</v>
      </c>
      <c r="G60" s="976">
        <f t="shared" si="35"/>
        <v>0</v>
      </c>
      <c r="H60" s="976">
        <f t="shared" si="35"/>
        <v>0</v>
      </c>
      <c r="I60" s="976">
        <f t="shared" ref="I60" si="36">I56-I57-I58-I59-I44-I46+I47-I48+I49-I51</f>
        <v>0</v>
      </c>
      <c r="J60" s="976">
        <f t="shared" si="35"/>
        <v>0</v>
      </c>
      <c r="K60" s="938"/>
      <c r="L60" s="89"/>
      <c r="M60" s="897"/>
      <c r="N60" s="36"/>
      <c r="O60" s="89"/>
      <c r="P60" s="89"/>
    </row>
    <row r="61" spans="1:20" ht="25.5" thickTop="1" x14ac:dyDescent="0.5">
      <c r="A61" s="942"/>
      <c r="B61" s="942"/>
      <c r="C61" s="942"/>
      <c r="D61" s="942"/>
      <c r="E61" s="942"/>
      <c r="F61" s="942"/>
      <c r="G61" s="942"/>
      <c r="H61" s="942"/>
      <c r="I61" s="942"/>
      <c r="J61" s="942"/>
      <c r="K61" s="942"/>
      <c r="L61" s="18"/>
      <c r="M61" s="43"/>
      <c r="N61" s="18"/>
      <c r="O61" s="18"/>
      <c r="P61" s="18"/>
    </row>
    <row r="62" spans="1:20" ht="25" x14ac:dyDescent="0.5">
      <c r="A62" s="943" t="s">
        <v>446</v>
      </c>
      <c r="B62" s="942"/>
      <c r="C62" s="942"/>
      <c r="D62" s="942"/>
      <c r="E62" s="942"/>
      <c r="F62" s="942"/>
      <c r="G62" s="942"/>
      <c r="H62" s="942"/>
      <c r="I62" s="942"/>
      <c r="J62" s="942"/>
      <c r="K62" s="942"/>
      <c r="L62" s="18"/>
      <c r="M62" s="43"/>
      <c r="N62" s="18"/>
      <c r="O62" s="18"/>
      <c r="P62" s="18"/>
    </row>
    <row r="63" spans="1:20" s="13" customFormat="1" ht="25" x14ac:dyDescent="0.5">
      <c r="A63" s="944"/>
      <c r="B63" s="945"/>
      <c r="C63" s="977">
        <f>SUM(C64:C65)</f>
        <v>0</v>
      </c>
      <c r="D63" s="977">
        <f t="shared" ref="D63:K63" si="37">SUM(D64:D65)</f>
        <v>0</v>
      </c>
      <c r="E63" s="977">
        <f t="shared" si="37"/>
        <v>0</v>
      </c>
      <c r="F63" s="977">
        <f t="shared" si="37"/>
        <v>0</v>
      </c>
      <c r="G63" s="977">
        <f t="shared" si="37"/>
        <v>0</v>
      </c>
      <c r="H63" s="977">
        <f t="shared" si="37"/>
        <v>0</v>
      </c>
      <c r="I63" s="977">
        <f t="shared" si="37"/>
        <v>0</v>
      </c>
      <c r="J63" s="977">
        <f t="shared" si="37"/>
        <v>0</v>
      </c>
      <c r="K63" s="977">
        <f t="shared" si="37"/>
        <v>0</v>
      </c>
      <c r="L63" s="18"/>
      <c r="M63" s="43"/>
      <c r="N63" s="18"/>
      <c r="O63" s="18"/>
      <c r="P63" s="18"/>
    </row>
    <row r="64" spans="1:20" ht="25" x14ac:dyDescent="0.5">
      <c r="A64" s="946" t="s">
        <v>317</v>
      </c>
      <c r="B64" s="947" t="s">
        <v>309</v>
      </c>
      <c r="C64" s="948"/>
      <c r="D64" s="948"/>
      <c r="E64" s="948"/>
      <c r="F64" s="948"/>
      <c r="G64" s="948"/>
      <c r="H64" s="948"/>
      <c r="I64" s="948"/>
      <c r="J64" s="948"/>
      <c r="K64" s="979">
        <f>SUM(C64:J64)</f>
        <v>0</v>
      </c>
      <c r="L64" s="18"/>
      <c r="M64" s="43"/>
      <c r="N64" s="18"/>
      <c r="O64" s="18"/>
      <c r="P64" s="18"/>
    </row>
    <row r="65" spans="1:16" ht="25" x14ac:dyDescent="0.5">
      <c r="A65" s="946" t="s">
        <v>308</v>
      </c>
      <c r="B65" s="942" t="s">
        <v>309</v>
      </c>
      <c r="C65" s="949"/>
      <c r="D65" s="950"/>
      <c r="E65" s="950"/>
      <c r="F65" s="950"/>
      <c r="G65" s="950"/>
      <c r="H65" s="950"/>
      <c r="I65" s="950"/>
      <c r="J65" s="950"/>
      <c r="K65" s="978"/>
      <c r="L65" s="18"/>
      <c r="M65" s="43"/>
      <c r="N65" s="18"/>
      <c r="O65" s="18"/>
      <c r="P65" s="18"/>
    </row>
    <row r="66" spans="1:16" ht="25.5" thickBot="1" x14ac:dyDescent="0.45">
      <c r="A66" s="933" t="s">
        <v>269</v>
      </c>
      <c r="B66" s="951" t="s">
        <v>311</v>
      </c>
      <c r="C66" s="973" t="str">
        <f>IFERROR(C52/(C63),"")</f>
        <v/>
      </c>
      <c r="D66" s="973" t="str">
        <f t="shared" ref="D66:J66" si="38">IFERROR(D52/(D63),"")</f>
        <v/>
      </c>
      <c r="E66" s="973" t="str">
        <f t="shared" si="38"/>
        <v/>
      </c>
      <c r="F66" s="973" t="str">
        <f t="shared" si="38"/>
        <v/>
      </c>
      <c r="G66" s="973" t="str">
        <f t="shared" si="38"/>
        <v/>
      </c>
      <c r="H66" s="973" t="str">
        <f t="shared" si="38"/>
        <v/>
      </c>
      <c r="I66" s="973" t="str">
        <f t="shared" si="38"/>
        <v/>
      </c>
      <c r="J66" s="973" t="str">
        <f t="shared" si="38"/>
        <v/>
      </c>
      <c r="K66" s="974" t="str">
        <f>IFERROR(K52/K63,"")</f>
        <v/>
      </c>
      <c r="L66" s="18"/>
      <c r="M66" s="43"/>
      <c r="N66" s="18"/>
      <c r="O66" s="18"/>
      <c r="P66" s="18"/>
    </row>
    <row r="67" spans="1:16" ht="25.5" thickTop="1" x14ac:dyDescent="0.5">
      <c r="A67" s="942"/>
      <c r="B67" s="942"/>
      <c r="C67" s="942"/>
      <c r="D67" s="942"/>
      <c r="E67" s="942"/>
      <c r="F67" s="942"/>
      <c r="G67" s="942"/>
      <c r="H67" s="942"/>
      <c r="I67" s="942"/>
      <c r="J67" s="942"/>
      <c r="K67" s="942"/>
    </row>
  </sheetData>
  <sheetProtection sheet="1" insertColumns="0" insertRows="0" insertHyperlinks="0"/>
  <mergeCells count="2">
    <mergeCell ref="A4:R4"/>
    <mergeCell ref="B2:C2"/>
  </mergeCells>
  <pageMargins left="0.7" right="0.7" top="0.78740157499999996" bottom="0.78740157499999996" header="0.3" footer="0.3"/>
  <pageSetup paperSize="9" scale="25" orientation="landscape" r:id="rId1"/>
  <ignoredErrors>
    <ignoredError sqref="N9:P42 B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AI254"/>
  <sheetViews>
    <sheetView showGridLines="0" view="pageBreakPreview" zoomScale="40" zoomScaleNormal="55" zoomScaleSheetLayoutView="40" zoomScalePageLayoutView="10" workbookViewId="0">
      <selection activeCell="A5" sqref="A5:P5"/>
    </sheetView>
  </sheetViews>
  <sheetFormatPr baseColWidth="10" defaultColWidth="11" defaultRowHeight="14" outlineLevelRow="2" outlineLevelCol="1" x14ac:dyDescent="0.3"/>
  <cols>
    <col min="1" max="1" width="39" style="3" customWidth="1"/>
    <col min="2" max="2" width="44.5" style="3" customWidth="1"/>
    <col min="3" max="3" width="15.58203125" style="3" customWidth="1"/>
    <col min="4" max="4" width="19.75" style="3" customWidth="1"/>
    <col min="5" max="5" width="10.83203125" style="3" customWidth="1"/>
    <col min="6" max="7" width="15.75" style="3" customWidth="1"/>
    <col min="8" max="12" width="15.75" style="3" customWidth="1" outlineLevel="1"/>
    <col min="13" max="13" width="15.75" style="3" customWidth="1"/>
    <col min="14" max="14" width="16.83203125" style="3" customWidth="1"/>
    <col min="15" max="15" width="31.5" style="3" customWidth="1"/>
    <col min="16" max="16384" width="11" style="3"/>
  </cols>
  <sheetData>
    <row r="1" spans="1:35" s="893" customFormat="1" ht="35.5" customHeight="1" x14ac:dyDescent="0.3">
      <c r="A1" s="891" t="s">
        <v>194</v>
      </c>
      <c r="B1" s="892"/>
      <c r="C1" s="892"/>
      <c r="D1" s="892"/>
      <c r="E1" s="892"/>
      <c r="F1" s="892"/>
      <c r="G1" s="892"/>
      <c r="H1" s="892"/>
      <c r="I1" s="892"/>
      <c r="J1" s="892"/>
      <c r="K1" s="892"/>
      <c r="L1" s="892"/>
      <c r="M1" s="892"/>
      <c r="N1" s="892"/>
      <c r="O1" s="892"/>
      <c r="P1" s="892"/>
      <c r="Q1" s="892"/>
      <c r="R1" s="892"/>
      <c r="S1" s="892"/>
      <c r="T1" s="892"/>
      <c r="U1" s="892"/>
      <c r="V1" s="892"/>
      <c r="W1" s="892"/>
      <c r="X1" s="892"/>
      <c r="Y1" s="980"/>
      <c r="Z1" s="892"/>
      <c r="AA1" s="892"/>
      <c r="AB1" s="892"/>
      <c r="AC1" s="892"/>
      <c r="AD1" s="892"/>
      <c r="AE1" s="892"/>
      <c r="AF1" s="892"/>
    </row>
    <row r="2" spans="1:35" s="81" customFormat="1" ht="56" customHeight="1" x14ac:dyDescent="0.35">
      <c r="A2" s="986" t="s">
        <v>91</v>
      </c>
      <c r="B2" s="982" t="str">
        <f>IF('Übersicht TP '!B2=0,"",'Übersicht TP '!B2)</f>
        <v/>
      </c>
      <c r="C2" s="982"/>
      <c r="D2" s="983"/>
      <c r="E2" s="984"/>
      <c r="F2" s="981" t="s">
        <v>10</v>
      </c>
      <c r="G2" s="985"/>
      <c r="H2" s="983"/>
      <c r="I2" s="80"/>
      <c r="J2" s="80"/>
      <c r="K2" s="80"/>
      <c r="L2" s="80"/>
      <c r="M2" s="80"/>
      <c r="P2" s="18"/>
      <c r="Q2" s="18"/>
      <c r="R2" s="18"/>
      <c r="S2" s="18"/>
      <c r="T2" s="18"/>
      <c r="U2" s="18"/>
      <c r="V2" s="18"/>
      <c r="W2" s="18"/>
      <c r="X2" s="18"/>
      <c r="Y2" s="18"/>
      <c r="Z2" s="18"/>
      <c r="AA2" s="18"/>
      <c r="AB2" s="18"/>
      <c r="AC2" s="18"/>
      <c r="AD2" s="18"/>
      <c r="AE2" s="18"/>
    </row>
    <row r="3" spans="1:35" s="29" customFormat="1" ht="22.5" customHeight="1" x14ac:dyDescent="0.35">
      <c r="A3" s="5"/>
      <c r="B3" s="6"/>
      <c r="C3" s="7"/>
      <c r="D3" s="14"/>
      <c r="F3" s="5"/>
      <c r="G3" s="6"/>
      <c r="H3" s="14"/>
      <c r="I3" s="14"/>
      <c r="J3" s="14"/>
      <c r="K3" s="14"/>
      <c r="L3" s="14"/>
      <c r="M3" s="14"/>
      <c r="P3" s="18"/>
      <c r="Q3" s="18"/>
      <c r="R3" s="18"/>
      <c r="S3" s="18"/>
      <c r="T3" s="18"/>
      <c r="U3" s="18"/>
      <c r="V3" s="18"/>
      <c r="W3" s="18"/>
      <c r="X3" s="18"/>
      <c r="Y3" s="18"/>
      <c r="Z3" s="18"/>
      <c r="AA3" s="18"/>
      <c r="AB3" s="18"/>
      <c r="AC3" s="18"/>
      <c r="AD3" s="18"/>
      <c r="AE3" s="18"/>
    </row>
    <row r="4" spans="1:35" s="2" customFormat="1" ht="46" customHeight="1" x14ac:dyDescent="0.35">
      <c r="A4" s="987" t="s">
        <v>363</v>
      </c>
      <c r="B4" s="33"/>
      <c r="C4" s="33"/>
      <c r="D4" s="33"/>
      <c r="E4" s="33"/>
      <c r="F4" s="33"/>
      <c r="G4" s="33"/>
      <c r="H4" s="33"/>
      <c r="I4" s="33"/>
      <c r="J4" s="34"/>
      <c r="K4" s="33"/>
      <c r="L4" s="33"/>
      <c r="M4" s="33"/>
      <c r="N4" s="33"/>
      <c r="O4" s="33"/>
      <c r="P4" s="33"/>
      <c r="Q4" s="18"/>
      <c r="R4" s="18"/>
      <c r="S4" s="18"/>
      <c r="T4" s="18"/>
      <c r="U4" s="18"/>
      <c r="V4" s="10"/>
      <c r="W4" s="1"/>
      <c r="X4" s="1"/>
      <c r="Y4" s="1"/>
      <c r="Z4" s="1"/>
      <c r="AA4" s="1"/>
      <c r="AB4" s="1"/>
      <c r="AC4" s="1"/>
      <c r="AD4" s="1"/>
      <c r="AE4" s="1"/>
      <c r="AF4" s="79"/>
      <c r="AG4" s="79"/>
      <c r="AH4" s="79"/>
      <c r="AI4" s="79"/>
    </row>
    <row r="5" spans="1:35" s="8" customFormat="1" ht="213" customHeight="1" outlineLevel="1" thickBot="1" x14ac:dyDescent="0.4">
      <c r="A5" s="1027" t="s">
        <v>450</v>
      </c>
      <c r="B5" s="1028"/>
      <c r="C5" s="1028"/>
      <c r="D5" s="1028"/>
      <c r="E5" s="1028"/>
      <c r="F5" s="1028"/>
      <c r="G5" s="1028"/>
      <c r="H5" s="1028"/>
      <c r="I5" s="1028"/>
      <c r="J5" s="1028"/>
      <c r="K5" s="1028"/>
      <c r="L5" s="1028"/>
      <c r="M5" s="1028"/>
      <c r="N5" s="1028"/>
      <c r="O5" s="1028"/>
      <c r="P5" s="1028"/>
      <c r="Q5" s="18"/>
      <c r="R5" s="18"/>
      <c r="S5" s="18"/>
      <c r="T5" s="18"/>
      <c r="U5" s="18"/>
      <c r="V5" s="18"/>
      <c r="W5" s="18"/>
      <c r="X5" s="18"/>
      <c r="Y5" s="18"/>
      <c r="Z5" s="18"/>
      <c r="AA5" s="18"/>
      <c r="AB5" s="18"/>
      <c r="AC5" s="18"/>
      <c r="AD5" s="18"/>
      <c r="AE5" s="18"/>
    </row>
    <row r="6" spans="1:35" s="8" customFormat="1" ht="10.5" customHeight="1" thickTop="1" x14ac:dyDescent="0.35">
      <c r="A6" s="988"/>
      <c r="B6" s="988"/>
      <c r="C6" s="988"/>
      <c r="D6" s="988"/>
      <c r="E6" s="988"/>
      <c r="F6" s="988"/>
      <c r="G6" s="988"/>
      <c r="H6" s="988"/>
      <c r="I6" s="988"/>
      <c r="J6" s="988"/>
      <c r="K6" s="988"/>
      <c r="L6" s="988"/>
      <c r="M6" s="988"/>
      <c r="N6" s="988"/>
      <c r="O6" s="988"/>
      <c r="P6" s="18"/>
      <c r="Q6" s="18"/>
      <c r="R6" s="18"/>
      <c r="S6" s="18"/>
      <c r="T6" s="18"/>
      <c r="U6" s="18"/>
      <c r="V6" s="18"/>
      <c r="W6" s="18"/>
      <c r="X6" s="18"/>
      <c r="Y6" s="18"/>
      <c r="Z6" s="18"/>
      <c r="AA6" s="18"/>
      <c r="AB6" s="18"/>
      <c r="AC6" s="18"/>
      <c r="AD6" s="18"/>
      <c r="AE6" s="18"/>
    </row>
    <row r="7" spans="1:35" s="8" customFormat="1" ht="20.5" customHeight="1" x14ac:dyDescent="0.35">
      <c r="A7" s="309" t="s">
        <v>212</v>
      </c>
      <c r="B7" s="310" t="s">
        <v>398</v>
      </c>
      <c r="C7" s="28"/>
      <c r="D7" s="28"/>
      <c r="E7" s="28"/>
      <c r="F7" s="28"/>
      <c r="G7" s="28"/>
      <c r="H7" s="28"/>
      <c r="I7" s="28"/>
      <c r="J7" s="28"/>
      <c r="K7" s="9"/>
      <c r="L7" s="9"/>
      <c r="M7" s="9"/>
      <c r="N7" s="9"/>
      <c r="O7" s="9"/>
      <c r="P7" s="18"/>
      <c r="Q7" s="18"/>
      <c r="R7" s="18"/>
      <c r="S7" s="18"/>
      <c r="T7" s="18"/>
      <c r="U7" s="18"/>
      <c r="V7" s="18"/>
      <c r="W7" s="18"/>
      <c r="X7" s="18"/>
      <c r="Y7" s="18"/>
      <c r="Z7" s="18"/>
      <c r="AA7" s="18"/>
      <c r="AB7" s="18"/>
      <c r="AC7" s="18"/>
      <c r="AD7" s="18"/>
      <c r="AE7" s="18"/>
    </row>
    <row r="8" spans="1:35" s="17" customFormat="1" ht="16.5" customHeight="1" x14ac:dyDescent="0.35">
      <c r="A8" s="15"/>
      <c r="B8" s="16"/>
      <c r="C8" s="16"/>
      <c r="D8" s="16"/>
      <c r="E8" s="16"/>
      <c r="F8" s="16"/>
      <c r="G8" s="16"/>
      <c r="H8" s="16"/>
      <c r="I8" s="16"/>
      <c r="J8" s="16"/>
      <c r="P8" s="18"/>
      <c r="Q8" s="18"/>
      <c r="R8" s="18"/>
      <c r="S8" s="18"/>
      <c r="T8" s="18"/>
      <c r="U8" s="18"/>
      <c r="V8" s="18"/>
      <c r="W8" s="18"/>
      <c r="X8" s="18"/>
      <c r="Y8" s="18"/>
      <c r="Z8" s="18"/>
      <c r="AA8" s="18"/>
      <c r="AB8" s="18"/>
      <c r="AC8" s="18"/>
      <c r="AD8" s="18"/>
      <c r="AE8" s="18"/>
    </row>
    <row r="9" spans="1:35" s="993" customFormat="1" ht="46" customHeight="1" x14ac:dyDescent="0.65">
      <c r="A9" s="987" t="s">
        <v>145</v>
      </c>
      <c r="B9" s="989"/>
      <c r="C9" s="989"/>
      <c r="D9" s="989"/>
      <c r="E9" s="989"/>
      <c r="F9" s="989"/>
      <c r="G9" s="989"/>
      <c r="H9" s="989"/>
      <c r="I9" s="989"/>
      <c r="J9" s="987"/>
      <c r="K9" s="989"/>
      <c r="L9" s="989"/>
      <c r="M9" s="989"/>
      <c r="N9" s="989"/>
      <c r="O9" s="989"/>
      <c r="P9" s="989"/>
      <c r="Q9" s="903"/>
      <c r="R9" s="903"/>
      <c r="S9" s="903"/>
      <c r="T9" s="903"/>
      <c r="U9" s="903"/>
      <c r="V9" s="990"/>
      <c r="W9" s="991"/>
      <c r="X9" s="991"/>
      <c r="Y9" s="991"/>
      <c r="Z9" s="991"/>
      <c r="AA9" s="991"/>
      <c r="AB9" s="991"/>
      <c r="AC9" s="991"/>
      <c r="AD9" s="991"/>
      <c r="AE9" s="991"/>
      <c r="AF9" s="992"/>
      <c r="AG9" s="992"/>
      <c r="AH9" s="992"/>
      <c r="AI9" s="992"/>
    </row>
    <row r="10" spans="1:35" s="43" customFormat="1" ht="43" customHeight="1" x14ac:dyDescent="0.4">
      <c r="A10" s="39"/>
      <c r="B10" s="39"/>
      <c r="C10" s="40"/>
      <c r="D10" s="40"/>
      <c r="E10" s="41"/>
      <c r="F10" s="515" t="str">
        <f>Erfolgsrechnung!C8</f>
        <v>n = Vorjahr</v>
      </c>
      <c r="G10" s="515" t="str">
        <f>Erfolgsrechnung!D8</f>
        <v>n+1 
(1. PRE-Jahr)</v>
      </c>
      <c r="H10" s="515" t="str">
        <f>Erfolgsrechnung!E8</f>
        <v>n+2</v>
      </c>
      <c r="I10" s="515" t="str">
        <f>Erfolgsrechnung!F8</f>
        <v>n+3</v>
      </c>
      <c r="J10" s="515" t="str">
        <f>Erfolgsrechnung!G8</f>
        <v>n+4</v>
      </c>
      <c r="K10" s="515" t="str">
        <f>Erfolgsrechnung!H8</f>
        <v>n+5</v>
      </c>
      <c r="L10" s="515" t="str">
        <f>Erfolgsrechnung!I8</f>
        <v>n+6</v>
      </c>
      <c r="M10" s="516" t="str">
        <f>Erfolgsrechnung!J8</f>
        <v>1. Jahr nach Umsetzung</v>
      </c>
      <c r="N10" s="42" t="s">
        <v>19</v>
      </c>
      <c r="P10" s="18"/>
      <c r="Q10" s="18"/>
      <c r="R10" s="18"/>
      <c r="S10" s="18"/>
      <c r="T10" s="18"/>
      <c r="U10" s="18"/>
      <c r="V10" s="18"/>
      <c r="W10" s="18"/>
      <c r="X10" s="18"/>
      <c r="Y10" s="18"/>
      <c r="Z10" s="18"/>
      <c r="AA10" s="18"/>
      <c r="AB10" s="18"/>
      <c r="AC10" s="18"/>
      <c r="AD10" s="18"/>
      <c r="AE10" s="18"/>
    </row>
    <row r="11" spans="1:35" s="43" customFormat="1" ht="24" customHeight="1" x14ac:dyDescent="0.4">
      <c r="A11" s="44" t="s">
        <v>164</v>
      </c>
      <c r="B11" s="45"/>
      <c r="C11" s="46"/>
      <c r="D11" s="46"/>
      <c r="E11" s="47"/>
      <c r="F11" s="517">
        <f>F13</f>
        <v>0</v>
      </c>
      <c r="G11" s="518">
        <f t="shared" ref="G11:J11" si="0">G13</f>
        <v>0</v>
      </c>
      <c r="H11" s="518">
        <f t="shared" si="0"/>
        <v>0</v>
      </c>
      <c r="I11" s="518">
        <f t="shared" si="0"/>
        <v>0</v>
      </c>
      <c r="J11" s="518">
        <f t="shared" si="0"/>
        <v>0</v>
      </c>
      <c r="K11" s="518">
        <f>K13</f>
        <v>0</v>
      </c>
      <c r="L11" s="518">
        <f>L13</f>
        <v>0</v>
      </c>
      <c r="M11" s="519">
        <f>M13</f>
        <v>0</v>
      </c>
      <c r="N11" s="48">
        <f>SUM(F11:M11)</f>
        <v>0</v>
      </c>
      <c r="P11" s="18"/>
      <c r="Q11" s="18"/>
      <c r="R11" s="18"/>
      <c r="S11" s="18"/>
      <c r="T11" s="18"/>
      <c r="U11" s="18"/>
      <c r="V11" s="18"/>
      <c r="W11" s="18"/>
      <c r="X11" s="18"/>
      <c r="Y11" s="18"/>
      <c r="Z11" s="18"/>
      <c r="AA11" s="18"/>
      <c r="AB11" s="18"/>
      <c r="AC11" s="18"/>
      <c r="AD11" s="18"/>
      <c r="AE11" s="18"/>
    </row>
    <row r="12" spans="1:35" s="43" customFormat="1" ht="24" customHeight="1" x14ac:dyDescent="0.4">
      <c r="A12" s="49" t="s">
        <v>232</v>
      </c>
      <c r="B12" s="50"/>
      <c r="C12" s="49"/>
      <c r="D12" s="49"/>
      <c r="E12" s="51"/>
      <c r="F12" s="56">
        <f>F11</f>
        <v>0</v>
      </c>
      <c r="G12" s="520">
        <f>G11+F12</f>
        <v>0</v>
      </c>
      <c r="H12" s="520">
        <f t="shared" ref="H12:K12" si="1">H11+G12</f>
        <v>0</v>
      </c>
      <c r="I12" s="520">
        <f t="shared" si="1"/>
        <v>0</v>
      </c>
      <c r="J12" s="520">
        <f t="shared" si="1"/>
        <v>0</v>
      </c>
      <c r="K12" s="520">
        <f t="shared" si="1"/>
        <v>0</v>
      </c>
      <c r="L12" s="520">
        <f>L11+K12</f>
        <v>0</v>
      </c>
      <c r="M12" s="521">
        <f>M11+K12</f>
        <v>0</v>
      </c>
      <c r="N12" s="52"/>
      <c r="P12" s="18"/>
      <c r="Q12" s="18"/>
      <c r="R12" s="18"/>
      <c r="S12" s="18"/>
      <c r="T12" s="18"/>
      <c r="U12" s="18"/>
      <c r="V12" s="18"/>
      <c r="W12" s="18"/>
      <c r="X12" s="18"/>
      <c r="Y12" s="18"/>
      <c r="Z12" s="18"/>
      <c r="AA12" s="18"/>
      <c r="AB12" s="18"/>
      <c r="AC12" s="18"/>
      <c r="AD12" s="18"/>
      <c r="AE12" s="18"/>
    </row>
    <row r="13" spans="1:35" s="43" customFormat="1" ht="24" customHeight="1" x14ac:dyDescent="0.4">
      <c r="A13" s="53" t="s">
        <v>175</v>
      </c>
      <c r="E13" s="47"/>
      <c r="F13" s="54">
        <f>Erfolgsrechnung!C43</f>
        <v>0</v>
      </c>
      <c r="G13" s="522">
        <f>Erfolgsrechnung!D43</f>
        <v>0</v>
      </c>
      <c r="H13" s="522">
        <f>Erfolgsrechnung!E43</f>
        <v>0</v>
      </c>
      <c r="I13" s="522">
        <f>Erfolgsrechnung!F43</f>
        <v>0</v>
      </c>
      <c r="J13" s="522">
        <f>Erfolgsrechnung!G43</f>
        <v>0</v>
      </c>
      <c r="K13" s="522">
        <f>Erfolgsrechnung!H43</f>
        <v>0</v>
      </c>
      <c r="L13" s="522">
        <f>Erfolgsrechnung!I43</f>
        <v>0</v>
      </c>
      <c r="M13" s="523">
        <f>Erfolgsrechnung!J43</f>
        <v>0</v>
      </c>
      <c r="N13" s="54"/>
      <c r="P13" s="18"/>
      <c r="Q13" s="18"/>
      <c r="R13" s="18"/>
      <c r="S13" s="18"/>
      <c r="T13" s="18"/>
      <c r="U13" s="18"/>
      <c r="V13" s="18"/>
      <c r="W13" s="18"/>
      <c r="X13" s="18"/>
      <c r="Y13" s="18"/>
      <c r="Z13" s="18"/>
      <c r="AA13" s="18"/>
      <c r="AB13" s="18"/>
      <c r="AC13" s="18"/>
      <c r="AD13" s="18"/>
      <c r="AE13" s="18"/>
    </row>
    <row r="14" spans="1:35" s="43" customFormat="1" ht="24" customHeight="1" x14ac:dyDescent="0.4">
      <c r="A14" s="53" t="s">
        <v>195</v>
      </c>
      <c r="E14" s="47"/>
      <c r="F14" s="524"/>
      <c r="G14" s="525"/>
      <c r="H14" s="525"/>
      <c r="I14" s="525"/>
      <c r="J14" s="525"/>
      <c r="K14" s="525"/>
      <c r="L14" s="526"/>
      <c r="M14" s="527"/>
      <c r="N14" s="55"/>
      <c r="P14" s="18"/>
      <c r="Q14" s="18"/>
      <c r="R14" s="18"/>
      <c r="S14" s="18"/>
      <c r="T14" s="18"/>
      <c r="U14" s="18"/>
      <c r="V14" s="18"/>
      <c r="W14" s="18"/>
      <c r="X14" s="18"/>
      <c r="Y14" s="18"/>
      <c r="Z14" s="18"/>
      <c r="AA14" s="18"/>
      <c r="AB14" s="18"/>
      <c r="AC14" s="18"/>
      <c r="AD14" s="18"/>
      <c r="AE14" s="18"/>
    </row>
    <row r="15" spans="1:35" s="43" customFormat="1" ht="24" customHeight="1" x14ac:dyDescent="0.4">
      <c r="A15" s="53" t="s">
        <v>176</v>
      </c>
      <c r="E15" s="47"/>
      <c r="F15" s="524"/>
      <c r="G15" s="525"/>
      <c r="H15" s="525"/>
      <c r="I15" s="525"/>
      <c r="J15" s="525"/>
      <c r="K15" s="525"/>
      <c r="L15" s="526"/>
      <c r="M15" s="527"/>
      <c r="N15" s="55"/>
      <c r="P15" s="18"/>
      <c r="Q15" s="18"/>
      <c r="R15" s="18"/>
      <c r="S15" s="18"/>
      <c r="T15" s="18"/>
      <c r="U15" s="18"/>
      <c r="V15" s="18"/>
      <c r="W15" s="18"/>
      <c r="X15" s="18"/>
      <c r="Y15" s="18"/>
      <c r="Z15" s="18"/>
      <c r="AA15" s="18"/>
      <c r="AB15" s="18"/>
      <c r="AC15" s="18"/>
      <c r="AD15" s="18"/>
      <c r="AE15" s="18"/>
    </row>
    <row r="16" spans="1:35" s="43" customFormat="1" ht="24" customHeight="1" x14ac:dyDescent="0.4">
      <c r="A16" s="50"/>
      <c r="B16" s="49"/>
      <c r="C16" s="49"/>
      <c r="D16" s="49"/>
      <c r="E16" s="51"/>
      <c r="F16" s="56"/>
      <c r="G16" s="520"/>
      <c r="H16" s="520"/>
      <c r="I16" s="520"/>
      <c r="J16" s="520"/>
      <c r="K16" s="520"/>
      <c r="L16" s="528"/>
      <c r="M16" s="521"/>
      <c r="N16" s="56"/>
      <c r="P16" s="18"/>
      <c r="Q16" s="18"/>
      <c r="R16" s="18"/>
      <c r="S16" s="18"/>
      <c r="T16" s="18"/>
      <c r="U16" s="18"/>
      <c r="V16" s="18"/>
      <c r="W16" s="18"/>
      <c r="X16" s="18"/>
      <c r="Y16" s="18"/>
      <c r="Z16" s="18"/>
      <c r="AA16" s="18"/>
      <c r="AB16" s="18"/>
      <c r="AC16" s="18"/>
      <c r="AD16" s="18"/>
      <c r="AE16" s="18"/>
    </row>
    <row r="17" spans="1:35" s="43" customFormat="1" ht="24" customHeight="1" x14ac:dyDescent="0.4">
      <c r="A17" s="44" t="s">
        <v>163</v>
      </c>
      <c r="B17" s="45"/>
      <c r="C17" s="46"/>
      <c r="D17" s="46"/>
      <c r="E17" s="47"/>
      <c r="F17" s="529">
        <f>F19-F20</f>
        <v>0</v>
      </c>
      <c r="G17" s="530">
        <f>G19-G20</f>
        <v>0</v>
      </c>
      <c r="H17" s="530">
        <f t="shared" ref="H17:M17" si="2">H19-H20</f>
        <v>0</v>
      </c>
      <c r="I17" s="530">
        <f t="shared" si="2"/>
        <v>0</v>
      </c>
      <c r="J17" s="530">
        <f t="shared" si="2"/>
        <v>0</v>
      </c>
      <c r="K17" s="530">
        <f t="shared" si="2"/>
        <v>0</v>
      </c>
      <c r="L17" s="530">
        <f t="shared" si="2"/>
        <v>0</v>
      </c>
      <c r="M17" s="531">
        <f t="shared" si="2"/>
        <v>0</v>
      </c>
      <c r="N17" s="48">
        <f>SUM(F17:M17)</f>
        <v>0</v>
      </c>
      <c r="P17" s="18"/>
      <c r="Q17" s="18"/>
      <c r="R17" s="18"/>
      <c r="S17" s="18"/>
      <c r="T17" s="18"/>
      <c r="U17" s="18"/>
      <c r="V17" s="18"/>
      <c r="W17" s="18"/>
      <c r="X17" s="18"/>
      <c r="Y17" s="18"/>
      <c r="Z17" s="18"/>
      <c r="AA17" s="18"/>
      <c r="AB17" s="18"/>
      <c r="AC17" s="18"/>
      <c r="AD17" s="18"/>
      <c r="AE17" s="18"/>
    </row>
    <row r="18" spans="1:35" s="43" customFormat="1" ht="24" customHeight="1" x14ac:dyDescent="0.4">
      <c r="A18" s="49" t="s">
        <v>233</v>
      </c>
      <c r="B18" s="50"/>
      <c r="C18" s="49"/>
      <c r="D18" s="49"/>
      <c r="E18" s="51"/>
      <c r="F18" s="56">
        <f>F17</f>
        <v>0</v>
      </c>
      <c r="G18" s="520">
        <f>G17+F18</f>
        <v>0</v>
      </c>
      <c r="H18" s="520">
        <f t="shared" ref="H18" si="3">H17+G18</f>
        <v>0</v>
      </c>
      <c r="I18" s="520">
        <f t="shared" ref="I18" si="4">I17+H18</f>
        <v>0</v>
      </c>
      <c r="J18" s="520">
        <f t="shared" ref="J18" si="5">J17+I18</f>
        <v>0</v>
      </c>
      <c r="K18" s="520">
        <f>K17+J18</f>
        <v>0</v>
      </c>
      <c r="L18" s="520">
        <f t="shared" ref="L18:M18" si="6">L17+K18</f>
        <v>0</v>
      </c>
      <c r="M18" s="521">
        <f t="shared" si="6"/>
        <v>0</v>
      </c>
      <c r="N18" s="52"/>
      <c r="P18" s="18"/>
      <c r="Q18" s="18"/>
      <c r="R18" s="18"/>
      <c r="S18" s="18"/>
      <c r="T18" s="18"/>
      <c r="U18" s="18"/>
      <c r="V18" s="18"/>
      <c r="W18" s="18"/>
      <c r="X18" s="18"/>
      <c r="Y18" s="18"/>
      <c r="Z18" s="18"/>
      <c r="AA18" s="18"/>
      <c r="AB18" s="18"/>
      <c r="AC18" s="18"/>
      <c r="AD18" s="18"/>
      <c r="AE18" s="18"/>
    </row>
    <row r="19" spans="1:35" s="43" customFormat="1" ht="24" customHeight="1" x14ac:dyDescent="0.4">
      <c r="A19" s="57" t="s">
        <v>123</v>
      </c>
      <c r="B19" s="46"/>
      <c r="C19" s="46"/>
      <c r="D19" s="46"/>
      <c r="E19" s="47"/>
      <c r="F19" s="58">
        <f t="shared" ref="F19:J19" si="7">F167</f>
        <v>0</v>
      </c>
      <c r="G19" s="532">
        <f t="shared" si="7"/>
        <v>0</v>
      </c>
      <c r="H19" s="532">
        <f t="shared" si="7"/>
        <v>0</v>
      </c>
      <c r="I19" s="532">
        <f t="shared" si="7"/>
        <v>0</v>
      </c>
      <c r="J19" s="532">
        <f t="shared" si="7"/>
        <v>0</v>
      </c>
      <c r="K19" s="532">
        <f>K167</f>
        <v>0</v>
      </c>
      <c r="L19" s="532">
        <f t="shared" ref="L19" si="8">L167</f>
        <v>0</v>
      </c>
      <c r="M19" s="533">
        <f>M167</f>
        <v>0</v>
      </c>
      <c r="N19" s="58"/>
      <c r="P19" s="18"/>
      <c r="Q19" s="18"/>
      <c r="R19" s="18"/>
      <c r="S19" s="18"/>
      <c r="T19" s="18"/>
      <c r="U19" s="18"/>
      <c r="V19" s="18"/>
      <c r="W19" s="18"/>
      <c r="X19" s="18"/>
      <c r="Y19" s="18"/>
      <c r="Z19" s="18"/>
      <c r="AA19" s="18"/>
      <c r="AB19" s="18"/>
      <c r="AC19" s="18"/>
      <c r="AD19" s="18"/>
      <c r="AE19" s="18"/>
    </row>
    <row r="20" spans="1:35" s="43" customFormat="1" ht="24" customHeight="1" x14ac:dyDescent="0.4">
      <c r="A20" s="59" t="s">
        <v>71</v>
      </c>
      <c r="C20" s="46"/>
      <c r="D20" s="46"/>
      <c r="E20" s="47"/>
      <c r="F20" s="58">
        <f>F38+F52+F66+F80+F94</f>
        <v>0</v>
      </c>
      <c r="G20" s="532">
        <f t="shared" ref="G20:L20" si="9">G38+G52+G66+G80+G94</f>
        <v>0</v>
      </c>
      <c r="H20" s="532">
        <f t="shared" si="9"/>
        <v>0</v>
      </c>
      <c r="I20" s="532">
        <f t="shared" si="9"/>
        <v>0</v>
      </c>
      <c r="J20" s="532">
        <f t="shared" si="9"/>
        <v>0</v>
      </c>
      <c r="K20" s="532">
        <f t="shared" si="9"/>
        <v>0</v>
      </c>
      <c r="L20" s="532">
        <f t="shared" si="9"/>
        <v>0</v>
      </c>
      <c r="M20" s="533">
        <f>M38+M52+M66+M80+M94</f>
        <v>0</v>
      </c>
      <c r="N20" s="58"/>
      <c r="P20" s="18"/>
      <c r="Q20" s="18"/>
      <c r="R20" s="18"/>
      <c r="S20" s="18"/>
      <c r="T20" s="18"/>
      <c r="U20" s="18"/>
      <c r="V20" s="18"/>
      <c r="W20" s="18"/>
      <c r="X20" s="18"/>
      <c r="Y20" s="18"/>
      <c r="Z20" s="18"/>
      <c r="AA20" s="18"/>
      <c r="AB20" s="18"/>
      <c r="AC20" s="18"/>
      <c r="AD20" s="18"/>
      <c r="AE20" s="18"/>
    </row>
    <row r="21" spans="1:35" s="43" customFormat="1" ht="24" customHeight="1" x14ac:dyDescent="0.4">
      <c r="A21" s="59"/>
      <c r="C21" s="46"/>
      <c r="D21" s="46"/>
      <c r="E21" s="47"/>
      <c r="F21" s="58"/>
      <c r="G21" s="532"/>
      <c r="H21" s="532"/>
      <c r="I21" s="532"/>
      <c r="J21" s="532"/>
      <c r="K21" s="532"/>
      <c r="L21" s="534"/>
      <c r="M21" s="533"/>
      <c r="N21" s="58"/>
      <c r="P21" s="18"/>
      <c r="Q21" s="18"/>
      <c r="R21" s="18"/>
      <c r="S21" s="18"/>
      <c r="T21" s="18"/>
      <c r="U21" s="18"/>
      <c r="V21" s="18"/>
      <c r="W21" s="18"/>
      <c r="X21" s="18"/>
      <c r="Y21" s="18"/>
      <c r="Z21" s="18"/>
      <c r="AA21" s="18"/>
      <c r="AB21" s="18"/>
      <c r="AC21" s="18"/>
      <c r="AD21" s="18"/>
      <c r="AE21" s="18"/>
    </row>
    <row r="22" spans="1:35" s="43" customFormat="1" ht="24" customHeight="1" x14ac:dyDescent="0.4">
      <c r="A22" s="60" t="s">
        <v>396</v>
      </c>
      <c r="B22" s="61"/>
      <c r="C22" s="61"/>
      <c r="D22" s="61"/>
      <c r="E22" s="62"/>
      <c r="F22" s="535" t="str">
        <f>IFERROR(F11/F17,"N/A")</f>
        <v>N/A</v>
      </c>
      <c r="G22" s="536" t="str">
        <f>IFERROR(G11/G17,"N/A")</f>
        <v>N/A</v>
      </c>
      <c r="H22" s="536" t="str">
        <f t="shared" ref="H22:M22" si="10">IFERROR(H11/H17,"N/A")</f>
        <v>N/A</v>
      </c>
      <c r="I22" s="536" t="str">
        <f>IFERROR(I11/I17,"N/A")</f>
        <v>N/A</v>
      </c>
      <c r="J22" s="536" t="str">
        <f t="shared" si="10"/>
        <v>N/A</v>
      </c>
      <c r="K22" s="536" t="str">
        <f>IFERROR(K11/K17,"N/A")</f>
        <v>N/A</v>
      </c>
      <c r="L22" s="536" t="str">
        <f>IFERROR(L11/L17,"N/A")</f>
        <v>N/A</v>
      </c>
      <c r="M22" s="537" t="str">
        <f t="shared" si="10"/>
        <v>N/A</v>
      </c>
      <c r="N22" s="63" t="e">
        <f>N11/N17</f>
        <v>#DIV/0!</v>
      </c>
      <c r="P22" s="18"/>
      <c r="Q22" s="18"/>
      <c r="R22" s="18"/>
      <c r="S22" s="18"/>
      <c r="T22" s="18"/>
      <c r="U22" s="18"/>
      <c r="V22" s="18"/>
      <c r="W22" s="18"/>
      <c r="X22" s="18"/>
      <c r="Y22" s="18"/>
      <c r="Z22" s="18"/>
      <c r="AA22" s="18"/>
      <c r="AB22" s="18"/>
      <c r="AC22" s="18"/>
      <c r="AD22" s="18"/>
      <c r="AE22" s="18"/>
    </row>
    <row r="23" spans="1:35" s="43" customFormat="1" ht="24" customHeight="1" x14ac:dyDescent="0.4">
      <c r="A23" s="44" t="s">
        <v>165</v>
      </c>
      <c r="B23" s="46"/>
      <c r="C23" s="46"/>
      <c r="D23" s="46"/>
      <c r="E23" s="47"/>
      <c r="F23" s="64">
        <f>F25-F26</f>
        <v>0</v>
      </c>
      <c r="G23" s="538">
        <f>G25-G26</f>
        <v>0</v>
      </c>
      <c r="H23" s="538">
        <f t="shared" ref="H23:J23" si="11">H25-H26</f>
        <v>0</v>
      </c>
      <c r="I23" s="538">
        <f>I25-I26</f>
        <v>0</v>
      </c>
      <c r="J23" s="538">
        <f t="shared" si="11"/>
        <v>0</v>
      </c>
      <c r="K23" s="538">
        <f>K25-K26</f>
        <v>0</v>
      </c>
      <c r="L23" s="538">
        <f>L25-L26</f>
        <v>0</v>
      </c>
      <c r="M23" s="539">
        <f>M25-M26</f>
        <v>0</v>
      </c>
      <c r="N23" s="64">
        <f>SUM(F23:M23)</f>
        <v>0</v>
      </c>
      <c r="P23" s="18"/>
      <c r="Q23" s="18"/>
      <c r="R23" s="18"/>
      <c r="S23" s="18"/>
      <c r="T23" s="18"/>
      <c r="U23" s="18"/>
      <c r="V23" s="18"/>
      <c r="W23" s="18"/>
      <c r="X23" s="18"/>
      <c r="Y23" s="18"/>
      <c r="Z23" s="18"/>
      <c r="AA23" s="18"/>
      <c r="AB23" s="18"/>
      <c r="AC23" s="18"/>
      <c r="AD23" s="18"/>
      <c r="AE23" s="18"/>
    </row>
    <row r="24" spans="1:35" s="43" customFormat="1" ht="24" customHeight="1" x14ac:dyDescent="0.4">
      <c r="A24" s="49" t="s">
        <v>234</v>
      </c>
      <c r="B24" s="50"/>
      <c r="C24" s="49"/>
      <c r="D24" s="49"/>
      <c r="E24" s="51"/>
      <c r="F24" s="56">
        <f>F23</f>
        <v>0</v>
      </c>
      <c r="G24" s="520">
        <f>G23+F24</f>
        <v>0</v>
      </c>
      <c r="H24" s="520">
        <f t="shared" ref="H24" si="12">H23+G24</f>
        <v>0</v>
      </c>
      <c r="I24" s="520">
        <f t="shared" ref="I24" si="13">I23+H24</f>
        <v>0</v>
      </c>
      <c r="J24" s="520">
        <f t="shared" ref="J24" si="14">J23+I24</f>
        <v>0</v>
      </c>
      <c r="K24" s="520">
        <f>K23+J24</f>
        <v>0</v>
      </c>
      <c r="L24" s="520">
        <f t="shared" ref="L24" si="15">L23+K24</f>
        <v>0</v>
      </c>
      <c r="M24" s="520">
        <f>M23+L24</f>
        <v>0</v>
      </c>
      <c r="N24" s="52"/>
      <c r="P24" s="18"/>
      <c r="Q24" s="18"/>
      <c r="R24" s="18"/>
      <c r="S24" s="18"/>
      <c r="T24" s="18"/>
      <c r="U24" s="18"/>
      <c r="V24" s="18"/>
      <c r="W24" s="18"/>
      <c r="X24" s="18"/>
      <c r="Y24" s="18"/>
      <c r="Z24" s="18"/>
      <c r="AA24" s="18"/>
      <c r="AB24" s="18"/>
      <c r="AC24" s="18"/>
      <c r="AD24" s="18"/>
      <c r="AE24" s="18"/>
    </row>
    <row r="25" spans="1:35" s="43" customFormat="1" ht="24" customHeight="1" x14ac:dyDescent="0.4">
      <c r="A25" s="57" t="s">
        <v>70</v>
      </c>
      <c r="B25" s="46"/>
      <c r="C25" s="46"/>
      <c r="D25" s="46"/>
      <c r="E25" s="47"/>
      <c r="F25" s="58">
        <f>SUMIF('Liquidität, I &amp; F-Planung'!$B$180:$B$250,"IN - für Investitionen",'Liquidität, I &amp; F-Planung'!F180:F250)+SUMIF('Liquidität, I &amp; F-Planung'!$B$180:$B$250,"IN - für Betriebskapital",'Liquidität, I &amp; F-Planung'!F180:F250)</f>
        <v>0</v>
      </c>
      <c r="G25" s="532">
        <f>SUMIF('Liquidität, I &amp; F-Planung'!$B$180:$B$250,"IN - für Investitionen",'Liquidität, I &amp; F-Planung'!G180:G250)+SUMIF('Liquidität, I &amp; F-Planung'!$B$180:$B$250,"IN - für Betriebskapital",'Liquidität, I &amp; F-Planung'!G180:G250)</f>
        <v>0</v>
      </c>
      <c r="H25" s="532">
        <f>SUMIF('Liquidität, I &amp; F-Planung'!$B$180:$B$250,"IN - für Investitionen",'Liquidität, I &amp; F-Planung'!H180:H250)+SUMIF('Liquidität, I &amp; F-Planung'!$B$180:$B$250,"IN - für Betriebskapital",'Liquidität, I &amp; F-Planung'!H180:H250)</f>
        <v>0</v>
      </c>
      <c r="I25" s="532">
        <f>SUMIF('Liquidität, I &amp; F-Planung'!$B$180:$B$250,"IN - für Investitionen",'Liquidität, I &amp; F-Planung'!I180:I250)+SUMIF('Liquidität, I &amp; F-Planung'!$B$180:$B$250,"IN - für Betriebskapital",'Liquidität, I &amp; F-Planung'!I180:I250)</f>
        <v>0</v>
      </c>
      <c r="J25" s="532">
        <f>SUMIF('Liquidität, I &amp; F-Planung'!$B$180:$B$250,"IN - für Investitionen",'Liquidität, I &amp; F-Planung'!J180:J250)+SUMIF('Liquidität, I &amp; F-Planung'!$B$180:$B$250,"IN - für Betriebskapital",'Liquidität, I &amp; F-Planung'!J180:J250)</f>
        <v>0</v>
      </c>
      <c r="K25" s="532">
        <f>SUMIF('Liquidität, I &amp; F-Planung'!$B$180:$B$250,"IN - für Investitionen",'Liquidität, I &amp; F-Planung'!K180:K250)+SUMIF('Liquidität, I &amp; F-Planung'!$B$180:$B$250,"IN - für Betriebskapital",'Liquidität, I &amp; F-Planung'!K180:K250)</f>
        <v>0</v>
      </c>
      <c r="L25" s="532">
        <f>SUMIF('Liquidität, I &amp; F-Planung'!$B$180:$B$250,"IN - für Investitionen",'Liquidität, I &amp; F-Planung'!L180:L250)+SUMIF('Liquidität, I &amp; F-Planung'!$B$180:$B$250,"IN - für Betriebskapital",'Liquidität, I &amp; F-Planung'!L180:L250)</f>
        <v>0</v>
      </c>
      <c r="M25" s="540">
        <f>SUMIF('Liquidität, I &amp; F-Planung'!$B$180:$B$250,"IN - für Investitionen",'Liquidität, I &amp; F-Planung'!M180:M250)+SUMIF('Liquidität, I &amp; F-Planung'!$B$180:$B$250,"IN - für Betriebskapital",'Liquidität, I &amp; F-Planung'!M180:M250)</f>
        <v>0</v>
      </c>
      <c r="N25" s="58"/>
      <c r="P25" s="18"/>
      <c r="Q25" s="18"/>
      <c r="R25" s="18"/>
      <c r="S25" s="18"/>
      <c r="T25" s="18"/>
      <c r="U25" s="18"/>
      <c r="V25" s="18"/>
      <c r="W25" s="18"/>
      <c r="X25" s="18"/>
      <c r="Y25" s="18"/>
      <c r="Z25" s="18"/>
      <c r="AA25" s="18"/>
      <c r="AB25" s="18"/>
      <c r="AC25" s="18"/>
      <c r="AD25" s="18"/>
      <c r="AE25" s="18"/>
    </row>
    <row r="26" spans="1:35" s="43" customFormat="1" ht="24" customHeight="1" x14ac:dyDescent="0.4">
      <c r="A26" s="59" t="s">
        <v>49</v>
      </c>
      <c r="B26" s="46"/>
      <c r="C26" s="46"/>
      <c r="D26" s="46"/>
      <c r="E26" s="47"/>
      <c r="F26" s="58">
        <f>SUMIF('Liquidität, I &amp; F-Planung'!$B$180:$B$250,"out / Rückzahlung",'Liquidität, I &amp; F-Planung'!F180:F250)+SUMIF('Liquidität, I &amp; F-Planung'!$B$180:$B$250,"Zinskosten",'Liquidität, I &amp; F-Planung'!F180:F250)</f>
        <v>0</v>
      </c>
      <c r="G26" s="532">
        <f>SUMIF('Liquidität, I &amp; F-Planung'!$B$180:$B$250,"out / Rückzahlung",'Liquidität, I &amp; F-Planung'!G180:G250)+SUMIF('Liquidität, I &amp; F-Planung'!$B$180:$B$250,"Zinskosten",'Liquidität, I &amp; F-Planung'!G180:G250)</f>
        <v>0</v>
      </c>
      <c r="H26" s="532">
        <f>SUMIF('Liquidität, I &amp; F-Planung'!$B$180:$B$250,"out / Rückzahlung",'Liquidität, I &amp; F-Planung'!H180:H250)+SUMIF('Liquidität, I &amp; F-Planung'!$B$180:$B$250,"Zinskosten",'Liquidität, I &amp; F-Planung'!H180:H250)</f>
        <v>0</v>
      </c>
      <c r="I26" s="532">
        <f>SUMIF('Liquidität, I &amp; F-Planung'!$B$180:$B$250,"out / Rückzahlung",'Liquidität, I &amp; F-Planung'!I180:I250)+SUMIF('Liquidität, I &amp; F-Planung'!$B$180:$B$250,"Zinskosten",'Liquidität, I &amp; F-Planung'!I180:I250)</f>
        <v>0</v>
      </c>
      <c r="J26" s="532">
        <f>SUMIF('Liquidität, I &amp; F-Planung'!$B$180:$B$250,"out / Rückzahlung",'Liquidität, I &amp; F-Planung'!J180:J250)+SUMIF('Liquidität, I &amp; F-Planung'!$B$180:$B$250,"Zinskosten",'Liquidität, I &amp; F-Planung'!J180:J250)</f>
        <v>0</v>
      </c>
      <c r="K26" s="532">
        <f>SUMIF('Liquidität, I &amp; F-Planung'!$B$180:$B$250,"out / Rückzahlung",'Liquidität, I &amp; F-Planung'!K180:K250)+SUMIF('Liquidität, I &amp; F-Planung'!$B$180:$B$250,"Zinskosten",'Liquidität, I &amp; F-Planung'!K180:K250)</f>
        <v>0</v>
      </c>
      <c r="L26" s="532">
        <f>SUMIF('Liquidität, I &amp; F-Planung'!$B$180:$B$250,"out / Rückzahlung",'Liquidität, I &amp; F-Planung'!L180:L250)+SUMIF('Liquidität, I &amp; F-Planung'!$B$180:$B$250,"Zinskosten",'Liquidität, I &amp; F-Planung'!L180:L250)</f>
        <v>0</v>
      </c>
      <c r="M26" s="533">
        <f>SUMIF('Liquidität, I &amp; F-Planung'!$B$180:$B$250,"out / Rückzahlung",'Liquidität, I &amp; F-Planung'!M180:M250)+SUMIF('Liquidität, I &amp; F-Planung'!$B$180:$B$250,"Zinskosten",'Liquidität, I &amp; F-Planung'!M180:M250)</f>
        <v>0</v>
      </c>
      <c r="N26" s="58"/>
      <c r="P26" s="18"/>
      <c r="Q26" s="18"/>
      <c r="R26" s="18"/>
      <c r="S26" s="18"/>
      <c r="T26" s="18"/>
      <c r="U26" s="18"/>
      <c r="V26" s="18"/>
      <c r="W26" s="18"/>
      <c r="X26" s="18"/>
      <c r="Y26" s="18"/>
      <c r="Z26" s="18"/>
      <c r="AA26" s="18"/>
      <c r="AB26" s="18"/>
      <c r="AC26" s="18"/>
      <c r="AD26" s="18"/>
      <c r="AE26" s="18"/>
    </row>
    <row r="27" spans="1:35" s="43" customFormat="1" ht="24" customHeight="1" x14ac:dyDescent="0.4">
      <c r="A27" s="65"/>
      <c r="B27" s="49"/>
      <c r="C27" s="49"/>
      <c r="D27" s="49"/>
      <c r="E27" s="51"/>
      <c r="F27" s="66"/>
      <c r="G27" s="541"/>
      <c r="H27" s="541"/>
      <c r="I27" s="541"/>
      <c r="J27" s="541"/>
      <c r="K27" s="541"/>
      <c r="L27" s="542"/>
      <c r="M27" s="543"/>
      <c r="N27" s="66"/>
      <c r="P27" s="18"/>
      <c r="Q27" s="18"/>
      <c r="R27" s="18"/>
      <c r="S27" s="18"/>
      <c r="T27" s="18"/>
      <c r="U27" s="18"/>
      <c r="V27" s="18"/>
      <c r="W27" s="18"/>
      <c r="X27" s="18"/>
      <c r="Y27" s="18"/>
      <c r="Z27" s="18"/>
      <c r="AA27" s="18"/>
      <c r="AB27" s="18"/>
      <c r="AC27" s="18"/>
      <c r="AD27" s="18"/>
      <c r="AE27" s="18"/>
    </row>
    <row r="28" spans="1:35" s="43" customFormat="1" ht="24" customHeight="1" x14ac:dyDescent="0.4">
      <c r="A28" s="67" t="s">
        <v>196</v>
      </c>
      <c r="B28" s="68"/>
      <c r="C28" s="69"/>
      <c r="D28" s="69"/>
      <c r="E28" s="70"/>
      <c r="F28" s="71">
        <f t="shared" ref="F28:J28" si="16">F23+F17+F11</f>
        <v>0</v>
      </c>
      <c r="G28" s="544">
        <f>G23+G17+G11</f>
        <v>0</v>
      </c>
      <c r="H28" s="544">
        <f t="shared" si="16"/>
        <v>0</v>
      </c>
      <c r="I28" s="544">
        <f t="shared" si="16"/>
        <v>0</v>
      </c>
      <c r="J28" s="544">
        <f t="shared" si="16"/>
        <v>0</v>
      </c>
      <c r="K28" s="544">
        <f>K23+K17+K11</f>
        <v>0</v>
      </c>
      <c r="L28" s="544">
        <f t="shared" ref="L28:M28" si="17">L23+L17+L11</f>
        <v>0</v>
      </c>
      <c r="M28" s="545">
        <f t="shared" si="17"/>
        <v>0</v>
      </c>
      <c r="N28" s="71"/>
      <c r="P28" s="18"/>
      <c r="Q28" s="18"/>
      <c r="R28" s="18"/>
      <c r="S28" s="18"/>
      <c r="T28" s="18"/>
      <c r="U28" s="18"/>
      <c r="V28" s="18"/>
      <c r="W28" s="18"/>
      <c r="X28" s="18"/>
      <c r="Y28" s="18"/>
      <c r="Z28" s="18"/>
      <c r="AA28" s="18"/>
      <c r="AB28" s="18"/>
      <c r="AC28" s="18"/>
      <c r="AD28" s="18"/>
      <c r="AE28" s="18"/>
    </row>
    <row r="29" spans="1:35" s="43" customFormat="1" ht="24" customHeight="1" thickBot="1" x14ac:dyDescent="0.45">
      <c r="A29" s="72" t="s">
        <v>197</v>
      </c>
      <c r="B29" s="73"/>
      <c r="C29" s="74"/>
      <c r="D29" s="74"/>
      <c r="E29" s="75"/>
      <c r="F29" s="76">
        <f>F28</f>
        <v>0</v>
      </c>
      <c r="G29" s="546">
        <f>G28+F29</f>
        <v>0</v>
      </c>
      <c r="H29" s="546">
        <f>G29+H28</f>
        <v>0</v>
      </c>
      <c r="I29" s="546">
        <f>H29+I28</f>
        <v>0</v>
      </c>
      <c r="J29" s="546">
        <f>I29+J28</f>
        <v>0</v>
      </c>
      <c r="K29" s="546">
        <f>J29+K28</f>
        <v>0</v>
      </c>
      <c r="L29" s="546">
        <f t="shared" ref="L29:M29" si="18">K29+L28</f>
        <v>0</v>
      </c>
      <c r="M29" s="547">
        <f t="shared" si="18"/>
        <v>0</v>
      </c>
      <c r="N29" s="76"/>
      <c r="P29" s="18"/>
      <c r="Q29" s="18"/>
      <c r="R29" s="18"/>
      <c r="S29" s="18"/>
      <c r="T29" s="18"/>
      <c r="U29" s="18"/>
      <c r="V29" s="18"/>
      <c r="W29" s="18"/>
      <c r="X29" s="18"/>
      <c r="Y29" s="18"/>
      <c r="Z29" s="18"/>
      <c r="AA29" s="18"/>
      <c r="AB29" s="18"/>
      <c r="AC29" s="18"/>
      <c r="AD29" s="18"/>
      <c r="AE29" s="18"/>
    </row>
    <row r="30" spans="1:35" s="43" customFormat="1" ht="5.15" customHeight="1" thickTop="1" x14ac:dyDescent="0.4">
      <c r="A30" s="77"/>
      <c r="B30" s="53"/>
      <c r="F30" s="78"/>
      <c r="G30" s="78"/>
      <c r="H30" s="78"/>
      <c r="I30" s="78"/>
      <c r="J30" s="78"/>
      <c r="K30" s="78"/>
      <c r="L30" s="78"/>
      <c r="M30" s="78"/>
      <c r="P30" s="18"/>
      <c r="Q30" s="18"/>
      <c r="R30" s="18"/>
      <c r="S30" s="18"/>
      <c r="T30" s="18"/>
      <c r="U30" s="18"/>
      <c r="V30" s="18"/>
      <c r="W30" s="18"/>
      <c r="X30" s="18"/>
      <c r="Y30" s="18"/>
      <c r="Z30" s="18"/>
      <c r="AA30" s="18"/>
      <c r="AB30" s="18"/>
      <c r="AC30" s="18"/>
      <c r="AD30" s="18"/>
      <c r="AE30" s="18"/>
    </row>
    <row r="31" spans="1:35" ht="7.5" customHeight="1" x14ac:dyDescent="0.35">
      <c r="A31" s="11"/>
      <c r="B31" s="13"/>
      <c r="C31" s="19"/>
      <c r="D31" s="19"/>
      <c r="E31" s="20"/>
      <c r="F31" s="20"/>
      <c r="G31" s="20"/>
      <c r="H31" s="20"/>
      <c r="I31" s="20"/>
      <c r="J31" s="20"/>
      <c r="K31" s="20"/>
      <c r="L31" s="20"/>
      <c r="M31" s="20"/>
      <c r="P31" s="18"/>
      <c r="Q31" s="18"/>
      <c r="R31" s="18"/>
      <c r="S31" s="18"/>
      <c r="T31" s="18"/>
      <c r="U31" s="18"/>
      <c r="V31" s="18"/>
      <c r="W31" s="18"/>
      <c r="X31" s="18"/>
      <c r="Y31" s="18"/>
      <c r="Z31" s="18"/>
      <c r="AA31" s="18"/>
      <c r="AB31" s="18"/>
      <c r="AC31" s="18"/>
      <c r="AD31" s="18"/>
      <c r="AE31" s="18"/>
    </row>
    <row r="32" spans="1:35" s="993" customFormat="1" ht="46" customHeight="1" x14ac:dyDescent="0.65">
      <c r="A32" s="987" t="s">
        <v>198</v>
      </c>
      <c r="B32" s="989"/>
      <c r="C32" s="989"/>
      <c r="D32" s="989"/>
      <c r="E32" s="989"/>
      <c r="F32" s="989"/>
      <c r="G32" s="989"/>
      <c r="H32" s="989"/>
      <c r="I32" s="989"/>
      <c r="J32" s="987"/>
      <c r="K32" s="989"/>
      <c r="L32" s="989"/>
      <c r="M32" s="989"/>
      <c r="N32" s="989"/>
      <c r="O32" s="989"/>
      <c r="P32" s="903"/>
      <c r="Q32" s="903"/>
      <c r="R32" s="903"/>
      <c r="S32" s="903"/>
      <c r="T32" s="903"/>
      <c r="U32" s="903"/>
      <c r="V32" s="990"/>
      <c r="W32" s="991"/>
      <c r="X32" s="991"/>
      <c r="Y32" s="991"/>
      <c r="Z32" s="991"/>
      <c r="AA32" s="991"/>
      <c r="AB32" s="991"/>
      <c r="AC32" s="991"/>
      <c r="AD32" s="991"/>
      <c r="AE32" s="991"/>
      <c r="AF32" s="992"/>
      <c r="AG32" s="992"/>
      <c r="AH32" s="992"/>
      <c r="AI32" s="992"/>
    </row>
    <row r="33" spans="1:31" s="77" customFormat="1" ht="20.5" customHeight="1" x14ac:dyDescent="0.4">
      <c r="A33" s="208" t="s">
        <v>328</v>
      </c>
      <c r="B33" s="209"/>
      <c r="C33" s="210"/>
      <c r="D33" s="211">
        <f>D38+D52+D66+D80+D94+D108+D122+D136+D150</f>
        <v>0</v>
      </c>
      <c r="E33" s="212"/>
      <c r="F33" s="548">
        <f>F38+F52+F66+F80+F94+F108+F122+F136+F150</f>
        <v>0</v>
      </c>
      <c r="G33" s="548">
        <f t="shared" ref="G33:M33" si="19">G38+G52+G66+G80+G94+G108+G122+G136+G150</f>
        <v>0</v>
      </c>
      <c r="H33" s="548">
        <f t="shared" si="19"/>
        <v>0</v>
      </c>
      <c r="I33" s="548">
        <f t="shared" si="19"/>
        <v>0</v>
      </c>
      <c r="J33" s="548">
        <f t="shared" si="19"/>
        <v>0</v>
      </c>
      <c r="K33" s="549">
        <f t="shared" si="19"/>
        <v>0</v>
      </c>
      <c r="L33" s="549">
        <f t="shared" si="19"/>
        <v>0</v>
      </c>
      <c r="M33" s="550">
        <f t="shared" si="19"/>
        <v>0</v>
      </c>
      <c r="N33" s="213"/>
      <c r="P33" s="43"/>
      <c r="Q33" s="43"/>
      <c r="R33" s="43"/>
      <c r="S33" s="43"/>
      <c r="T33" s="43"/>
      <c r="U33" s="43"/>
      <c r="V33" s="43"/>
      <c r="W33" s="43"/>
      <c r="X33" s="43"/>
      <c r="Y33" s="43"/>
      <c r="Z33" s="43"/>
      <c r="AA33" s="43"/>
      <c r="AB33" s="43"/>
      <c r="AC33" s="43"/>
      <c r="AD33" s="43"/>
      <c r="AE33" s="43"/>
    </row>
    <row r="34" spans="1:31" s="77" customFormat="1" ht="20.5" customHeight="1" x14ac:dyDescent="0.4">
      <c r="A34" s="214" t="s">
        <v>43</v>
      </c>
      <c r="B34" s="209"/>
      <c r="C34" s="210"/>
      <c r="D34" s="215">
        <f>SUM(F34:M34)</f>
        <v>0</v>
      </c>
      <c r="E34" s="212"/>
      <c r="F34" s="548">
        <f>SUMIF($A$38:$A$106,"Abschreibung",F38:F106)</f>
        <v>0</v>
      </c>
      <c r="G34" s="548">
        <f t="shared" ref="G34:M34" si="20">SUMIF($A$38:$A$106,"Abschreibung",G38:G106)</f>
        <v>0</v>
      </c>
      <c r="H34" s="548">
        <f t="shared" si="20"/>
        <v>0</v>
      </c>
      <c r="I34" s="548">
        <f t="shared" si="20"/>
        <v>0</v>
      </c>
      <c r="J34" s="548">
        <f t="shared" si="20"/>
        <v>0</v>
      </c>
      <c r="K34" s="548">
        <f t="shared" si="20"/>
        <v>0</v>
      </c>
      <c r="L34" s="548">
        <f t="shared" si="20"/>
        <v>0</v>
      </c>
      <c r="M34" s="551">
        <f t="shared" si="20"/>
        <v>0</v>
      </c>
      <c r="N34" s="307" t="s">
        <v>318</v>
      </c>
      <c r="O34" s="308"/>
      <c r="P34" s="43"/>
      <c r="Q34" s="43"/>
      <c r="R34" s="43"/>
      <c r="S34" s="43"/>
      <c r="T34" s="43"/>
      <c r="U34" s="43"/>
      <c r="V34" s="43"/>
      <c r="W34" s="43"/>
      <c r="X34" s="43"/>
      <c r="Y34" s="43"/>
      <c r="Z34" s="43"/>
      <c r="AA34" s="43"/>
      <c r="AB34" s="43"/>
      <c r="AC34" s="43"/>
      <c r="AD34" s="43"/>
      <c r="AE34" s="43"/>
    </row>
    <row r="35" spans="1:31" s="77" customFormat="1" ht="44.5" customHeight="1" x14ac:dyDescent="0.4">
      <c r="A35" s="216" t="s">
        <v>44</v>
      </c>
      <c r="B35" s="217"/>
      <c r="C35" s="218"/>
      <c r="D35" s="219">
        <f>SUM(F35:M35)</f>
        <v>0</v>
      </c>
      <c r="E35" s="220"/>
      <c r="F35" s="552">
        <f t="shared" ref="F35:M35" si="21">SUMIF($A$38:$A$106,"Unterhalt",F38:F106)</f>
        <v>0</v>
      </c>
      <c r="G35" s="552">
        <f t="shared" si="21"/>
        <v>0</v>
      </c>
      <c r="H35" s="552">
        <f t="shared" si="21"/>
        <v>0</v>
      </c>
      <c r="I35" s="552">
        <f t="shared" si="21"/>
        <v>0</v>
      </c>
      <c r="J35" s="552">
        <f t="shared" si="21"/>
        <v>0</v>
      </c>
      <c r="K35" s="552">
        <f t="shared" si="21"/>
        <v>0</v>
      </c>
      <c r="L35" s="552">
        <f t="shared" si="21"/>
        <v>0</v>
      </c>
      <c r="M35" s="553">
        <f t="shared" si="21"/>
        <v>0</v>
      </c>
      <c r="N35" s="1039" t="s">
        <v>406</v>
      </c>
      <c r="O35" s="1040"/>
      <c r="P35" s="43"/>
      <c r="Q35" s="43"/>
      <c r="R35" s="43"/>
      <c r="S35" s="43"/>
      <c r="T35" s="43"/>
      <c r="U35" s="43"/>
      <c r="V35" s="43"/>
      <c r="W35" s="43"/>
      <c r="X35" s="43"/>
      <c r="Y35" s="43"/>
      <c r="Z35" s="43"/>
      <c r="AA35" s="43"/>
      <c r="AB35" s="43"/>
      <c r="AC35" s="43"/>
      <c r="AD35" s="43"/>
      <c r="AE35" s="43"/>
    </row>
    <row r="36" spans="1:31" s="148" customFormat="1" ht="16.5" customHeight="1" x14ac:dyDescent="0.4">
      <c r="A36" s="145"/>
      <c r="B36" s="146"/>
      <c r="C36" s="146"/>
      <c r="D36" s="146"/>
      <c r="E36" s="147"/>
      <c r="F36" s="147"/>
      <c r="G36" s="147"/>
      <c r="H36" s="147"/>
      <c r="I36" s="147"/>
      <c r="J36" s="147"/>
      <c r="P36" s="143"/>
      <c r="Q36" s="143"/>
      <c r="R36" s="143"/>
      <c r="S36" s="143"/>
      <c r="T36" s="143"/>
      <c r="U36" s="143"/>
      <c r="V36" s="143"/>
      <c r="W36" s="143"/>
      <c r="X36" s="143"/>
      <c r="Y36" s="143"/>
      <c r="Z36" s="143"/>
      <c r="AA36" s="143"/>
      <c r="AB36" s="143"/>
      <c r="AC36" s="143"/>
      <c r="AD36" s="143"/>
      <c r="AE36" s="143"/>
    </row>
    <row r="37" spans="1:31" s="999" customFormat="1" ht="65" customHeight="1" outlineLevel="1" x14ac:dyDescent="0.4">
      <c r="A37" s="994" t="s">
        <v>30</v>
      </c>
      <c r="B37" s="995" t="s">
        <v>29</v>
      </c>
      <c r="C37" s="996" t="s">
        <v>451</v>
      </c>
      <c r="D37" s="995" t="s">
        <v>169</v>
      </c>
      <c r="E37" s="995" t="s">
        <v>125</v>
      </c>
      <c r="F37" s="997" t="str">
        <f>Erfolgsrechnung!C8</f>
        <v>n = Vorjahr</v>
      </c>
      <c r="G37" s="997" t="str">
        <f>Erfolgsrechnung!D8</f>
        <v>n+1 
(1. PRE-Jahr)</v>
      </c>
      <c r="H37" s="997" t="str">
        <f>Erfolgsrechnung!E8</f>
        <v>n+2</v>
      </c>
      <c r="I37" s="997" t="str">
        <f>Erfolgsrechnung!F8</f>
        <v>n+3</v>
      </c>
      <c r="J37" s="997" t="str">
        <f>Erfolgsrechnung!G8</f>
        <v>n+4</v>
      </c>
      <c r="K37" s="997" t="str">
        <f>Erfolgsrechnung!H8</f>
        <v>n+5</v>
      </c>
      <c r="L37" s="997" t="str">
        <f>Erfolgsrechnung!I8</f>
        <v>n+6</v>
      </c>
      <c r="M37" s="998" t="str">
        <f>Erfolgsrechnung!J8</f>
        <v>1. Jahr nach Umsetzung</v>
      </c>
      <c r="N37" s="995" t="s">
        <v>210</v>
      </c>
      <c r="O37" s="995" t="s">
        <v>114</v>
      </c>
      <c r="P37" s="43"/>
      <c r="Q37" s="43"/>
      <c r="R37" s="43"/>
      <c r="S37" s="43"/>
      <c r="T37" s="43"/>
      <c r="U37" s="43"/>
      <c r="V37" s="43"/>
      <c r="W37" s="43"/>
      <c r="X37" s="43"/>
      <c r="Y37" s="43"/>
      <c r="Z37" s="43"/>
      <c r="AA37" s="43"/>
      <c r="AB37" s="43"/>
      <c r="AC37" s="43"/>
      <c r="AD37" s="43"/>
      <c r="AE37" s="43"/>
    </row>
    <row r="38" spans="1:31" s="143" customFormat="1" ht="18" outlineLevel="1" x14ac:dyDescent="0.4">
      <c r="A38" s="150" t="s">
        <v>170</v>
      </c>
      <c r="B38" s="151" t="s">
        <v>19</v>
      </c>
      <c r="C38" s="152"/>
      <c r="D38" s="153"/>
      <c r="E38" s="206">
        <f>SUM(F38:M38)</f>
        <v>0</v>
      </c>
      <c r="F38" s="556">
        <f>SUM(F39:F40)+F41</f>
        <v>0</v>
      </c>
      <c r="G38" s="556">
        <f t="shared" ref="G38:M38" si="22">SUM(G39:G40)+G41</f>
        <v>0</v>
      </c>
      <c r="H38" s="556">
        <f t="shared" si="22"/>
        <v>0</v>
      </c>
      <c r="I38" s="556">
        <f t="shared" si="22"/>
        <v>0</v>
      </c>
      <c r="J38" s="556">
        <f t="shared" si="22"/>
        <v>0</v>
      </c>
      <c r="K38" s="556">
        <f t="shared" si="22"/>
        <v>0</v>
      </c>
      <c r="L38" s="556">
        <f t="shared" si="22"/>
        <v>0</v>
      </c>
      <c r="M38" s="556">
        <f t="shared" si="22"/>
        <v>0</v>
      </c>
      <c r="N38" s="154">
        <f>SUM(N39:N48)</f>
        <v>0</v>
      </c>
      <c r="O38" s="155"/>
    </row>
    <row r="39" spans="1:31" s="143" customFormat="1" ht="18" outlineLevel="1" x14ac:dyDescent="0.4">
      <c r="A39" s="156"/>
      <c r="B39" s="157" t="s">
        <v>32</v>
      </c>
      <c r="C39" s="158">
        <v>0</v>
      </c>
      <c r="D39" s="159"/>
      <c r="E39" s="160">
        <f>SUM(F39:M39)</f>
        <v>0</v>
      </c>
      <c r="F39" s="161"/>
      <c r="G39" s="162"/>
      <c r="H39" s="162"/>
      <c r="I39" s="162"/>
      <c r="J39" s="162"/>
      <c r="K39" s="162"/>
      <c r="L39" s="162"/>
      <c r="M39" s="163"/>
      <c r="N39" s="164" t="str">
        <f>IFERROR(SUM(F39:M39)/$D$38,"N/A")</f>
        <v>N/A</v>
      </c>
      <c r="O39" s="165"/>
    </row>
    <row r="40" spans="1:31" s="143" customFormat="1" ht="18" outlineLevel="1" x14ac:dyDescent="0.4">
      <c r="A40" s="156"/>
      <c r="B40" s="166" t="s">
        <v>213</v>
      </c>
      <c r="C40" s="167">
        <v>0</v>
      </c>
      <c r="D40" s="168">
        <f>'Übersicht TP '!R40</f>
        <v>50160</v>
      </c>
      <c r="E40" s="169">
        <f>SUM(F40:M40)</f>
        <v>0</v>
      </c>
      <c r="F40" s="170"/>
      <c r="G40" s="171"/>
      <c r="H40" s="171"/>
      <c r="I40" s="171"/>
      <c r="J40" s="171"/>
      <c r="K40" s="171"/>
      <c r="L40" s="171"/>
      <c r="M40" s="172"/>
      <c r="N40" s="164" t="str">
        <f>IFERROR(SUM(F40:M40)/$D$38,"N/A")</f>
        <v>N/A</v>
      </c>
      <c r="O40" s="165"/>
    </row>
    <row r="41" spans="1:31" s="143" customFormat="1" ht="18" outlineLevel="1" x14ac:dyDescent="0.4">
      <c r="A41" s="173"/>
      <c r="B41" s="174"/>
      <c r="C41" s="175"/>
      <c r="D41" s="176"/>
      <c r="E41" s="177"/>
      <c r="F41" s="557">
        <f>SUM(F42:F48)</f>
        <v>0</v>
      </c>
      <c r="G41" s="557">
        <f t="shared" ref="G41:M41" si="23">SUM(G42:G48)</f>
        <v>0</v>
      </c>
      <c r="H41" s="557">
        <f t="shared" si="23"/>
        <v>0</v>
      </c>
      <c r="I41" s="557">
        <f t="shared" si="23"/>
        <v>0</v>
      </c>
      <c r="J41" s="557">
        <f t="shared" si="23"/>
        <v>0</v>
      </c>
      <c r="K41" s="557">
        <f t="shared" si="23"/>
        <v>0</v>
      </c>
      <c r="L41" s="557">
        <f t="shared" si="23"/>
        <v>0</v>
      </c>
      <c r="M41" s="558">
        <f t="shared" si="23"/>
        <v>0</v>
      </c>
      <c r="N41" s="164"/>
      <c r="O41" s="178"/>
    </row>
    <row r="42" spans="1:31" s="143" customFormat="1" ht="18" outlineLevel="1" x14ac:dyDescent="0.4">
      <c r="A42" s="156"/>
      <c r="B42" s="559" t="s">
        <v>323</v>
      </c>
      <c r="C42" s="158">
        <f>$C$38</f>
        <v>0</v>
      </c>
      <c r="D42" s="179"/>
      <c r="E42" s="180">
        <f>SUM(F42:M42)</f>
        <v>0</v>
      </c>
      <c r="F42" s="161"/>
      <c r="G42" s="162"/>
      <c r="H42" s="162"/>
      <c r="I42" s="162"/>
      <c r="J42" s="162"/>
      <c r="K42" s="162"/>
      <c r="L42" s="162"/>
      <c r="M42" s="163"/>
      <c r="N42" s="164" t="str">
        <f>IFERROR(SUM(F42:M42)/$D$38,"N/A")</f>
        <v>N/A</v>
      </c>
      <c r="O42" s="165"/>
    </row>
    <row r="43" spans="1:31" s="143" customFormat="1" ht="18" outlineLevel="1" x14ac:dyDescent="0.4">
      <c r="A43" s="156"/>
      <c r="B43" s="560" t="s">
        <v>323</v>
      </c>
      <c r="C43" s="561">
        <f t="shared" ref="C43:C48" si="24">$C$38</f>
        <v>0</v>
      </c>
      <c r="D43" s="181"/>
      <c r="E43" s="182">
        <f>SUM(F43:M43)</f>
        <v>0</v>
      </c>
      <c r="F43" s="183"/>
      <c r="G43" s="184"/>
      <c r="H43" s="184"/>
      <c r="I43" s="184"/>
      <c r="J43" s="184"/>
      <c r="K43" s="184"/>
      <c r="L43" s="184"/>
      <c r="M43" s="185"/>
      <c r="N43" s="164" t="str">
        <f t="shared" ref="N43:N48" si="25">IFERROR(SUM(F43:M43)/$D$38,"N/A")</f>
        <v>N/A</v>
      </c>
      <c r="O43" s="165"/>
    </row>
    <row r="44" spans="1:31" s="143" customFormat="1" ht="18" outlineLevel="1" x14ac:dyDescent="0.4">
      <c r="A44" s="156"/>
      <c r="B44" s="560"/>
      <c r="C44" s="561">
        <f t="shared" si="24"/>
        <v>0</v>
      </c>
      <c r="D44" s="181"/>
      <c r="E44" s="182">
        <f t="shared" ref="E44:E48" si="26">SUM(F44:M44)</f>
        <v>0</v>
      </c>
      <c r="F44" s="183"/>
      <c r="G44" s="184"/>
      <c r="H44" s="184"/>
      <c r="I44" s="184"/>
      <c r="J44" s="184"/>
      <c r="K44" s="184"/>
      <c r="L44" s="184"/>
      <c r="M44" s="185"/>
      <c r="N44" s="164"/>
      <c r="O44" s="165"/>
    </row>
    <row r="45" spans="1:31" s="143" customFormat="1" ht="18" outlineLevel="1" x14ac:dyDescent="0.4">
      <c r="A45" s="156"/>
      <c r="B45" s="560"/>
      <c r="C45" s="561">
        <f t="shared" si="24"/>
        <v>0</v>
      </c>
      <c r="D45" s="181"/>
      <c r="E45" s="182">
        <f t="shared" si="26"/>
        <v>0</v>
      </c>
      <c r="F45" s="183"/>
      <c r="G45" s="184"/>
      <c r="H45" s="184"/>
      <c r="I45" s="184"/>
      <c r="J45" s="184"/>
      <c r="K45" s="184"/>
      <c r="L45" s="184"/>
      <c r="M45" s="185"/>
      <c r="N45" s="164"/>
      <c r="O45" s="165"/>
    </row>
    <row r="46" spans="1:31" s="143" customFormat="1" ht="18" outlineLevel="1" x14ac:dyDescent="0.4">
      <c r="A46" s="156"/>
      <c r="B46" s="560" t="s">
        <v>323</v>
      </c>
      <c r="C46" s="561">
        <f t="shared" si="24"/>
        <v>0</v>
      </c>
      <c r="D46" s="181"/>
      <c r="E46" s="182">
        <f t="shared" si="26"/>
        <v>0</v>
      </c>
      <c r="F46" s="183"/>
      <c r="G46" s="184"/>
      <c r="H46" s="184"/>
      <c r="I46" s="184"/>
      <c r="J46" s="184"/>
      <c r="K46" s="184"/>
      <c r="L46" s="184"/>
      <c r="M46" s="185"/>
      <c r="N46" s="164" t="str">
        <f t="shared" si="25"/>
        <v>N/A</v>
      </c>
      <c r="O46" s="165"/>
    </row>
    <row r="47" spans="1:31" s="143" customFormat="1" ht="18" outlineLevel="1" x14ac:dyDescent="0.4">
      <c r="A47" s="156"/>
      <c r="B47" s="560"/>
      <c r="C47" s="561">
        <f t="shared" si="24"/>
        <v>0</v>
      </c>
      <c r="D47" s="186"/>
      <c r="E47" s="182">
        <f t="shared" si="26"/>
        <v>0</v>
      </c>
      <c r="F47" s="183"/>
      <c r="G47" s="184"/>
      <c r="H47" s="184"/>
      <c r="I47" s="184"/>
      <c r="J47" s="184"/>
      <c r="K47" s="184"/>
      <c r="L47" s="184"/>
      <c r="M47" s="185"/>
      <c r="N47" s="164" t="str">
        <f t="shared" si="25"/>
        <v>N/A</v>
      </c>
      <c r="O47" s="165"/>
    </row>
    <row r="48" spans="1:31" s="143" customFormat="1" ht="18" outlineLevel="1" x14ac:dyDescent="0.4">
      <c r="A48" s="187"/>
      <c r="B48" s="562"/>
      <c r="C48" s="167">
        <f t="shared" si="24"/>
        <v>0</v>
      </c>
      <c r="D48" s="188"/>
      <c r="E48" s="189">
        <f t="shared" si="26"/>
        <v>0</v>
      </c>
      <c r="F48" s="170"/>
      <c r="G48" s="171"/>
      <c r="H48" s="171"/>
      <c r="I48" s="171"/>
      <c r="J48" s="171"/>
      <c r="K48" s="171"/>
      <c r="L48" s="171"/>
      <c r="M48" s="172"/>
      <c r="N48" s="164" t="str">
        <f t="shared" si="25"/>
        <v>N/A</v>
      </c>
      <c r="O48" s="165"/>
    </row>
    <row r="49" spans="1:15" s="143" customFormat="1" ht="18" outlineLevel="1" x14ac:dyDescent="0.4">
      <c r="A49" s="190" t="s">
        <v>20</v>
      </c>
      <c r="B49" s="191" t="s">
        <v>45</v>
      </c>
      <c r="C49" s="192"/>
      <c r="D49" s="193">
        <f>SUM(F49:M49)</f>
        <v>0</v>
      </c>
      <c r="E49" s="194"/>
      <c r="F49" s="563">
        <f>F41*$C$38</f>
        <v>0</v>
      </c>
      <c r="G49" s="563">
        <f>(G41+F41)*$C$38</f>
        <v>0</v>
      </c>
      <c r="H49" s="563">
        <f>(H41+G41+F41)*$C$38</f>
        <v>0</v>
      </c>
      <c r="I49" s="563">
        <f>(I41+H41+G41+F41)*$C$38</f>
        <v>0</v>
      </c>
      <c r="J49" s="563">
        <f>(J41+I41+H41+G41+F41)*$C$38</f>
        <v>0</v>
      </c>
      <c r="K49" s="563">
        <f>(K41+J41+I41+H41+G41+F41)*$C$38</f>
        <v>0</v>
      </c>
      <c r="L49" s="563">
        <f>(L41+K41+J41+I41+H41+G41+F41)*$C$38</f>
        <v>0</v>
      </c>
      <c r="M49" s="564">
        <f>(M41+L41+K41+J41+I41+H41+G41+F41)*$C$38</f>
        <v>0</v>
      </c>
      <c r="N49" s="178"/>
      <c r="O49" s="195"/>
    </row>
    <row r="50" spans="1:15" s="143" customFormat="1" ht="18" outlineLevel="1" x14ac:dyDescent="0.4">
      <c r="A50" s="196" t="s">
        <v>25</v>
      </c>
      <c r="B50" s="197" t="s">
        <v>336</v>
      </c>
      <c r="C50" s="198"/>
      <c r="D50" s="199">
        <f>SUM(F50:M50)</f>
        <v>0</v>
      </c>
      <c r="E50" s="200"/>
      <c r="F50" s="565">
        <f>F38*$C$50</f>
        <v>0</v>
      </c>
      <c r="G50" s="565">
        <f>(G38+F38)*$C$50</f>
        <v>0</v>
      </c>
      <c r="H50" s="565">
        <f>(H38+G38+F38)*$C$50</f>
        <v>0</v>
      </c>
      <c r="I50" s="565">
        <f>(I38+H38+G38+F38)*$C$50</f>
        <v>0</v>
      </c>
      <c r="J50" s="565">
        <f>(J38+I38+H38+G38+F38)*$C$50</f>
        <v>0</v>
      </c>
      <c r="K50" s="565">
        <f>(K38+J38+I38+H38+G38+F38)*$C$50</f>
        <v>0</v>
      </c>
      <c r="L50" s="565">
        <f>(L38+K38+J38+I38+H38+G38+F38)*$C$50</f>
        <v>0</v>
      </c>
      <c r="M50" s="566">
        <f>(M38+L38+K38+J38+I38+H38+G38+F38)*$C$50</f>
        <v>0</v>
      </c>
      <c r="N50" s="178"/>
      <c r="O50" s="195"/>
    </row>
    <row r="51" spans="1:15" s="143" customFormat="1" ht="18" outlineLevel="1" x14ac:dyDescent="0.4">
      <c r="A51" s="142"/>
      <c r="B51" s="201"/>
      <c r="C51" s="202"/>
      <c r="D51" s="203"/>
      <c r="E51" s="201"/>
      <c r="G51" s="204"/>
      <c r="H51" s="204"/>
      <c r="I51" s="204"/>
      <c r="J51" s="204"/>
      <c r="K51" s="204"/>
      <c r="L51" s="204"/>
      <c r="M51" s="205"/>
      <c r="N51" s="178"/>
      <c r="O51" s="195"/>
    </row>
    <row r="52" spans="1:15" s="143" customFormat="1" ht="18" outlineLevel="1" x14ac:dyDescent="0.4">
      <c r="A52" s="150" t="s">
        <v>171</v>
      </c>
      <c r="B52" s="151"/>
      <c r="C52" s="152"/>
      <c r="D52" s="153"/>
      <c r="E52" s="206">
        <f>SUM(F52:M52)</f>
        <v>0</v>
      </c>
      <c r="F52" s="556">
        <f>SUM(F53:F54)+F55</f>
        <v>0</v>
      </c>
      <c r="G52" s="556">
        <f t="shared" ref="G52" si="27">SUM(G53:G54)+G55</f>
        <v>0</v>
      </c>
      <c r="H52" s="556">
        <f t="shared" ref="H52" si="28">SUM(H53:H54)+H55</f>
        <v>0</v>
      </c>
      <c r="I52" s="556">
        <f t="shared" ref="I52" si="29">SUM(I53:I54)+I55</f>
        <v>0</v>
      </c>
      <c r="J52" s="556">
        <f t="shared" ref="J52" si="30">SUM(J53:J54)+J55</f>
        <v>0</v>
      </c>
      <c r="K52" s="556">
        <f t="shared" ref="K52" si="31">SUM(K53:K54)+K55</f>
        <v>0</v>
      </c>
      <c r="L52" s="556">
        <f t="shared" ref="L52" si="32">SUM(L53:L54)+L55</f>
        <v>0</v>
      </c>
      <c r="M52" s="556">
        <f t="shared" ref="M52" si="33">SUM(M53:M54)+M55</f>
        <v>0</v>
      </c>
      <c r="N52" s="154">
        <f>SUM(N53:N62)</f>
        <v>0</v>
      </c>
      <c r="O52" s="155"/>
    </row>
    <row r="53" spans="1:15" s="143" customFormat="1" ht="18" outlineLevel="1" x14ac:dyDescent="0.4">
      <c r="A53" s="156"/>
      <c r="B53" s="157" t="s">
        <v>32</v>
      </c>
      <c r="C53" s="158">
        <v>0</v>
      </c>
      <c r="D53" s="159">
        <f>SUM(F53:M53)</f>
        <v>0</v>
      </c>
      <c r="E53" s="160">
        <f>SUM(F53:M53)</f>
        <v>0</v>
      </c>
      <c r="F53" s="161"/>
      <c r="G53" s="162"/>
      <c r="H53" s="162"/>
      <c r="I53" s="162"/>
      <c r="J53" s="162"/>
      <c r="K53" s="162"/>
      <c r="L53" s="162"/>
      <c r="M53" s="163"/>
      <c r="N53" s="164" t="str">
        <f>IFERROR(SUM(F53:M53)/$D$52,"N/A")</f>
        <v>N/A</v>
      </c>
      <c r="O53" s="165"/>
    </row>
    <row r="54" spans="1:15" s="143" customFormat="1" ht="18" outlineLevel="1" x14ac:dyDescent="0.4">
      <c r="A54" s="156"/>
      <c r="B54" s="166" t="s">
        <v>213</v>
      </c>
      <c r="C54" s="167">
        <v>0</v>
      </c>
      <c r="D54" s="168">
        <f>SUM(F54:M54)</f>
        <v>0</v>
      </c>
      <c r="E54" s="169">
        <f>SUM(F54:M54)</f>
        <v>0</v>
      </c>
      <c r="F54" s="170"/>
      <c r="G54" s="171"/>
      <c r="H54" s="171"/>
      <c r="I54" s="171"/>
      <c r="J54" s="171"/>
      <c r="K54" s="171"/>
      <c r="L54" s="171"/>
      <c r="M54" s="172"/>
      <c r="N54" s="164" t="str">
        <f>IFERROR(SUM(F54:M54)/$D$52,"N/A")</f>
        <v>N/A</v>
      </c>
      <c r="O54" s="165"/>
    </row>
    <row r="55" spans="1:15" s="143" customFormat="1" ht="18" outlineLevel="1" x14ac:dyDescent="0.4">
      <c r="A55" s="173"/>
      <c r="B55" s="174"/>
      <c r="C55" s="175"/>
      <c r="D55" s="176"/>
      <c r="E55" s="177"/>
      <c r="F55" s="557">
        <f>SUM(F56:F62)</f>
        <v>0</v>
      </c>
      <c r="G55" s="557">
        <f t="shared" ref="G55" si="34">SUM(G56:G62)</f>
        <v>0</v>
      </c>
      <c r="H55" s="557">
        <f t="shared" ref="H55" si="35">SUM(H56:H62)</f>
        <v>0</v>
      </c>
      <c r="I55" s="557">
        <f t="shared" ref="I55" si="36">SUM(I56:I62)</f>
        <v>0</v>
      </c>
      <c r="J55" s="557">
        <f t="shared" ref="J55" si="37">SUM(J56:J62)</f>
        <v>0</v>
      </c>
      <c r="K55" s="557">
        <f t="shared" ref="K55" si="38">SUM(K56:K62)</f>
        <v>0</v>
      </c>
      <c r="L55" s="557">
        <f t="shared" ref="L55" si="39">SUM(L56:L62)</f>
        <v>0</v>
      </c>
      <c r="M55" s="557">
        <f t="shared" ref="M55" si="40">SUM(M56:M62)</f>
        <v>0</v>
      </c>
      <c r="N55" s="164"/>
      <c r="O55" s="178"/>
    </row>
    <row r="56" spans="1:15" s="143" customFormat="1" ht="18" outlineLevel="1" x14ac:dyDescent="0.4">
      <c r="A56" s="156"/>
      <c r="B56" s="559" t="s">
        <v>323</v>
      </c>
      <c r="C56" s="158">
        <f>$C$52</f>
        <v>0</v>
      </c>
      <c r="D56" s="179"/>
      <c r="E56" s="180">
        <f>SUM(F56:M56)</f>
        <v>0</v>
      </c>
      <c r="F56" s="161"/>
      <c r="G56" s="162"/>
      <c r="H56" s="162"/>
      <c r="I56" s="162"/>
      <c r="J56" s="162"/>
      <c r="K56" s="162"/>
      <c r="L56" s="162"/>
      <c r="M56" s="163"/>
      <c r="N56" s="164" t="str">
        <f>IFERROR(SUM(F56:M56)/$D$52,"N/A")</f>
        <v>N/A</v>
      </c>
      <c r="O56" s="165"/>
    </row>
    <row r="57" spans="1:15" s="143" customFormat="1" ht="18" outlineLevel="1" x14ac:dyDescent="0.4">
      <c r="A57" s="156"/>
      <c r="B57" s="560"/>
      <c r="C57" s="561">
        <f t="shared" ref="C57:C62" si="41">$C$52</f>
        <v>0</v>
      </c>
      <c r="D57" s="181"/>
      <c r="E57" s="182">
        <f>SUM(F57:M57)</f>
        <v>0</v>
      </c>
      <c r="F57" s="183"/>
      <c r="G57" s="184"/>
      <c r="H57" s="184"/>
      <c r="I57" s="184"/>
      <c r="J57" s="184"/>
      <c r="K57" s="184"/>
      <c r="L57" s="184"/>
      <c r="M57" s="185"/>
      <c r="N57" s="164" t="str">
        <f t="shared" ref="N57:N62" si="42">IFERROR(SUM(F57:M57)/$D$52,"N/A")</f>
        <v>N/A</v>
      </c>
      <c r="O57" s="165"/>
    </row>
    <row r="58" spans="1:15" s="143" customFormat="1" ht="18" outlineLevel="1" x14ac:dyDescent="0.4">
      <c r="A58" s="156"/>
      <c r="B58" s="560"/>
      <c r="C58" s="561">
        <f t="shared" si="41"/>
        <v>0</v>
      </c>
      <c r="D58" s="181"/>
      <c r="E58" s="182">
        <f t="shared" ref="E58:E62" si="43">SUM(F58:M58)</f>
        <v>0</v>
      </c>
      <c r="F58" s="183"/>
      <c r="G58" s="184"/>
      <c r="H58" s="184"/>
      <c r="I58" s="184"/>
      <c r="J58" s="184"/>
      <c r="K58" s="184"/>
      <c r="L58" s="184"/>
      <c r="M58" s="185"/>
      <c r="N58" s="164" t="str">
        <f t="shared" si="42"/>
        <v>N/A</v>
      </c>
      <c r="O58" s="165"/>
    </row>
    <row r="59" spans="1:15" s="143" customFormat="1" ht="18" outlineLevel="1" x14ac:dyDescent="0.4">
      <c r="A59" s="156"/>
      <c r="B59" s="560"/>
      <c r="C59" s="561">
        <f t="shared" si="41"/>
        <v>0</v>
      </c>
      <c r="D59" s="181"/>
      <c r="E59" s="182">
        <f t="shared" si="43"/>
        <v>0</v>
      </c>
      <c r="F59" s="183"/>
      <c r="G59" s="184"/>
      <c r="H59" s="184"/>
      <c r="I59" s="184"/>
      <c r="J59" s="184"/>
      <c r="K59" s="184"/>
      <c r="L59" s="184"/>
      <c r="M59" s="185"/>
      <c r="N59" s="164" t="str">
        <f t="shared" si="42"/>
        <v>N/A</v>
      </c>
      <c r="O59" s="165"/>
    </row>
    <row r="60" spans="1:15" s="143" customFormat="1" ht="18" outlineLevel="1" x14ac:dyDescent="0.4">
      <c r="A60" s="156"/>
      <c r="B60" s="560"/>
      <c r="C60" s="561">
        <f t="shared" si="41"/>
        <v>0</v>
      </c>
      <c r="D60" s="181"/>
      <c r="E60" s="182">
        <f t="shared" si="43"/>
        <v>0</v>
      </c>
      <c r="F60" s="183"/>
      <c r="G60" s="184"/>
      <c r="H60" s="184"/>
      <c r="I60" s="184"/>
      <c r="J60" s="184"/>
      <c r="K60" s="184"/>
      <c r="L60" s="184"/>
      <c r="M60" s="185"/>
      <c r="N60" s="164" t="str">
        <f t="shared" si="42"/>
        <v>N/A</v>
      </c>
      <c r="O60" s="165"/>
    </row>
    <row r="61" spans="1:15" s="143" customFormat="1" ht="18" outlineLevel="1" x14ac:dyDescent="0.4">
      <c r="A61" s="156"/>
      <c r="B61" s="560"/>
      <c r="C61" s="561">
        <f t="shared" si="41"/>
        <v>0</v>
      </c>
      <c r="D61" s="186"/>
      <c r="E61" s="182">
        <f t="shared" si="43"/>
        <v>0</v>
      </c>
      <c r="F61" s="183"/>
      <c r="G61" s="184"/>
      <c r="H61" s="184"/>
      <c r="I61" s="184"/>
      <c r="J61" s="184"/>
      <c r="K61" s="184"/>
      <c r="L61" s="184"/>
      <c r="M61" s="185"/>
      <c r="N61" s="164" t="str">
        <f t="shared" si="42"/>
        <v>N/A</v>
      </c>
      <c r="O61" s="165"/>
    </row>
    <row r="62" spans="1:15" s="143" customFormat="1" ht="18" outlineLevel="1" x14ac:dyDescent="0.4">
      <c r="A62" s="187"/>
      <c r="B62" s="562"/>
      <c r="C62" s="167">
        <f t="shared" si="41"/>
        <v>0</v>
      </c>
      <c r="D62" s="188"/>
      <c r="E62" s="189">
        <f t="shared" si="43"/>
        <v>0</v>
      </c>
      <c r="F62" s="170"/>
      <c r="G62" s="171"/>
      <c r="H62" s="171"/>
      <c r="I62" s="171"/>
      <c r="J62" s="171"/>
      <c r="K62" s="171"/>
      <c r="L62" s="171"/>
      <c r="M62" s="172"/>
      <c r="N62" s="164" t="str">
        <f t="shared" si="42"/>
        <v>N/A</v>
      </c>
      <c r="O62" s="165"/>
    </row>
    <row r="63" spans="1:15" s="143" customFormat="1" ht="18" outlineLevel="1" x14ac:dyDescent="0.4">
      <c r="A63" s="190" t="s">
        <v>20</v>
      </c>
      <c r="B63" s="191" t="s">
        <v>45</v>
      </c>
      <c r="C63" s="192"/>
      <c r="D63" s="193">
        <f>SUM(F63:M63)</f>
        <v>0</v>
      </c>
      <c r="E63" s="194"/>
      <c r="F63" s="563">
        <f>F55*C52</f>
        <v>0</v>
      </c>
      <c r="G63" s="563">
        <f>(G55+F55)*C52</f>
        <v>0</v>
      </c>
      <c r="H63" s="563">
        <f>(H55+G55+F55)*C52</f>
        <v>0</v>
      </c>
      <c r="I63" s="563">
        <f>(I55+H55+G55+F55)*C52</f>
        <v>0</v>
      </c>
      <c r="J63" s="563">
        <f>(J55+I55+H55+G55+F55)*C52</f>
        <v>0</v>
      </c>
      <c r="K63" s="563">
        <f>(K55+J55+I55+H55+G55+F55)*C52</f>
        <v>0</v>
      </c>
      <c r="L63" s="563">
        <f>(L55+K55+J55+I55+H55+G55+F55)*C52</f>
        <v>0</v>
      </c>
      <c r="M63" s="563">
        <f>(M55+L55+K55+J55+I55+H55+G55+F55)*C52</f>
        <v>0</v>
      </c>
      <c r="N63" s="178"/>
      <c r="O63" s="195"/>
    </row>
    <row r="64" spans="1:15" s="143" customFormat="1" ht="18" outlineLevel="1" x14ac:dyDescent="0.4">
      <c r="A64" s="196" t="s">
        <v>25</v>
      </c>
      <c r="B64" s="197" t="s">
        <v>336</v>
      </c>
      <c r="C64" s="198"/>
      <c r="D64" s="199">
        <f>SUM(F64:M64)</f>
        <v>0</v>
      </c>
      <c r="E64" s="200"/>
      <c r="F64" s="565">
        <f>F52*C64</f>
        <v>0</v>
      </c>
      <c r="G64" s="565">
        <f>(G52+F52)*C64</f>
        <v>0</v>
      </c>
      <c r="H64" s="565">
        <f>(H52+G52+F52)*C64</f>
        <v>0</v>
      </c>
      <c r="I64" s="565">
        <f>(I52+H52+G52+F52)*C64</f>
        <v>0</v>
      </c>
      <c r="J64" s="565">
        <f>(J52+I52+H52+G52+F52)*C64</f>
        <v>0</v>
      </c>
      <c r="K64" s="565">
        <f>(K52+J52+I52+H52+G52+F52)*C64</f>
        <v>0</v>
      </c>
      <c r="L64" s="565">
        <f>(L52+K52+J52+I52+H52+G52+F52)*C64</f>
        <v>0</v>
      </c>
      <c r="M64" s="566">
        <f>(M52+L52+K52+J52+I52+H52+G52+F52)*C64</f>
        <v>0</v>
      </c>
      <c r="N64" s="178"/>
      <c r="O64" s="195"/>
    </row>
    <row r="65" spans="1:15" s="143" customFormat="1" ht="18" outlineLevel="1" x14ac:dyDescent="0.4">
      <c r="A65" s="142"/>
      <c r="B65" s="201"/>
      <c r="C65" s="202"/>
      <c r="D65" s="203"/>
      <c r="E65" s="201"/>
      <c r="G65" s="204"/>
      <c r="H65" s="204"/>
      <c r="I65" s="204"/>
      <c r="J65" s="204"/>
      <c r="K65" s="204"/>
      <c r="L65" s="204"/>
      <c r="M65" s="205"/>
      <c r="N65" s="178"/>
      <c r="O65" s="195"/>
    </row>
    <row r="66" spans="1:15" s="143" customFormat="1" ht="18" outlineLevel="2" x14ac:dyDescent="0.4">
      <c r="A66" s="150" t="s">
        <v>172</v>
      </c>
      <c r="B66" s="151"/>
      <c r="C66" s="152"/>
      <c r="D66" s="153"/>
      <c r="E66" s="206">
        <f>SUM(F66:M66)</f>
        <v>0</v>
      </c>
      <c r="F66" s="556">
        <f>SUM(F67:F68)+F69</f>
        <v>0</v>
      </c>
      <c r="G66" s="556">
        <f t="shared" ref="G66" si="44">SUM(G67:G68)+G69</f>
        <v>0</v>
      </c>
      <c r="H66" s="556">
        <f t="shared" ref="H66" si="45">SUM(H67:H68)+H69</f>
        <v>0</v>
      </c>
      <c r="I66" s="556">
        <f t="shared" ref="I66" si="46">SUM(I67:I68)+I69</f>
        <v>0</v>
      </c>
      <c r="J66" s="556">
        <f t="shared" ref="J66" si="47">SUM(J67:J68)+J69</f>
        <v>0</v>
      </c>
      <c r="K66" s="556">
        <f t="shared" ref="K66" si="48">SUM(K67:K68)+K69</f>
        <v>0</v>
      </c>
      <c r="L66" s="556">
        <f t="shared" ref="L66" si="49">SUM(L67:L68)+L69</f>
        <v>0</v>
      </c>
      <c r="M66" s="556">
        <f t="shared" ref="M66" si="50">SUM(M67:M68)+M69</f>
        <v>0</v>
      </c>
      <c r="N66" s="154">
        <f>SUM(N67:N76)</f>
        <v>0</v>
      </c>
      <c r="O66" s="155"/>
    </row>
    <row r="67" spans="1:15" s="143" customFormat="1" ht="18" outlineLevel="2" x14ac:dyDescent="0.4">
      <c r="A67" s="156"/>
      <c r="B67" s="157" t="s">
        <v>32</v>
      </c>
      <c r="C67" s="158">
        <v>0</v>
      </c>
      <c r="D67" s="159">
        <f>SUM(F67:M67)</f>
        <v>0</v>
      </c>
      <c r="E67" s="160">
        <f>SUM(F67:M67)</f>
        <v>0</v>
      </c>
      <c r="F67" s="161"/>
      <c r="G67" s="162"/>
      <c r="H67" s="162"/>
      <c r="I67" s="162"/>
      <c r="J67" s="162"/>
      <c r="K67" s="162"/>
      <c r="L67" s="162"/>
      <c r="M67" s="163"/>
      <c r="N67" s="164" t="str">
        <f>IFERROR(SUM(F67:M67)/$D$66,"N/A")</f>
        <v>N/A</v>
      </c>
      <c r="O67" s="165"/>
    </row>
    <row r="68" spans="1:15" s="143" customFormat="1" ht="18" outlineLevel="2" x14ac:dyDescent="0.4">
      <c r="A68" s="156"/>
      <c r="B68" s="166" t="s">
        <v>213</v>
      </c>
      <c r="C68" s="167">
        <v>0</v>
      </c>
      <c r="D68" s="168">
        <f>SUM(F68:M68)</f>
        <v>0</v>
      </c>
      <c r="E68" s="169">
        <f>SUM(F68:M68)</f>
        <v>0</v>
      </c>
      <c r="F68" s="170"/>
      <c r="G68" s="171"/>
      <c r="H68" s="171"/>
      <c r="I68" s="171"/>
      <c r="J68" s="171"/>
      <c r="K68" s="171"/>
      <c r="L68" s="171"/>
      <c r="M68" s="172"/>
      <c r="N68" s="164" t="str">
        <f>IFERROR(SUM(F68:M68)/$D$66,"N/A")</f>
        <v>N/A</v>
      </c>
      <c r="O68" s="165"/>
    </row>
    <row r="69" spans="1:15" s="143" customFormat="1" ht="18" outlineLevel="2" x14ac:dyDescent="0.4">
      <c r="A69" s="173"/>
      <c r="B69" s="174"/>
      <c r="C69" s="175"/>
      <c r="D69" s="176"/>
      <c r="E69" s="177"/>
      <c r="F69" s="557">
        <f>SUM(F70:F76)</f>
        <v>0</v>
      </c>
      <c r="G69" s="557">
        <f t="shared" ref="G69" si="51">SUM(G70:G76)</f>
        <v>0</v>
      </c>
      <c r="H69" s="557">
        <f t="shared" ref="H69" si="52">SUM(H70:H76)</f>
        <v>0</v>
      </c>
      <c r="I69" s="557">
        <f t="shared" ref="I69" si="53">SUM(I70:I76)</f>
        <v>0</v>
      </c>
      <c r="J69" s="557">
        <f t="shared" ref="J69" si="54">SUM(J70:J76)</f>
        <v>0</v>
      </c>
      <c r="K69" s="557">
        <f t="shared" ref="K69" si="55">SUM(K70:K76)</f>
        <v>0</v>
      </c>
      <c r="L69" s="557">
        <f t="shared" ref="L69" si="56">SUM(L70:L76)</f>
        <v>0</v>
      </c>
      <c r="M69" s="557">
        <f t="shared" ref="M69" si="57">SUM(M70:M76)</f>
        <v>0</v>
      </c>
      <c r="N69" s="164"/>
      <c r="O69" s="178"/>
    </row>
    <row r="70" spans="1:15" s="143" customFormat="1" ht="18" outlineLevel="2" x14ac:dyDescent="0.4">
      <c r="A70" s="156"/>
      <c r="B70" s="559" t="s">
        <v>326</v>
      </c>
      <c r="C70" s="158">
        <f>$C$66</f>
        <v>0</v>
      </c>
      <c r="D70" s="179"/>
      <c r="E70" s="180">
        <f>SUM(F70:M70)</f>
        <v>0</v>
      </c>
      <c r="F70" s="161"/>
      <c r="G70" s="162"/>
      <c r="H70" s="162"/>
      <c r="I70" s="162"/>
      <c r="J70" s="162"/>
      <c r="K70" s="162"/>
      <c r="L70" s="162"/>
      <c r="M70" s="163"/>
      <c r="N70" s="164" t="str">
        <f>IFERROR(SUM(F70:M70)/$D$66,"N/A")</f>
        <v>N/A</v>
      </c>
      <c r="O70" s="165"/>
    </row>
    <row r="71" spans="1:15" s="143" customFormat="1" ht="18" outlineLevel="2" x14ac:dyDescent="0.4">
      <c r="A71" s="156"/>
      <c r="B71" s="560"/>
      <c r="C71" s="561">
        <f t="shared" ref="C71:C76" si="58">$C$66</f>
        <v>0</v>
      </c>
      <c r="D71" s="181"/>
      <c r="E71" s="182">
        <f>SUM(F71:M71)</f>
        <v>0</v>
      </c>
      <c r="F71" s="183"/>
      <c r="G71" s="184"/>
      <c r="H71" s="184"/>
      <c r="I71" s="184"/>
      <c r="J71" s="184"/>
      <c r="K71" s="184"/>
      <c r="L71" s="184"/>
      <c r="M71" s="185"/>
      <c r="N71" s="164" t="str">
        <f t="shared" ref="N71:N76" si="59">IFERROR(SUM(F71:M71)/$D$66,"N/A")</f>
        <v>N/A</v>
      </c>
      <c r="O71" s="165"/>
    </row>
    <row r="72" spans="1:15" s="143" customFormat="1" ht="18" outlineLevel="2" x14ac:dyDescent="0.4">
      <c r="A72" s="156"/>
      <c r="B72" s="560"/>
      <c r="C72" s="561">
        <f t="shared" si="58"/>
        <v>0</v>
      </c>
      <c r="D72" s="181"/>
      <c r="E72" s="182">
        <f t="shared" ref="E72:E76" si="60">SUM(F72:M72)</f>
        <v>0</v>
      </c>
      <c r="F72" s="183"/>
      <c r="G72" s="184"/>
      <c r="H72" s="184"/>
      <c r="I72" s="184"/>
      <c r="J72" s="184"/>
      <c r="K72" s="184"/>
      <c r="L72" s="184"/>
      <c r="M72" s="185"/>
      <c r="N72" s="164" t="str">
        <f t="shared" si="59"/>
        <v>N/A</v>
      </c>
      <c r="O72" s="165"/>
    </row>
    <row r="73" spans="1:15" s="143" customFormat="1" ht="18" outlineLevel="2" x14ac:dyDescent="0.4">
      <c r="A73" s="156"/>
      <c r="B73" s="560"/>
      <c r="C73" s="561">
        <f t="shared" si="58"/>
        <v>0</v>
      </c>
      <c r="D73" s="181"/>
      <c r="E73" s="182">
        <f t="shared" si="60"/>
        <v>0</v>
      </c>
      <c r="F73" s="183"/>
      <c r="G73" s="184"/>
      <c r="H73" s="184"/>
      <c r="I73" s="184"/>
      <c r="J73" s="184"/>
      <c r="K73" s="184"/>
      <c r="L73" s="184"/>
      <c r="M73" s="185"/>
      <c r="N73" s="164" t="str">
        <f t="shared" si="59"/>
        <v>N/A</v>
      </c>
      <c r="O73" s="165"/>
    </row>
    <row r="74" spans="1:15" s="143" customFormat="1" ht="18" outlineLevel="2" x14ac:dyDescent="0.4">
      <c r="A74" s="156"/>
      <c r="B74" s="560"/>
      <c r="C74" s="561">
        <f t="shared" si="58"/>
        <v>0</v>
      </c>
      <c r="D74" s="181"/>
      <c r="E74" s="182">
        <f t="shared" si="60"/>
        <v>0</v>
      </c>
      <c r="F74" s="183"/>
      <c r="G74" s="184"/>
      <c r="H74" s="184"/>
      <c r="I74" s="184"/>
      <c r="J74" s="184"/>
      <c r="K74" s="184"/>
      <c r="L74" s="184"/>
      <c r="M74" s="185"/>
      <c r="N74" s="164" t="str">
        <f t="shared" si="59"/>
        <v>N/A</v>
      </c>
      <c r="O74" s="165"/>
    </row>
    <row r="75" spans="1:15" s="143" customFormat="1" ht="18" outlineLevel="2" x14ac:dyDescent="0.4">
      <c r="A75" s="156"/>
      <c r="B75" s="560"/>
      <c r="C75" s="561">
        <f t="shared" si="58"/>
        <v>0</v>
      </c>
      <c r="D75" s="186"/>
      <c r="E75" s="182">
        <f t="shared" si="60"/>
        <v>0</v>
      </c>
      <c r="F75" s="183"/>
      <c r="G75" s="184"/>
      <c r="H75" s="184"/>
      <c r="I75" s="184"/>
      <c r="J75" s="184"/>
      <c r="K75" s="184"/>
      <c r="L75" s="184"/>
      <c r="M75" s="185"/>
      <c r="N75" s="164" t="str">
        <f t="shared" si="59"/>
        <v>N/A</v>
      </c>
      <c r="O75" s="165"/>
    </row>
    <row r="76" spans="1:15" s="143" customFormat="1" ht="18" outlineLevel="2" x14ac:dyDescent="0.4">
      <c r="A76" s="187"/>
      <c r="B76" s="562"/>
      <c r="C76" s="167">
        <f t="shared" si="58"/>
        <v>0</v>
      </c>
      <c r="D76" s="188"/>
      <c r="E76" s="189">
        <f t="shared" si="60"/>
        <v>0</v>
      </c>
      <c r="F76" s="170"/>
      <c r="G76" s="171"/>
      <c r="H76" s="171"/>
      <c r="I76" s="171"/>
      <c r="J76" s="171"/>
      <c r="K76" s="171"/>
      <c r="L76" s="171"/>
      <c r="M76" s="172"/>
      <c r="N76" s="164" t="str">
        <f t="shared" si="59"/>
        <v>N/A</v>
      </c>
      <c r="O76" s="165"/>
    </row>
    <row r="77" spans="1:15" s="143" customFormat="1" ht="18" outlineLevel="2" x14ac:dyDescent="0.4">
      <c r="A77" s="190" t="s">
        <v>20</v>
      </c>
      <c r="B77" s="191" t="s">
        <v>45</v>
      </c>
      <c r="C77" s="192"/>
      <c r="D77" s="193">
        <f>SUM(F77:M77)</f>
        <v>0</v>
      </c>
      <c r="E77" s="194"/>
      <c r="F77" s="563">
        <f>F69*C66</f>
        <v>0</v>
      </c>
      <c r="G77" s="563">
        <f>(G69+F69)*C66</f>
        <v>0</v>
      </c>
      <c r="H77" s="563">
        <f>(H69+G69+F69)*C66</f>
        <v>0</v>
      </c>
      <c r="I77" s="563">
        <f>(I69+H69+G69+F69)*C66</f>
        <v>0</v>
      </c>
      <c r="J77" s="563">
        <f>(J69+I69+H69+G69+F69)*C66</f>
        <v>0</v>
      </c>
      <c r="K77" s="563">
        <f>(K69+J69+I69+H69+G69+F69)*C66</f>
        <v>0</v>
      </c>
      <c r="L77" s="563">
        <f>(L69+K69+J69+I69+H69+G69+F69)*C66</f>
        <v>0</v>
      </c>
      <c r="M77" s="563">
        <f>(M69+L69+K69+J69+I69+H69+G69+F69)*C66</f>
        <v>0</v>
      </c>
      <c r="N77" s="178"/>
      <c r="O77" s="195"/>
    </row>
    <row r="78" spans="1:15" s="143" customFormat="1" ht="18" outlineLevel="2" x14ac:dyDescent="0.4">
      <c r="A78" s="196" t="s">
        <v>25</v>
      </c>
      <c r="B78" s="197" t="s">
        <v>336</v>
      </c>
      <c r="C78" s="198"/>
      <c r="D78" s="199">
        <f>SUM(F78:M78)</f>
        <v>0</v>
      </c>
      <c r="E78" s="200"/>
      <c r="F78" s="565">
        <f>F66*C78</f>
        <v>0</v>
      </c>
      <c r="G78" s="565">
        <f>(G66+F66)*C78</f>
        <v>0</v>
      </c>
      <c r="H78" s="565">
        <f>(H66+G66+F66)*C78</f>
        <v>0</v>
      </c>
      <c r="I78" s="565">
        <f>(I66+H66+G66+F66)*C78</f>
        <v>0</v>
      </c>
      <c r="J78" s="565">
        <f>(J66+I66+H66+G66+F66)*C78</f>
        <v>0</v>
      </c>
      <c r="K78" s="565">
        <f>(K66+J66+I66+H66+G66+F66)*C78</f>
        <v>0</v>
      </c>
      <c r="L78" s="565">
        <f>(L66+K66+J66+I66+H66+G66+F66)*C78</f>
        <v>0</v>
      </c>
      <c r="M78" s="566">
        <f>(M66+L66+K66+J66+I66+H66+G66+F66)*C78</f>
        <v>0</v>
      </c>
      <c r="N78" s="178"/>
      <c r="O78" s="195"/>
    </row>
    <row r="79" spans="1:15" s="143" customFormat="1" ht="18" outlineLevel="2" x14ac:dyDescent="0.4">
      <c r="A79" s="142"/>
      <c r="B79" s="201"/>
      <c r="C79" s="202"/>
      <c r="D79" s="203"/>
      <c r="E79" s="201"/>
      <c r="G79" s="204"/>
      <c r="H79" s="204"/>
      <c r="I79" s="204"/>
      <c r="J79" s="204"/>
      <c r="K79" s="204"/>
      <c r="L79" s="204"/>
      <c r="M79" s="205"/>
      <c r="N79" s="178"/>
      <c r="O79" s="195"/>
    </row>
    <row r="80" spans="1:15" s="143" customFormat="1" ht="18" outlineLevel="2" x14ac:dyDescent="0.4">
      <c r="A80" s="150" t="s">
        <v>173</v>
      </c>
      <c r="B80" s="151"/>
      <c r="C80" s="152"/>
      <c r="D80" s="153"/>
      <c r="E80" s="206">
        <f>SUM(F80:M80)</f>
        <v>0</v>
      </c>
      <c r="F80" s="556">
        <f>SUM(F81:F82)+F83</f>
        <v>0</v>
      </c>
      <c r="G80" s="556">
        <f t="shared" ref="G80" si="61">SUM(G81:G82)+G83</f>
        <v>0</v>
      </c>
      <c r="H80" s="556">
        <f t="shared" ref="H80" si="62">SUM(H81:H82)+H83</f>
        <v>0</v>
      </c>
      <c r="I80" s="556">
        <f t="shared" ref="I80" si="63">SUM(I81:I82)+I83</f>
        <v>0</v>
      </c>
      <c r="J80" s="556">
        <f t="shared" ref="J80" si="64">SUM(J81:J82)+J83</f>
        <v>0</v>
      </c>
      <c r="K80" s="556">
        <f t="shared" ref="K80" si="65">SUM(K81:K82)+K83</f>
        <v>0</v>
      </c>
      <c r="L80" s="556">
        <f t="shared" ref="L80" si="66">SUM(L81:L82)+L83</f>
        <v>0</v>
      </c>
      <c r="M80" s="556">
        <f t="shared" ref="M80" si="67">SUM(M81:M82)+M83</f>
        <v>0</v>
      </c>
      <c r="N80" s="154">
        <f>SUM(N81:N90)</f>
        <v>0</v>
      </c>
      <c r="O80" s="155"/>
    </row>
    <row r="81" spans="1:15" s="143" customFormat="1" ht="18" outlineLevel="2" x14ac:dyDescent="0.4">
      <c r="A81" s="156"/>
      <c r="B81" s="157" t="s">
        <v>32</v>
      </c>
      <c r="C81" s="158">
        <v>0</v>
      </c>
      <c r="D81" s="159">
        <f>SUM(F81:M81)</f>
        <v>0</v>
      </c>
      <c r="E81" s="180"/>
      <c r="F81" s="161"/>
      <c r="G81" s="162"/>
      <c r="H81" s="162"/>
      <c r="I81" s="162"/>
      <c r="J81" s="162"/>
      <c r="K81" s="162"/>
      <c r="L81" s="162"/>
      <c r="M81" s="163"/>
      <c r="N81" s="164" t="str">
        <f>IFERROR(SUM(F81:M81)/$D$80,"N/A")</f>
        <v>N/A</v>
      </c>
      <c r="O81" s="165"/>
    </row>
    <row r="82" spans="1:15" s="143" customFormat="1" ht="18" outlineLevel="2" x14ac:dyDescent="0.4">
      <c r="A82" s="156"/>
      <c r="B82" s="166" t="s">
        <v>213</v>
      </c>
      <c r="C82" s="167">
        <v>0</v>
      </c>
      <c r="D82" s="168">
        <f>SUM(F82:M82)</f>
        <v>0</v>
      </c>
      <c r="E82" s="189"/>
      <c r="F82" s="170"/>
      <c r="G82" s="171"/>
      <c r="H82" s="171"/>
      <c r="I82" s="171"/>
      <c r="J82" s="171"/>
      <c r="K82" s="171"/>
      <c r="L82" s="171"/>
      <c r="M82" s="172"/>
      <c r="N82" s="164" t="str">
        <f>IFERROR(SUM(F82:M82)/$D$80,"N/A")</f>
        <v>N/A</v>
      </c>
      <c r="O82" s="165"/>
    </row>
    <row r="83" spans="1:15" s="143" customFormat="1" ht="18" outlineLevel="2" x14ac:dyDescent="0.4">
      <c r="A83" s="173"/>
      <c r="B83" s="174"/>
      <c r="C83" s="175"/>
      <c r="D83" s="176"/>
      <c r="E83" s="177"/>
      <c r="F83" s="557">
        <f>SUM(F84:F90)</f>
        <v>0</v>
      </c>
      <c r="G83" s="557">
        <f t="shared" ref="G83" si="68">SUM(G84:G90)</f>
        <v>0</v>
      </c>
      <c r="H83" s="557">
        <f t="shared" ref="H83" si="69">SUM(H84:H90)</f>
        <v>0</v>
      </c>
      <c r="I83" s="557">
        <f t="shared" ref="I83" si="70">SUM(I84:I90)</f>
        <v>0</v>
      </c>
      <c r="J83" s="557">
        <f t="shared" ref="J83" si="71">SUM(J84:J90)</f>
        <v>0</v>
      </c>
      <c r="K83" s="557">
        <f t="shared" ref="K83" si="72">SUM(K84:K90)</f>
        <v>0</v>
      </c>
      <c r="L83" s="557">
        <f t="shared" ref="L83" si="73">SUM(L84:L90)</f>
        <v>0</v>
      </c>
      <c r="M83" s="557">
        <f t="shared" ref="M83" si="74">SUM(M84:M90)</f>
        <v>0</v>
      </c>
      <c r="N83" s="164"/>
      <c r="O83" s="178"/>
    </row>
    <row r="84" spans="1:15" s="143" customFormat="1" ht="18" outlineLevel="2" x14ac:dyDescent="0.4">
      <c r="A84" s="156"/>
      <c r="B84" s="559" t="s">
        <v>323</v>
      </c>
      <c r="C84" s="158">
        <f>$C$80</f>
        <v>0</v>
      </c>
      <c r="D84" s="179"/>
      <c r="E84" s="180">
        <f>SUM(F84:M84)</f>
        <v>0</v>
      </c>
      <c r="F84" s="161"/>
      <c r="G84" s="162"/>
      <c r="H84" s="162"/>
      <c r="I84" s="162"/>
      <c r="J84" s="162"/>
      <c r="K84" s="162"/>
      <c r="L84" s="162"/>
      <c r="M84" s="163"/>
      <c r="N84" s="164" t="str">
        <f>IFERROR(SUM(F84:M84)/$D$80,"N/A")</f>
        <v>N/A</v>
      </c>
      <c r="O84" s="165"/>
    </row>
    <row r="85" spans="1:15" s="143" customFormat="1" ht="18" outlineLevel="2" x14ac:dyDescent="0.4">
      <c r="A85" s="156"/>
      <c r="B85" s="560" t="s">
        <v>323</v>
      </c>
      <c r="C85" s="561">
        <f t="shared" ref="C85:C90" si="75">$C$80</f>
        <v>0</v>
      </c>
      <c r="D85" s="181"/>
      <c r="E85" s="182">
        <f>SUM(F85:M85)</f>
        <v>0</v>
      </c>
      <c r="F85" s="183"/>
      <c r="G85" s="184"/>
      <c r="H85" s="184"/>
      <c r="I85" s="184"/>
      <c r="J85" s="184"/>
      <c r="K85" s="184"/>
      <c r="L85" s="184"/>
      <c r="M85" s="185"/>
      <c r="N85" s="164" t="str">
        <f>IFERROR(SUM(F85:M85)/$D$80,"N/A")</f>
        <v>N/A</v>
      </c>
      <c r="O85" s="165"/>
    </row>
    <row r="86" spans="1:15" s="143" customFormat="1" ht="18" outlineLevel="2" x14ac:dyDescent="0.4">
      <c r="A86" s="156"/>
      <c r="B86" s="560"/>
      <c r="C86" s="561">
        <f t="shared" si="75"/>
        <v>0</v>
      </c>
      <c r="D86" s="181"/>
      <c r="E86" s="182">
        <f t="shared" ref="E86:E90" si="76">SUM(F86:M86)</f>
        <v>0</v>
      </c>
      <c r="F86" s="183"/>
      <c r="G86" s="184"/>
      <c r="H86" s="184"/>
      <c r="I86" s="184"/>
      <c r="J86" s="184"/>
      <c r="K86" s="184"/>
      <c r="L86" s="184"/>
      <c r="M86" s="185"/>
      <c r="N86" s="164" t="str">
        <f t="shared" ref="N86:N90" si="77">IFERROR(SUM(F86:M86)/$D$80,"N/A")</f>
        <v>N/A</v>
      </c>
      <c r="O86" s="165"/>
    </row>
    <row r="87" spans="1:15" s="143" customFormat="1" ht="18" outlineLevel="2" x14ac:dyDescent="0.4">
      <c r="A87" s="156"/>
      <c r="B87" s="560"/>
      <c r="C87" s="561">
        <f t="shared" si="75"/>
        <v>0</v>
      </c>
      <c r="D87" s="181"/>
      <c r="E87" s="182">
        <f t="shared" si="76"/>
        <v>0</v>
      </c>
      <c r="F87" s="183"/>
      <c r="G87" s="184"/>
      <c r="H87" s="184"/>
      <c r="I87" s="184"/>
      <c r="J87" s="184"/>
      <c r="K87" s="184"/>
      <c r="L87" s="184"/>
      <c r="M87" s="185"/>
      <c r="N87" s="164" t="str">
        <f t="shared" si="77"/>
        <v>N/A</v>
      </c>
      <c r="O87" s="165"/>
    </row>
    <row r="88" spans="1:15" s="143" customFormat="1" ht="18" outlineLevel="2" x14ac:dyDescent="0.4">
      <c r="A88" s="156"/>
      <c r="B88" s="560"/>
      <c r="C88" s="561">
        <f t="shared" si="75"/>
        <v>0</v>
      </c>
      <c r="D88" s="181"/>
      <c r="E88" s="182">
        <f t="shared" si="76"/>
        <v>0</v>
      </c>
      <c r="F88" s="183"/>
      <c r="G88" s="184"/>
      <c r="H88" s="184"/>
      <c r="I88" s="184"/>
      <c r="J88" s="184"/>
      <c r="K88" s="184"/>
      <c r="L88" s="184"/>
      <c r="M88" s="185"/>
      <c r="N88" s="164" t="str">
        <f t="shared" si="77"/>
        <v>N/A</v>
      </c>
      <c r="O88" s="165"/>
    </row>
    <row r="89" spans="1:15" s="143" customFormat="1" ht="18" outlineLevel="2" x14ac:dyDescent="0.4">
      <c r="A89" s="156"/>
      <c r="B89" s="560"/>
      <c r="C89" s="561">
        <f t="shared" si="75"/>
        <v>0</v>
      </c>
      <c r="D89" s="186"/>
      <c r="E89" s="182">
        <f t="shared" si="76"/>
        <v>0</v>
      </c>
      <c r="F89" s="183"/>
      <c r="G89" s="184"/>
      <c r="H89" s="184"/>
      <c r="I89" s="184"/>
      <c r="J89" s="184"/>
      <c r="K89" s="184"/>
      <c r="L89" s="184"/>
      <c r="M89" s="185"/>
      <c r="N89" s="164" t="str">
        <f t="shared" si="77"/>
        <v>N/A</v>
      </c>
      <c r="O89" s="165"/>
    </row>
    <row r="90" spans="1:15" s="143" customFormat="1" ht="18" outlineLevel="2" x14ac:dyDescent="0.4">
      <c r="A90" s="187"/>
      <c r="B90" s="562"/>
      <c r="C90" s="167">
        <f t="shared" si="75"/>
        <v>0</v>
      </c>
      <c r="D90" s="188"/>
      <c r="E90" s="189">
        <f t="shared" si="76"/>
        <v>0</v>
      </c>
      <c r="F90" s="170"/>
      <c r="G90" s="171"/>
      <c r="H90" s="171"/>
      <c r="I90" s="171"/>
      <c r="J90" s="171"/>
      <c r="K90" s="171"/>
      <c r="L90" s="171"/>
      <c r="M90" s="172"/>
      <c r="N90" s="164" t="str">
        <f t="shared" si="77"/>
        <v>N/A</v>
      </c>
      <c r="O90" s="165"/>
    </row>
    <row r="91" spans="1:15" s="143" customFormat="1" ht="18" outlineLevel="2" x14ac:dyDescent="0.4">
      <c r="A91" s="190" t="s">
        <v>20</v>
      </c>
      <c r="B91" s="191" t="s">
        <v>45</v>
      </c>
      <c r="C91" s="192"/>
      <c r="D91" s="193">
        <f>SUM(F91:M91)</f>
        <v>0</v>
      </c>
      <c r="E91" s="194"/>
      <c r="F91" s="563">
        <f>F83*C80</f>
        <v>0</v>
      </c>
      <c r="G91" s="563">
        <f>(G83+F83)*C80</f>
        <v>0</v>
      </c>
      <c r="H91" s="563">
        <f>(H83+G83+F83)*C80</f>
        <v>0</v>
      </c>
      <c r="I91" s="563">
        <f>(I83+H83+G83+F83)*C80</f>
        <v>0</v>
      </c>
      <c r="J91" s="563">
        <f>(J83+I83+H83+G83+F83)*C80</f>
        <v>0</v>
      </c>
      <c r="K91" s="563">
        <f>(K83+J83+I83+H83+G83+F83)*C80</f>
        <v>0</v>
      </c>
      <c r="L91" s="563">
        <f>(L83+K83+J83+I83+H83+G83+F83)*C80</f>
        <v>0</v>
      </c>
      <c r="M91" s="563">
        <f>(M83+L83+K83+J83+I83+H83+G83+F83)*C80</f>
        <v>0</v>
      </c>
      <c r="N91" s="178"/>
      <c r="O91" s="195"/>
    </row>
    <row r="92" spans="1:15" s="143" customFormat="1" ht="18" outlineLevel="2" x14ac:dyDescent="0.4">
      <c r="A92" s="196" t="s">
        <v>25</v>
      </c>
      <c r="B92" s="197" t="s">
        <v>336</v>
      </c>
      <c r="C92" s="198"/>
      <c r="D92" s="199">
        <f>SUM(F92:M92)</f>
        <v>0</v>
      </c>
      <c r="E92" s="200"/>
      <c r="F92" s="565">
        <f>F80*C92</f>
        <v>0</v>
      </c>
      <c r="G92" s="565">
        <f>(G80+F80)*C92</f>
        <v>0</v>
      </c>
      <c r="H92" s="565">
        <f>(H80+G80+F80)*C92</f>
        <v>0</v>
      </c>
      <c r="I92" s="565">
        <f>(I80+H80+G80+F80)*C92</f>
        <v>0</v>
      </c>
      <c r="J92" s="565">
        <f>(J80+I80+H80+G80+F80)*C92</f>
        <v>0</v>
      </c>
      <c r="K92" s="565">
        <f>(K80+J80+I80+H80+G80+F80)*C92</f>
        <v>0</v>
      </c>
      <c r="L92" s="565">
        <f>(L80+K80+J80+I80+H80+G80+F80)*C92</f>
        <v>0</v>
      </c>
      <c r="M92" s="566">
        <f>(M80+L80+K80+J80+I80+H80+G80+F80)*C92</f>
        <v>0</v>
      </c>
      <c r="N92" s="178"/>
      <c r="O92" s="195"/>
    </row>
    <row r="93" spans="1:15" s="143" customFormat="1" ht="18" outlineLevel="2" x14ac:dyDescent="0.4">
      <c r="A93" s="142"/>
      <c r="B93" s="201"/>
      <c r="C93" s="202"/>
      <c r="D93" s="203"/>
      <c r="E93" s="201"/>
      <c r="G93" s="204"/>
      <c r="H93" s="204"/>
      <c r="I93" s="204"/>
      <c r="J93" s="204"/>
      <c r="K93" s="204"/>
      <c r="L93" s="204"/>
      <c r="M93" s="205"/>
      <c r="N93" s="178"/>
      <c r="O93" s="195"/>
    </row>
    <row r="94" spans="1:15" s="143" customFormat="1" ht="18" outlineLevel="2" x14ac:dyDescent="0.4">
      <c r="A94" s="150" t="s">
        <v>214</v>
      </c>
      <c r="B94" s="151"/>
      <c r="C94" s="152"/>
      <c r="D94" s="153"/>
      <c r="E94" s="206">
        <f>SUM(F94:M94)</f>
        <v>0</v>
      </c>
      <c r="F94" s="556">
        <f>SUM(F95:F96)+F97</f>
        <v>0</v>
      </c>
      <c r="G94" s="556">
        <f t="shared" ref="G94" si="78">SUM(G95:G96)+G97</f>
        <v>0</v>
      </c>
      <c r="H94" s="556">
        <f t="shared" ref="H94" si="79">SUM(H95:H96)+H97</f>
        <v>0</v>
      </c>
      <c r="I94" s="556">
        <f t="shared" ref="I94" si="80">SUM(I95:I96)+I97</f>
        <v>0</v>
      </c>
      <c r="J94" s="556">
        <f t="shared" ref="J94" si="81">SUM(J95:J96)+J97</f>
        <v>0</v>
      </c>
      <c r="K94" s="556">
        <f t="shared" ref="K94" si="82">SUM(K95:K96)+K97</f>
        <v>0</v>
      </c>
      <c r="L94" s="556">
        <f t="shared" ref="L94" si="83">SUM(L95:L96)+L97</f>
        <v>0</v>
      </c>
      <c r="M94" s="556">
        <f t="shared" ref="M94" si="84">SUM(M95:M96)+M97</f>
        <v>0</v>
      </c>
      <c r="N94" s="154">
        <f>SUM(N95:N104)</f>
        <v>0</v>
      </c>
      <c r="O94" s="155"/>
    </row>
    <row r="95" spans="1:15" s="143" customFormat="1" ht="18" outlineLevel="2" x14ac:dyDescent="0.4">
      <c r="A95" s="156"/>
      <c r="B95" s="157" t="s">
        <v>32</v>
      </c>
      <c r="C95" s="158">
        <v>0</v>
      </c>
      <c r="D95" s="159">
        <f>SUM(F95:M95)</f>
        <v>0</v>
      </c>
      <c r="E95" s="160">
        <f>SUM(F95:M95)</f>
        <v>0</v>
      </c>
      <c r="F95" s="161"/>
      <c r="G95" s="162"/>
      <c r="H95" s="162"/>
      <c r="I95" s="162"/>
      <c r="J95" s="162"/>
      <c r="K95" s="162"/>
      <c r="L95" s="162"/>
      <c r="M95" s="163"/>
      <c r="N95" s="164" t="str">
        <f>IFERROR(SUM(F95:M95)/$D$94,"N/A")</f>
        <v>N/A</v>
      </c>
      <c r="O95" s="165"/>
    </row>
    <row r="96" spans="1:15" s="143" customFormat="1" ht="18" outlineLevel="2" x14ac:dyDescent="0.4">
      <c r="A96" s="156"/>
      <c r="B96" s="166" t="s">
        <v>213</v>
      </c>
      <c r="C96" s="167">
        <v>0</v>
      </c>
      <c r="D96" s="168">
        <f>SUM(F96:M96)</f>
        <v>0</v>
      </c>
      <c r="E96" s="169">
        <f>SUM(F96:M96)</f>
        <v>0</v>
      </c>
      <c r="F96" s="170"/>
      <c r="G96" s="171"/>
      <c r="H96" s="171"/>
      <c r="I96" s="171"/>
      <c r="J96" s="171"/>
      <c r="K96" s="171"/>
      <c r="L96" s="171"/>
      <c r="M96" s="172"/>
      <c r="N96" s="164" t="str">
        <f>IFERROR(SUM(F96:M96)/$D$94,"N/A")</f>
        <v>N/A</v>
      </c>
      <c r="O96" s="165"/>
    </row>
    <row r="97" spans="1:15" s="143" customFormat="1" ht="18" outlineLevel="2" x14ac:dyDescent="0.4">
      <c r="A97" s="173"/>
      <c r="B97" s="174"/>
      <c r="C97" s="175"/>
      <c r="D97" s="176"/>
      <c r="E97" s="177"/>
      <c r="F97" s="557">
        <f>SUM(F98:F104)</f>
        <v>0</v>
      </c>
      <c r="G97" s="557">
        <f t="shared" ref="G97" si="85">SUM(G98:G104)</f>
        <v>0</v>
      </c>
      <c r="H97" s="557">
        <f t="shared" ref="H97" si="86">SUM(H98:H104)</f>
        <v>0</v>
      </c>
      <c r="I97" s="557">
        <f t="shared" ref="I97" si="87">SUM(I98:I104)</f>
        <v>0</v>
      </c>
      <c r="J97" s="557">
        <f t="shared" ref="J97" si="88">SUM(J98:J104)</f>
        <v>0</v>
      </c>
      <c r="K97" s="557">
        <f t="shared" ref="K97" si="89">SUM(K98:K104)</f>
        <v>0</v>
      </c>
      <c r="L97" s="557">
        <f t="shared" ref="L97" si="90">SUM(L98:L104)</f>
        <v>0</v>
      </c>
      <c r="M97" s="557">
        <f t="shared" ref="M97" si="91">SUM(M98:M104)</f>
        <v>0</v>
      </c>
      <c r="N97" s="164"/>
      <c r="O97" s="178"/>
    </row>
    <row r="98" spans="1:15" s="143" customFormat="1" ht="18" outlineLevel="2" x14ac:dyDescent="0.4">
      <c r="A98" s="156"/>
      <c r="B98" s="559" t="s">
        <v>323</v>
      </c>
      <c r="C98" s="158">
        <f>$C$94</f>
        <v>0</v>
      </c>
      <c r="D98" s="179"/>
      <c r="E98" s="180">
        <f>SUM(F98:M98)</f>
        <v>0</v>
      </c>
      <c r="F98" s="161"/>
      <c r="G98" s="162"/>
      <c r="H98" s="162"/>
      <c r="I98" s="162"/>
      <c r="J98" s="162"/>
      <c r="K98" s="162"/>
      <c r="L98" s="162"/>
      <c r="M98" s="163"/>
      <c r="N98" s="164" t="str">
        <f>IFERROR(SUM(F98:M98)/$D$94,"N/A")</f>
        <v>N/A</v>
      </c>
      <c r="O98" s="165"/>
    </row>
    <row r="99" spans="1:15" s="143" customFormat="1" ht="18" outlineLevel="2" x14ac:dyDescent="0.4">
      <c r="A99" s="156"/>
      <c r="B99" s="560"/>
      <c r="C99" s="561">
        <f t="shared" ref="C99:C104" si="92">$C$94</f>
        <v>0</v>
      </c>
      <c r="D99" s="181"/>
      <c r="E99" s="182">
        <f>SUM(F99:M99)</f>
        <v>0</v>
      </c>
      <c r="F99" s="183"/>
      <c r="G99" s="184"/>
      <c r="H99" s="184"/>
      <c r="I99" s="184"/>
      <c r="J99" s="184"/>
      <c r="K99" s="184"/>
      <c r="L99" s="184"/>
      <c r="M99" s="185"/>
      <c r="N99" s="164" t="str">
        <f t="shared" ref="N99:N104" si="93">IFERROR(SUM(F99:M99)/$D$94,"N/A")</f>
        <v>N/A</v>
      </c>
      <c r="O99" s="165"/>
    </row>
    <row r="100" spans="1:15" s="143" customFormat="1" ht="18" outlineLevel="2" x14ac:dyDescent="0.4">
      <c r="A100" s="156"/>
      <c r="B100" s="560"/>
      <c r="C100" s="561">
        <f t="shared" si="92"/>
        <v>0</v>
      </c>
      <c r="D100" s="181"/>
      <c r="E100" s="182">
        <f t="shared" ref="E100:E104" si="94">SUM(F100:M100)</f>
        <v>0</v>
      </c>
      <c r="F100" s="183"/>
      <c r="G100" s="184"/>
      <c r="H100" s="184"/>
      <c r="I100" s="184"/>
      <c r="J100" s="184"/>
      <c r="K100" s="184"/>
      <c r="L100" s="184"/>
      <c r="M100" s="185"/>
      <c r="N100" s="164" t="str">
        <f t="shared" si="93"/>
        <v>N/A</v>
      </c>
      <c r="O100" s="165"/>
    </row>
    <row r="101" spans="1:15" s="143" customFormat="1" ht="18" outlineLevel="2" x14ac:dyDescent="0.4">
      <c r="A101" s="156"/>
      <c r="B101" s="560"/>
      <c r="C101" s="561">
        <f t="shared" si="92"/>
        <v>0</v>
      </c>
      <c r="D101" s="181"/>
      <c r="E101" s="182">
        <f t="shared" si="94"/>
        <v>0</v>
      </c>
      <c r="F101" s="183"/>
      <c r="G101" s="184"/>
      <c r="H101" s="184"/>
      <c r="I101" s="184"/>
      <c r="J101" s="184"/>
      <c r="K101" s="184"/>
      <c r="L101" s="184"/>
      <c r="M101" s="185"/>
      <c r="N101" s="164" t="str">
        <f t="shared" si="93"/>
        <v>N/A</v>
      </c>
      <c r="O101" s="165"/>
    </row>
    <row r="102" spans="1:15" s="143" customFormat="1" ht="18" outlineLevel="2" x14ac:dyDescent="0.4">
      <c r="A102" s="156"/>
      <c r="B102" s="560"/>
      <c r="C102" s="561">
        <f t="shared" si="92"/>
        <v>0</v>
      </c>
      <c r="D102" s="181"/>
      <c r="E102" s="182">
        <f t="shared" si="94"/>
        <v>0</v>
      </c>
      <c r="F102" s="183"/>
      <c r="G102" s="184"/>
      <c r="H102" s="184"/>
      <c r="I102" s="184"/>
      <c r="J102" s="184"/>
      <c r="K102" s="184"/>
      <c r="L102" s="184"/>
      <c r="M102" s="185"/>
      <c r="N102" s="164" t="str">
        <f t="shared" si="93"/>
        <v>N/A</v>
      </c>
      <c r="O102" s="165"/>
    </row>
    <row r="103" spans="1:15" s="143" customFormat="1" ht="18" outlineLevel="2" x14ac:dyDescent="0.4">
      <c r="A103" s="156"/>
      <c r="B103" s="560"/>
      <c r="C103" s="561">
        <f t="shared" si="92"/>
        <v>0</v>
      </c>
      <c r="D103" s="186"/>
      <c r="E103" s="182">
        <f t="shared" si="94"/>
        <v>0</v>
      </c>
      <c r="F103" s="183"/>
      <c r="G103" s="184"/>
      <c r="H103" s="184"/>
      <c r="I103" s="184"/>
      <c r="J103" s="184"/>
      <c r="K103" s="184"/>
      <c r="L103" s="184"/>
      <c r="M103" s="185"/>
      <c r="N103" s="164" t="str">
        <f t="shared" si="93"/>
        <v>N/A</v>
      </c>
      <c r="O103" s="165"/>
    </row>
    <row r="104" spans="1:15" s="143" customFormat="1" ht="18" outlineLevel="2" x14ac:dyDescent="0.4">
      <c r="A104" s="187"/>
      <c r="B104" s="562"/>
      <c r="C104" s="167">
        <f t="shared" si="92"/>
        <v>0</v>
      </c>
      <c r="D104" s="188"/>
      <c r="E104" s="189">
        <f t="shared" si="94"/>
        <v>0</v>
      </c>
      <c r="F104" s="170"/>
      <c r="G104" s="171"/>
      <c r="H104" s="171"/>
      <c r="I104" s="171"/>
      <c r="J104" s="171"/>
      <c r="K104" s="171"/>
      <c r="L104" s="171"/>
      <c r="M104" s="172"/>
      <c r="N104" s="164" t="str">
        <f t="shared" si="93"/>
        <v>N/A</v>
      </c>
      <c r="O104" s="165"/>
    </row>
    <row r="105" spans="1:15" s="143" customFormat="1" ht="18" outlineLevel="2" x14ac:dyDescent="0.4">
      <c r="A105" s="190" t="s">
        <v>20</v>
      </c>
      <c r="B105" s="191" t="s">
        <v>45</v>
      </c>
      <c r="C105" s="192"/>
      <c r="D105" s="193">
        <f>SUM(F105:M105)</f>
        <v>0</v>
      </c>
      <c r="E105" s="194"/>
      <c r="F105" s="563">
        <f>F97*C94</f>
        <v>0</v>
      </c>
      <c r="G105" s="563">
        <f>(G97+F97)*C94</f>
        <v>0</v>
      </c>
      <c r="H105" s="563">
        <f>(H97+G97+F97)*C94</f>
        <v>0</v>
      </c>
      <c r="I105" s="563">
        <f>(I97+H97+G97+F97)*C94</f>
        <v>0</v>
      </c>
      <c r="J105" s="563">
        <f>(J97+I97+H97+G97+F97)*C94</f>
        <v>0</v>
      </c>
      <c r="K105" s="563">
        <f>(K97+J97+I97+H97+G97+F97)*C94</f>
        <v>0</v>
      </c>
      <c r="L105" s="563">
        <f>(L97+K97+J97+I97+H97+G97+F97)*C94</f>
        <v>0</v>
      </c>
      <c r="M105" s="563">
        <f>(M97+L97+K97+J97+I97+H97+G97+F97)*C94</f>
        <v>0</v>
      </c>
      <c r="N105" s="178"/>
      <c r="O105" s="195"/>
    </row>
    <row r="106" spans="1:15" s="143" customFormat="1" ht="18" outlineLevel="2" x14ac:dyDescent="0.4">
      <c r="A106" s="196" t="s">
        <v>25</v>
      </c>
      <c r="B106" s="197" t="s">
        <v>336</v>
      </c>
      <c r="C106" s="198"/>
      <c r="D106" s="199">
        <f>SUM(F106:M106)</f>
        <v>0</v>
      </c>
      <c r="E106" s="200"/>
      <c r="F106" s="565">
        <f>F94*C106</f>
        <v>0</v>
      </c>
      <c r="G106" s="565">
        <f>(G94+F94)*C106</f>
        <v>0</v>
      </c>
      <c r="H106" s="565">
        <f>(H94+G94+F94)*C106</f>
        <v>0</v>
      </c>
      <c r="I106" s="565">
        <f>(I94+H94+G94+F94)*C106</f>
        <v>0</v>
      </c>
      <c r="J106" s="565">
        <f>(J94+I94+H94+G94+F94)*C106</f>
        <v>0</v>
      </c>
      <c r="K106" s="565">
        <f>(K94+J94+I94+H94+G94+F94)*C106</f>
        <v>0</v>
      </c>
      <c r="L106" s="565">
        <f>(L94+K94+J94+I94+H94+G94+F94)*C106</f>
        <v>0</v>
      </c>
      <c r="M106" s="566">
        <f>(M94+L94+K94+J94+I94+H94+G94+F94)*C106</f>
        <v>0</v>
      </c>
      <c r="N106" s="178"/>
      <c r="O106" s="195"/>
    </row>
    <row r="107" spans="1:15" s="143" customFormat="1" ht="18" outlineLevel="2" x14ac:dyDescent="0.4">
      <c r="A107" s="142"/>
      <c r="B107" s="201"/>
      <c r="C107" s="202"/>
      <c r="D107" s="203"/>
      <c r="E107" s="201"/>
      <c r="G107" s="204"/>
      <c r="H107" s="204"/>
      <c r="I107" s="204"/>
      <c r="J107" s="204"/>
      <c r="K107" s="204"/>
      <c r="L107" s="204"/>
      <c r="M107" s="205"/>
      <c r="N107" s="178"/>
      <c r="O107" s="195"/>
    </row>
    <row r="108" spans="1:15" s="143" customFormat="1" ht="18" outlineLevel="2" x14ac:dyDescent="0.4">
      <c r="A108" s="150" t="s">
        <v>222</v>
      </c>
      <c r="B108" s="151"/>
      <c r="C108" s="152"/>
      <c r="D108" s="153"/>
      <c r="E108" s="206">
        <f>SUM(F108:M108)</f>
        <v>0</v>
      </c>
      <c r="F108" s="556">
        <f>SUM(F109:F110)+F111</f>
        <v>0</v>
      </c>
      <c r="G108" s="556">
        <f t="shared" ref="G108" si="95">SUM(G109:G110)+G111</f>
        <v>0</v>
      </c>
      <c r="H108" s="556">
        <f t="shared" ref="H108" si="96">SUM(H109:H110)+H111</f>
        <v>0</v>
      </c>
      <c r="I108" s="556">
        <f t="shared" ref="I108:M108" si="97">SUM(I109:I110)+I111</f>
        <v>0</v>
      </c>
      <c r="J108" s="556">
        <f t="shared" si="97"/>
        <v>0</v>
      </c>
      <c r="K108" s="556">
        <f t="shared" si="97"/>
        <v>0</v>
      </c>
      <c r="L108" s="556">
        <f t="shared" si="97"/>
        <v>0</v>
      </c>
      <c r="M108" s="556">
        <f t="shared" si="97"/>
        <v>0</v>
      </c>
      <c r="N108" s="154">
        <f>SUM(N109:N118)</f>
        <v>0</v>
      </c>
      <c r="O108" s="155"/>
    </row>
    <row r="109" spans="1:15" s="143" customFormat="1" ht="18" outlineLevel="2" x14ac:dyDescent="0.4">
      <c r="A109" s="156"/>
      <c r="B109" s="157" t="s">
        <v>32</v>
      </c>
      <c r="C109" s="158">
        <v>0</v>
      </c>
      <c r="D109" s="159">
        <f>SUM(F109:M109)</f>
        <v>0</v>
      </c>
      <c r="E109" s="160">
        <f>SUM(F109:M109)</f>
        <v>0</v>
      </c>
      <c r="F109" s="161"/>
      <c r="G109" s="162"/>
      <c r="H109" s="162"/>
      <c r="I109" s="162"/>
      <c r="J109" s="162"/>
      <c r="K109" s="162"/>
      <c r="L109" s="162"/>
      <c r="M109" s="163"/>
      <c r="N109" s="164" t="str">
        <f>IFERROR(SUM(F109:M109)/$D$108,"N/A")</f>
        <v>N/A</v>
      </c>
      <c r="O109" s="165"/>
    </row>
    <row r="110" spans="1:15" s="143" customFormat="1" ht="18" outlineLevel="2" x14ac:dyDescent="0.4">
      <c r="A110" s="156"/>
      <c r="B110" s="166" t="s">
        <v>213</v>
      </c>
      <c r="C110" s="167">
        <v>0</v>
      </c>
      <c r="D110" s="168">
        <f>SUM(F110:M110)</f>
        <v>0</v>
      </c>
      <c r="E110" s="169">
        <f>SUM(F110:M110)</f>
        <v>0</v>
      </c>
      <c r="F110" s="170"/>
      <c r="G110" s="171"/>
      <c r="H110" s="171"/>
      <c r="I110" s="171"/>
      <c r="J110" s="171"/>
      <c r="K110" s="171"/>
      <c r="L110" s="171"/>
      <c r="M110" s="172"/>
      <c r="N110" s="164" t="str">
        <f>IFERROR(SUM(F110:M110)/$D$108,"N/A")</f>
        <v>N/A</v>
      </c>
      <c r="O110" s="165"/>
    </row>
    <row r="111" spans="1:15" s="143" customFormat="1" ht="18" outlineLevel="2" x14ac:dyDescent="0.4">
      <c r="A111" s="173"/>
      <c r="B111" s="174"/>
      <c r="C111" s="175"/>
      <c r="D111" s="176"/>
      <c r="E111" s="177"/>
      <c r="F111" s="557">
        <f>SUM(F112:F118)</f>
        <v>0</v>
      </c>
      <c r="G111" s="557">
        <f t="shared" ref="G111:M111" si="98">SUM(G112:G118)</f>
        <v>0</v>
      </c>
      <c r="H111" s="557">
        <f t="shared" si="98"/>
        <v>0</v>
      </c>
      <c r="I111" s="557">
        <f t="shared" si="98"/>
        <v>0</v>
      </c>
      <c r="J111" s="557">
        <f t="shared" si="98"/>
        <v>0</v>
      </c>
      <c r="K111" s="557">
        <f t="shared" si="98"/>
        <v>0</v>
      </c>
      <c r="L111" s="557">
        <f t="shared" si="98"/>
        <v>0</v>
      </c>
      <c r="M111" s="557">
        <f t="shared" si="98"/>
        <v>0</v>
      </c>
      <c r="N111" s="164"/>
      <c r="O111" s="178"/>
    </row>
    <row r="112" spans="1:15" s="143" customFormat="1" ht="18" outlineLevel="2" x14ac:dyDescent="0.4">
      <c r="A112" s="156"/>
      <c r="B112" s="559" t="s">
        <v>323</v>
      </c>
      <c r="C112" s="158">
        <f>$C$108</f>
        <v>0</v>
      </c>
      <c r="D112" s="179"/>
      <c r="E112" s="180">
        <f>SUM(F112:M112)</f>
        <v>0</v>
      </c>
      <c r="F112" s="161"/>
      <c r="G112" s="162"/>
      <c r="H112" s="162"/>
      <c r="I112" s="162"/>
      <c r="J112" s="162"/>
      <c r="K112" s="162"/>
      <c r="L112" s="162"/>
      <c r="M112" s="163"/>
      <c r="N112" s="164" t="str">
        <f>IFERROR(SUM(F112:M112)/$D$108,"N/A")</f>
        <v>N/A</v>
      </c>
      <c r="O112" s="165"/>
    </row>
    <row r="113" spans="1:15" s="143" customFormat="1" ht="18" outlineLevel="2" x14ac:dyDescent="0.4">
      <c r="A113" s="156"/>
      <c r="B113" s="560"/>
      <c r="C113" s="561">
        <f t="shared" ref="C113:C118" si="99">$C$108</f>
        <v>0</v>
      </c>
      <c r="D113" s="181"/>
      <c r="E113" s="182">
        <f>SUM(F113:M113)</f>
        <v>0</v>
      </c>
      <c r="F113" s="183"/>
      <c r="G113" s="184"/>
      <c r="H113" s="184"/>
      <c r="I113" s="184"/>
      <c r="J113" s="184"/>
      <c r="K113" s="184"/>
      <c r="L113" s="184"/>
      <c r="M113" s="185"/>
      <c r="N113" s="164" t="str">
        <f t="shared" ref="N113:N118" si="100">IFERROR(SUM(F113:M113)/$D$108,"N/A")</f>
        <v>N/A</v>
      </c>
      <c r="O113" s="165"/>
    </row>
    <row r="114" spans="1:15" s="143" customFormat="1" ht="18" outlineLevel="2" x14ac:dyDescent="0.4">
      <c r="A114" s="156"/>
      <c r="B114" s="560"/>
      <c r="C114" s="561">
        <f t="shared" si="99"/>
        <v>0</v>
      </c>
      <c r="D114" s="181"/>
      <c r="E114" s="182">
        <f t="shared" ref="E114:E118" si="101">SUM(F114:M114)</f>
        <v>0</v>
      </c>
      <c r="F114" s="183"/>
      <c r="G114" s="184"/>
      <c r="H114" s="184"/>
      <c r="I114" s="184"/>
      <c r="J114" s="184"/>
      <c r="K114" s="184"/>
      <c r="L114" s="184"/>
      <c r="M114" s="185"/>
      <c r="N114" s="164" t="str">
        <f t="shared" si="100"/>
        <v>N/A</v>
      </c>
      <c r="O114" s="165"/>
    </row>
    <row r="115" spans="1:15" s="143" customFormat="1" ht="18" outlineLevel="2" x14ac:dyDescent="0.4">
      <c r="A115" s="156"/>
      <c r="B115" s="560"/>
      <c r="C115" s="561">
        <f t="shared" si="99"/>
        <v>0</v>
      </c>
      <c r="D115" s="181"/>
      <c r="E115" s="182">
        <f t="shared" si="101"/>
        <v>0</v>
      </c>
      <c r="F115" s="183"/>
      <c r="G115" s="184"/>
      <c r="H115" s="184"/>
      <c r="I115" s="184"/>
      <c r="J115" s="184"/>
      <c r="K115" s="184"/>
      <c r="L115" s="184"/>
      <c r="M115" s="185"/>
      <c r="N115" s="164" t="str">
        <f t="shared" si="100"/>
        <v>N/A</v>
      </c>
      <c r="O115" s="165"/>
    </row>
    <row r="116" spans="1:15" s="143" customFormat="1" ht="18" outlineLevel="2" x14ac:dyDescent="0.4">
      <c r="A116" s="156"/>
      <c r="B116" s="560"/>
      <c r="C116" s="561">
        <f t="shared" si="99"/>
        <v>0</v>
      </c>
      <c r="D116" s="181"/>
      <c r="E116" s="182">
        <f t="shared" si="101"/>
        <v>0</v>
      </c>
      <c r="F116" s="183"/>
      <c r="G116" s="184"/>
      <c r="H116" s="184"/>
      <c r="I116" s="184"/>
      <c r="J116" s="184"/>
      <c r="K116" s="184"/>
      <c r="L116" s="184"/>
      <c r="M116" s="185"/>
      <c r="N116" s="164" t="str">
        <f>IFERROR(SUM(F116:M116)/$D$108,"N/A")</f>
        <v>N/A</v>
      </c>
      <c r="O116" s="165"/>
    </row>
    <row r="117" spans="1:15" s="143" customFormat="1" ht="18" outlineLevel="2" x14ac:dyDescent="0.4">
      <c r="A117" s="156"/>
      <c r="B117" s="560"/>
      <c r="C117" s="561">
        <f t="shared" si="99"/>
        <v>0</v>
      </c>
      <c r="D117" s="186"/>
      <c r="E117" s="182">
        <f t="shared" si="101"/>
        <v>0</v>
      </c>
      <c r="F117" s="183"/>
      <c r="G117" s="184"/>
      <c r="H117" s="184"/>
      <c r="I117" s="184"/>
      <c r="J117" s="184"/>
      <c r="K117" s="184"/>
      <c r="L117" s="184"/>
      <c r="M117" s="185"/>
      <c r="N117" s="164" t="str">
        <f t="shared" si="100"/>
        <v>N/A</v>
      </c>
      <c r="O117" s="165"/>
    </row>
    <row r="118" spans="1:15" s="143" customFormat="1" ht="18" outlineLevel="2" x14ac:dyDescent="0.4">
      <c r="A118" s="187"/>
      <c r="B118" s="562"/>
      <c r="C118" s="167">
        <f t="shared" si="99"/>
        <v>0</v>
      </c>
      <c r="D118" s="188"/>
      <c r="E118" s="189">
        <f t="shared" si="101"/>
        <v>0</v>
      </c>
      <c r="F118" s="170"/>
      <c r="G118" s="171"/>
      <c r="H118" s="171"/>
      <c r="I118" s="171"/>
      <c r="J118" s="171"/>
      <c r="K118" s="171"/>
      <c r="L118" s="171"/>
      <c r="M118" s="172"/>
      <c r="N118" s="164" t="str">
        <f t="shared" si="100"/>
        <v>N/A</v>
      </c>
      <c r="O118" s="165"/>
    </row>
    <row r="119" spans="1:15" s="143" customFormat="1" ht="18" outlineLevel="2" x14ac:dyDescent="0.4">
      <c r="A119" s="190" t="s">
        <v>20</v>
      </c>
      <c r="B119" s="191" t="s">
        <v>45</v>
      </c>
      <c r="C119" s="192"/>
      <c r="D119" s="193">
        <f>SUM(F119:M119)</f>
        <v>0</v>
      </c>
      <c r="E119" s="194"/>
      <c r="F119" s="563">
        <f>F111*C108</f>
        <v>0</v>
      </c>
      <c r="G119" s="563">
        <f>(G111+F111)*C108</f>
        <v>0</v>
      </c>
      <c r="H119" s="563">
        <f>(H111+G111+F111)*C108</f>
        <v>0</v>
      </c>
      <c r="I119" s="563">
        <f>(I111+H111+G111+F111)*C108</f>
        <v>0</v>
      </c>
      <c r="J119" s="563">
        <f>(J111+I111+H111+G111+F111)*C108</f>
        <v>0</v>
      </c>
      <c r="K119" s="563">
        <f>(K111+J111+I111+H111+G111+F111)*C108</f>
        <v>0</v>
      </c>
      <c r="L119" s="563">
        <f>(L111+K111+J111+I111+H111+G111+F111)*C108</f>
        <v>0</v>
      </c>
      <c r="M119" s="563">
        <f>(M111+L111+K111+J111+I111+H111+G111+F111)*C108</f>
        <v>0</v>
      </c>
      <c r="N119" s="178"/>
      <c r="O119" s="195"/>
    </row>
    <row r="120" spans="1:15" s="143" customFormat="1" ht="18" outlineLevel="2" x14ac:dyDescent="0.4">
      <c r="A120" s="196" t="s">
        <v>25</v>
      </c>
      <c r="B120" s="197" t="s">
        <v>336</v>
      </c>
      <c r="C120" s="198"/>
      <c r="D120" s="199">
        <f>SUM(F120:M120)</f>
        <v>0</v>
      </c>
      <c r="E120" s="200"/>
      <c r="F120" s="565">
        <f>F108*C120</f>
        <v>0</v>
      </c>
      <c r="G120" s="565">
        <f>(G108+F108)*C120</f>
        <v>0</v>
      </c>
      <c r="H120" s="565">
        <f>(H108+G108+F108)*C120</f>
        <v>0</v>
      </c>
      <c r="I120" s="565">
        <f>(I108+H108+G108+F108)*C120</f>
        <v>0</v>
      </c>
      <c r="J120" s="565">
        <f>(J108+I108+H108+G108+F108)*C120</f>
        <v>0</v>
      </c>
      <c r="K120" s="565">
        <f>(K108+J108+I108+H108+G108+F108)*C120</f>
        <v>0</v>
      </c>
      <c r="L120" s="565">
        <f>(L108+K108+J108+I108+H108+G108+F108)*C120</f>
        <v>0</v>
      </c>
      <c r="M120" s="566">
        <f>(M108+L108+K108+J108+I108+H108+G108+F108)*C120</f>
        <v>0</v>
      </c>
      <c r="N120" s="178"/>
      <c r="O120" s="195"/>
    </row>
    <row r="121" spans="1:15" s="143" customFormat="1" ht="18" outlineLevel="2" x14ac:dyDescent="0.4">
      <c r="A121" s="142"/>
      <c r="B121" s="201"/>
      <c r="C121" s="202"/>
      <c r="D121" s="203"/>
      <c r="E121" s="201"/>
      <c r="G121" s="204"/>
      <c r="H121" s="204"/>
      <c r="I121" s="204"/>
      <c r="J121" s="204"/>
      <c r="K121" s="204"/>
      <c r="L121" s="204"/>
      <c r="M121" s="205"/>
      <c r="N121" s="178"/>
      <c r="O121" s="195"/>
    </row>
    <row r="122" spans="1:15" s="143" customFormat="1" ht="18" outlineLevel="2" x14ac:dyDescent="0.4">
      <c r="A122" s="150" t="s">
        <v>223</v>
      </c>
      <c r="B122" s="151"/>
      <c r="C122" s="152">
        <v>0</v>
      </c>
      <c r="D122" s="207"/>
      <c r="E122" s="206">
        <f>SUM(F122:M122)</f>
        <v>0</v>
      </c>
      <c r="F122" s="556">
        <f>SUM(F123:F124)+F125</f>
        <v>0</v>
      </c>
      <c r="G122" s="556">
        <f t="shared" ref="G122" si="102">SUM(G123:G124)+G125</f>
        <v>0</v>
      </c>
      <c r="H122" s="556">
        <f t="shared" ref="H122" si="103">SUM(H123:H124)+H125</f>
        <v>0</v>
      </c>
      <c r="I122" s="556">
        <f t="shared" ref="I122:M122" si="104">SUM(I123:I124)+I125</f>
        <v>0</v>
      </c>
      <c r="J122" s="556">
        <f t="shared" si="104"/>
        <v>0</v>
      </c>
      <c r="K122" s="556">
        <f t="shared" si="104"/>
        <v>0</v>
      </c>
      <c r="L122" s="556">
        <f t="shared" si="104"/>
        <v>0</v>
      </c>
      <c r="M122" s="556">
        <f t="shared" si="104"/>
        <v>0</v>
      </c>
      <c r="N122" s="154">
        <f>SUM(N123:N132)</f>
        <v>0</v>
      </c>
      <c r="O122" s="155"/>
    </row>
    <row r="123" spans="1:15" s="143" customFormat="1" ht="18" outlineLevel="2" x14ac:dyDescent="0.4">
      <c r="A123" s="156"/>
      <c r="B123" s="157" t="s">
        <v>32</v>
      </c>
      <c r="C123" s="158">
        <v>0</v>
      </c>
      <c r="D123" s="159">
        <f>SUM(F123:M123)</f>
        <v>0</v>
      </c>
      <c r="E123" s="160">
        <f>SUM(F123:M123)</f>
        <v>0</v>
      </c>
      <c r="F123" s="161"/>
      <c r="G123" s="162"/>
      <c r="H123" s="162"/>
      <c r="I123" s="162"/>
      <c r="J123" s="162"/>
      <c r="K123" s="162"/>
      <c r="L123" s="162"/>
      <c r="M123" s="163"/>
      <c r="N123" s="164" t="str">
        <f>IFERROR(SUM(F123:M123)/$D$122,"N/A")</f>
        <v>N/A</v>
      </c>
      <c r="O123" s="165"/>
    </row>
    <row r="124" spans="1:15" s="143" customFormat="1" ht="18" outlineLevel="2" x14ac:dyDescent="0.4">
      <c r="A124" s="156"/>
      <c r="B124" s="166" t="s">
        <v>213</v>
      </c>
      <c r="C124" s="167">
        <v>0</v>
      </c>
      <c r="D124" s="168">
        <f>SUM(F124:M124)</f>
        <v>0</v>
      </c>
      <c r="E124" s="169">
        <f>SUM(F124:M124)</f>
        <v>0</v>
      </c>
      <c r="F124" s="170"/>
      <c r="G124" s="171"/>
      <c r="H124" s="171"/>
      <c r="I124" s="171"/>
      <c r="J124" s="171"/>
      <c r="K124" s="171"/>
      <c r="L124" s="171"/>
      <c r="M124" s="172"/>
      <c r="N124" s="164" t="str">
        <f>IFERROR(SUM(F124:M124)/$D$122,"N/A")</f>
        <v>N/A</v>
      </c>
      <c r="O124" s="165"/>
    </row>
    <row r="125" spans="1:15" s="143" customFormat="1" ht="18" outlineLevel="2" x14ac:dyDescent="0.4">
      <c r="A125" s="173"/>
      <c r="B125" s="174"/>
      <c r="C125" s="175"/>
      <c r="D125" s="176"/>
      <c r="E125" s="177"/>
      <c r="F125" s="557">
        <f>SUM(F126:F132)</f>
        <v>0</v>
      </c>
      <c r="G125" s="557">
        <f t="shared" ref="G125:M125" si="105">SUM(G126:G132)</f>
        <v>0</v>
      </c>
      <c r="H125" s="557">
        <f t="shared" si="105"/>
        <v>0</v>
      </c>
      <c r="I125" s="557">
        <f t="shared" si="105"/>
        <v>0</v>
      </c>
      <c r="J125" s="557">
        <f t="shared" si="105"/>
        <v>0</v>
      </c>
      <c r="K125" s="557">
        <f t="shared" si="105"/>
        <v>0</v>
      </c>
      <c r="L125" s="557">
        <f t="shared" si="105"/>
        <v>0</v>
      </c>
      <c r="M125" s="557">
        <f t="shared" si="105"/>
        <v>0</v>
      </c>
      <c r="N125" s="164"/>
      <c r="O125" s="178"/>
    </row>
    <row r="126" spans="1:15" s="143" customFormat="1" ht="18" outlineLevel="2" x14ac:dyDescent="0.4">
      <c r="A126" s="156"/>
      <c r="B126" s="559" t="s">
        <v>323</v>
      </c>
      <c r="C126" s="158">
        <f>$C$122</f>
        <v>0</v>
      </c>
      <c r="D126" s="179"/>
      <c r="E126" s="180">
        <f>SUM(F126:M126)</f>
        <v>0</v>
      </c>
      <c r="F126" s="161"/>
      <c r="G126" s="162"/>
      <c r="H126" s="162"/>
      <c r="I126" s="162"/>
      <c r="J126" s="162"/>
      <c r="K126" s="162"/>
      <c r="L126" s="162"/>
      <c r="M126" s="163"/>
      <c r="N126" s="164" t="str">
        <f>IFERROR(SUM(F126:M126)/$D$122,"N/A")</f>
        <v>N/A</v>
      </c>
      <c r="O126" s="165"/>
    </row>
    <row r="127" spans="1:15" s="143" customFormat="1" ht="18" outlineLevel="2" x14ac:dyDescent="0.4">
      <c r="A127" s="156"/>
      <c r="B127" s="560"/>
      <c r="C127" s="561">
        <f t="shared" ref="C127:C132" si="106">$C$122</f>
        <v>0</v>
      </c>
      <c r="D127" s="181"/>
      <c r="E127" s="182">
        <f>SUM(F127:M127)</f>
        <v>0</v>
      </c>
      <c r="F127" s="183"/>
      <c r="G127" s="184"/>
      <c r="H127" s="184"/>
      <c r="I127" s="184"/>
      <c r="J127" s="184"/>
      <c r="K127" s="184"/>
      <c r="L127" s="184"/>
      <c r="M127" s="185"/>
      <c r="N127" s="164" t="str">
        <f t="shared" ref="N127:N132" si="107">IFERROR(SUM(F127:M127)/$D$122,"N/A")</f>
        <v>N/A</v>
      </c>
      <c r="O127" s="165"/>
    </row>
    <row r="128" spans="1:15" s="143" customFormat="1" ht="18" outlineLevel="2" x14ac:dyDescent="0.4">
      <c r="A128" s="156"/>
      <c r="B128" s="560"/>
      <c r="C128" s="561">
        <f t="shared" si="106"/>
        <v>0</v>
      </c>
      <c r="D128" s="181"/>
      <c r="E128" s="182">
        <f t="shared" ref="E128:E132" si="108">SUM(F128:M128)</f>
        <v>0</v>
      </c>
      <c r="F128" s="183"/>
      <c r="G128" s="184"/>
      <c r="H128" s="184"/>
      <c r="I128" s="184"/>
      <c r="J128" s="184"/>
      <c r="K128" s="184"/>
      <c r="L128" s="184"/>
      <c r="M128" s="185"/>
      <c r="N128" s="164" t="str">
        <f t="shared" si="107"/>
        <v>N/A</v>
      </c>
      <c r="O128" s="165"/>
    </row>
    <row r="129" spans="1:15" s="143" customFormat="1" ht="18" outlineLevel="2" x14ac:dyDescent="0.4">
      <c r="A129" s="156"/>
      <c r="B129" s="560"/>
      <c r="C129" s="561">
        <f t="shared" si="106"/>
        <v>0</v>
      </c>
      <c r="D129" s="181"/>
      <c r="E129" s="182">
        <f t="shared" si="108"/>
        <v>0</v>
      </c>
      <c r="F129" s="183"/>
      <c r="G129" s="184"/>
      <c r="H129" s="184"/>
      <c r="I129" s="184"/>
      <c r="J129" s="184"/>
      <c r="K129" s="184"/>
      <c r="L129" s="184"/>
      <c r="M129" s="185"/>
      <c r="N129" s="164" t="str">
        <f>IFERROR(SUM(F129:M129)/$D$122,"N/A")</f>
        <v>N/A</v>
      </c>
      <c r="O129" s="165"/>
    </row>
    <row r="130" spans="1:15" s="143" customFormat="1" ht="18" outlineLevel="2" x14ac:dyDescent="0.4">
      <c r="A130" s="156"/>
      <c r="B130" s="560"/>
      <c r="C130" s="561">
        <f t="shared" si="106"/>
        <v>0</v>
      </c>
      <c r="D130" s="181"/>
      <c r="E130" s="182">
        <f t="shared" si="108"/>
        <v>0</v>
      </c>
      <c r="F130" s="183"/>
      <c r="G130" s="184"/>
      <c r="H130" s="184"/>
      <c r="I130" s="184"/>
      <c r="J130" s="184"/>
      <c r="K130" s="184"/>
      <c r="L130" s="184"/>
      <c r="M130" s="185"/>
      <c r="N130" s="164" t="str">
        <f t="shared" si="107"/>
        <v>N/A</v>
      </c>
      <c r="O130" s="165"/>
    </row>
    <row r="131" spans="1:15" s="143" customFormat="1" ht="18" outlineLevel="2" x14ac:dyDescent="0.4">
      <c r="A131" s="156"/>
      <c r="B131" s="560"/>
      <c r="C131" s="561">
        <f t="shared" si="106"/>
        <v>0</v>
      </c>
      <c r="D131" s="186"/>
      <c r="E131" s="182">
        <f t="shared" si="108"/>
        <v>0</v>
      </c>
      <c r="F131" s="183"/>
      <c r="G131" s="184"/>
      <c r="H131" s="184"/>
      <c r="I131" s="184"/>
      <c r="J131" s="184"/>
      <c r="K131" s="184"/>
      <c r="L131" s="184"/>
      <c r="M131" s="185"/>
      <c r="N131" s="164" t="str">
        <f t="shared" si="107"/>
        <v>N/A</v>
      </c>
      <c r="O131" s="165"/>
    </row>
    <row r="132" spans="1:15" s="143" customFormat="1" ht="18" outlineLevel="2" x14ac:dyDescent="0.4">
      <c r="A132" s="187"/>
      <c r="B132" s="562"/>
      <c r="C132" s="167">
        <f t="shared" si="106"/>
        <v>0</v>
      </c>
      <c r="D132" s="188"/>
      <c r="E132" s="189">
        <f t="shared" si="108"/>
        <v>0</v>
      </c>
      <c r="F132" s="170"/>
      <c r="G132" s="171"/>
      <c r="H132" s="171"/>
      <c r="I132" s="171"/>
      <c r="J132" s="171"/>
      <c r="K132" s="171"/>
      <c r="L132" s="171"/>
      <c r="M132" s="172"/>
      <c r="N132" s="164" t="str">
        <f t="shared" si="107"/>
        <v>N/A</v>
      </c>
      <c r="O132" s="165"/>
    </row>
    <row r="133" spans="1:15" s="143" customFormat="1" ht="18" outlineLevel="2" x14ac:dyDescent="0.4">
      <c r="A133" s="190" t="s">
        <v>20</v>
      </c>
      <c r="B133" s="191" t="s">
        <v>45</v>
      </c>
      <c r="C133" s="192"/>
      <c r="D133" s="193">
        <f>SUM(F133:M133)</f>
        <v>0</v>
      </c>
      <c r="E133" s="194"/>
      <c r="F133" s="563">
        <f>F125*C122</f>
        <v>0</v>
      </c>
      <c r="G133" s="563">
        <f>(G125+F125)*C122</f>
        <v>0</v>
      </c>
      <c r="H133" s="563">
        <f>(H125+G125+F125)*C122</f>
        <v>0</v>
      </c>
      <c r="I133" s="563">
        <f>(I125+H125+G125+F125)*C122</f>
        <v>0</v>
      </c>
      <c r="J133" s="563">
        <f>(J125+I125+H125+G125+F125)*C122</f>
        <v>0</v>
      </c>
      <c r="K133" s="563">
        <f>(K125+J125+I125+H125+G125+F125)*C122</f>
        <v>0</v>
      </c>
      <c r="L133" s="563">
        <f>(L125+K125+J125+I125+H125+G125+F125)*C122</f>
        <v>0</v>
      </c>
      <c r="M133" s="563">
        <f>(M125+L125+K125+J125+I125+H125+G125+F125)*C122</f>
        <v>0</v>
      </c>
      <c r="N133" s="178"/>
      <c r="O133" s="195"/>
    </row>
    <row r="134" spans="1:15" s="143" customFormat="1" ht="18" outlineLevel="2" x14ac:dyDescent="0.4">
      <c r="A134" s="196" t="s">
        <v>25</v>
      </c>
      <c r="B134" s="197" t="s">
        <v>336</v>
      </c>
      <c r="C134" s="198"/>
      <c r="D134" s="199">
        <f>SUM(F134:M134)</f>
        <v>0</v>
      </c>
      <c r="E134" s="200"/>
      <c r="F134" s="565">
        <f>F122*C134</f>
        <v>0</v>
      </c>
      <c r="G134" s="565">
        <f>(G122+F122)*C134</f>
        <v>0</v>
      </c>
      <c r="H134" s="565">
        <f>(H122+G122+F122)*C134</f>
        <v>0</v>
      </c>
      <c r="I134" s="565">
        <f>(I122+H122+G122+F122)*C134</f>
        <v>0</v>
      </c>
      <c r="J134" s="565">
        <f>(J122+I122+H122+G122+F122)*C134</f>
        <v>0</v>
      </c>
      <c r="K134" s="565">
        <f>(K122+J122+I122+H122+G122+F122)*C134</f>
        <v>0</v>
      </c>
      <c r="L134" s="565">
        <f>(L122+K122+J122+I122+H122+G122+F122)*C134</f>
        <v>0</v>
      </c>
      <c r="M134" s="566">
        <f>(M122+L122+K122+J122+I122+H122+G122+F122)*C134</f>
        <v>0</v>
      </c>
      <c r="N134" s="178"/>
      <c r="O134" s="195"/>
    </row>
    <row r="135" spans="1:15" s="143" customFormat="1" ht="18" outlineLevel="2" x14ac:dyDescent="0.4">
      <c r="A135" s="142"/>
      <c r="B135" s="201"/>
      <c r="C135" s="202"/>
      <c r="D135" s="203"/>
      <c r="E135" s="201"/>
      <c r="G135" s="204"/>
      <c r="H135" s="204"/>
      <c r="I135" s="204"/>
      <c r="J135" s="204"/>
      <c r="K135" s="204"/>
      <c r="L135" s="204"/>
      <c r="M135" s="205"/>
      <c r="N135" s="178"/>
      <c r="O135" s="195"/>
    </row>
    <row r="136" spans="1:15" s="143" customFormat="1" ht="18" outlineLevel="2" x14ac:dyDescent="0.4">
      <c r="A136" s="150" t="s">
        <v>224</v>
      </c>
      <c r="B136" s="151"/>
      <c r="C136" s="152"/>
      <c r="D136" s="153"/>
      <c r="E136" s="206">
        <f>SUM(F136:M136)</f>
        <v>0</v>
      </c>
      <c r="F136" s="556">
        <f>SUM(F137:F138)+F139</f>
        <v>0</v>
      </c>
      <c r="G136" s="556">
        <f t="shared" ref="G136" si="109">SUM(G137:G138)+G139</f>
        <v>0</v>
      </c>
      <c r="H136" s="556">
        <f t="shared" ref="H136" si="110">SUM(H137:H138)+H139</f>
        <v>0</v>
      </c>
      <c r="I136" s="556">
        <f t="shared" ref="I136:M136" si="111">SUM(I137:I138)+I139</f>
        <v>0</v>
      </c>
      <c r="J136" s="556">
        <f t="shared" si="111"/>
        <v>0</v>
      </c>
      <c r="K136" s="556">
        <f t="shared" si="111"/>
        <v>0</v>
      </c>
      <c r="L136" s="556">
        <f t="shared" si="111"/>
        <v>0</v>
      </c>
      <c r="M136" s="556">
        <f t="shared" si="111"/>
        <v>0</v>
      </c>
      <c r="N136" s="154">
        <f>SUM(N137:N146)</f>
        <v>0</v>
      </c>
      <c r="O136" s="155"/>
    </row>
    <row r="137" spans="1:15" s="143" customFormat="1" ht="18" outlineLevel="2" x14ac:dyDescent="0.4">
      <c r="A137" s="156"/>
      <c r="B137" s="157" t="s">
        <v>32</v>
      </c>
      <c r="C137" s="158">
        <v>0</v>
      </c>
      <c r="D137" s="159">
        <f>SUM(F137:M137)</f>
        <v>0</v>
      </c>
      <c r="E137" s="160">
        <f>SUM(F137:M137)</f>
        <v>0</v>
      </c>
      <c r="F137" s="161"/>
      <c r="G137" s="162"/>
      <c r="H137" s="162"/>
      <c r="I137" s="162"/>
      <c r="J137" s="162"/>
      <c r="K137" s="162"/>
      <c r="L137" s="162"/>
      <c r="M137" s="163"/>
      <c r="N137" s="164" t="str">
        <f>IFERROR(SUM(F137:M137)/$D$136,"N/A")</f>
        <v>N/A</v>
      </c>
      <c r="O137" s="165"/>
    </row>
    <row r="138" spans="1:15" s="143" customFormat="1" ht="18" outlineLevel="2" x14ac:dyDescent="0.4">
      <c r="A138" s="156"/>
      <c r="B138" s="166" t="s">
        <v>213</v>
      </c>
      <c r="C138" s="167">
        <v>0</v>
      </c>
      <c r="D138" s="168">
        <f>SUM(F138:M138)</f>
        <v>0</v>
      </c>
      <c r="E138" s="169">
        <f>SUM(F138:M138)</f>
        <v>0</v>
      </c>
      <c r="F138" s="170"/>
      <c r="G138" s="171"/>
      <c r="H138" s="171"/>
      <c r="I138" s="171"/>
      <c r="J138" s="171"/>
      <c r="K138" s="171"/>
      <c r="L138" s="171"/>
      <c r="M138" s="172"/>
      <c r="N138" s="164" t="str">
        <f>IFERROR(SUM(F138:M138)/$D$136,"N/A")</f>
        <v>N/A</v>
      </c>
      <c r="O138" s="165"/>
    </row>
    <row r="139" spans="1:15" s="143" customFormat="1" ht="18" outlineLevel="2" x14ac:dyDescent="0.4">
      <c r="A139" s="173"/>
      <c r="B139" s="174"/>
      <c r="C139" s="175"/>
      <c r="D139" s="176"/>
      <c r="E139" s="177"/>
      <c r="F139" s="557">
        <f>SUM(F140:F146)</f>
        <v>0</v>
      </c>
      <c r="G139" s="557">
        <f t="shared" ref="G139:M139" si="112">SUM(G140:G146)</f>
        <v>0</v>
      </c>
      <c r="H139" s="557">
        <f t="shared" si="112"/>
        <v>0</v>
      </c>
      <c r="I139" s="557">
        <f t="shared" si="112"/>
        <v>0</v>
      </c>
      <c r="J139" s="557">
        <f t="shared" si="112"/>
        <v>0</v>
      </c>
      <c r="K139" s="557">
        <f t="shared" si="112"/>
        <v>0</v>
      </c>
      <c r="L139" s="557">
        <f t="shared" si="112"/>
        <v>0</v>
      </c>
      <c r="M139" s="557">
        <f t="shared" si="112"/>
        <v>0</v>
      </c>
      <c r="N139" s="164"/>
      <c r="O139" s="178"/>
    </row>
    <row r="140" spans="1:15" s="143" customFormat="1" ht="18" outlineLevel="2" x14ac:dyDescent="0.4">
      <c r="A140" s="156"/>
      <c r="B140" s="559" t="s">
        <v>323</v>
      </c>
      <c r="C140" s="158">
        <f>$C$136</f>
        <v>0</v>
      </c>
      <c r="D140" s="179"/>
      <c r="E140" s="180">
        <f>SUM(F140:M140)</f>
        <v>0</v>
      </c>
      <c r="F140" s="161"/>
      <c r="G140" s="162"/>
      <c r="H140" s="162"/>
      <c r="I140" s="162"/>
      <c r="J140" s="162"/>
      <c r="K140" s="162"/>
      <c r="L140" s="162"/>
      <c r="M140" s="163"/>
      <c r="N140" s="164" t="str">
        <f>IFERROR(SUM(F140:M140)/$D$136,"N/A")</f>
        <v>N/A</v>
      </c>
      <c r="O140" s="165"/>
    </row>
    <row r="141" spans="1:15" s="143" customFormat="1" ht="18" outlineLevel="2" x14ac:dyDescent="0.4">
      <c r="A141" s="156"/>
      <c r="B141" s="560"/>
      <c r="C141" s="561">
        <f t="shared" ref="C141:C146" si="113">$C$136</f>
        <v>0</v>
      </c>
      <c r="D141" s="181"/>
      <c r="E141" s="182">
        <f>SUM(F141:M141)</f>
        <v>0</v>
      </c>
      <c r="F141" s="183"/>
      <c r="G141" s="184"/>
      <c r="H141" s="184"/>
      <c r="I141" s="184"/>
      <c r="J141" s="184"/>
      <c r="K141" s="184"/>
      <c r="L141" s="184"/>
      <c r="M141" s="185"/>
      <c r="N141" s="164" t="str">
        <f t="shared" ref="N141:N146" si="114">IFERROR(SUM(F141:M141)/$D$136,"N/A")</f>
        <v>N/A</v>
      </c>
      <c r="O141" s="165"/>
    </row>
    <row r="142" spans="1:15" s="143" customFormat="1" ht="18" outlineLevel="2" x14ac:dyDescent="0.4">
      <c r="A142" s="156"/>
      <c r="B142" s="560"/>
      <c r="C142" s="561">
        <f t="shared" si="113"/>
        <v>0</v>
      </c>
      <c r="D142" s="181"/>
      <c r="E142" s="182">
        <f t="shared" ref="E142:E146" si="115">SUM(F142:M142)</f>
        <v>0</v>
      </c>
      <c r="F142" s="183"/>
      <c r="G142" s="184"/>
      <c r="H142" s="184"/>
      <c r="I142" s="184"/>
      <c r="J142" s="184"/>
      <c r="K142" s="184"/>
      <c r="L142" s="184"/>
      <c r="M142" s="185"/>
      <c r="N142" s="164" t="str">
        <f t="shared" si="114"/>
        <v>N/A</v>
      </c>
      <c r="O142" s="165"/>
    </row>
    <row r="143" spans="1:15" s="143" customFormat="1" ht="18" outlineLevel="2" x14ac:dyDescent="0.4">
      <c r="A143" s="156"/>
      <c r="B143" s="560"/>
      <c r="C143" s="561">
        <f t="shared" si="113"/>
        <v>0</v>
      </c>
      <c r="D143" s="181"/>
      <c r="E143" s="182">
        <f t="shared" si="115"/>
        <v>0</v>
      </c>
      <c r="F143" s="183"/>
      <c r="G143" s="184"/>
      <c r="H143" s="184"/>
      <c r="I143" s="184"/>
      <c r="J143" s="184"/>
      <c r="K143" s="184"/>
      <c r="L143" s="184"/>
      <c r="M143" s="185"/>
      <c r="N143" s="164" t="str">
        <f t="shared" si="114"/>
        <v>N/A</v>
      </c>
      <c r="O143" s="165"/>
    </row>
    <row r="144" spans="1:15" s="143" customFormat="1" ht="18" outlineLevel="2" x14ac:dyDescent="0.4">
      <c r="A144" s="156"/>
      <c r="B144" s="560"/>
      <c r="C144" s="561">
        <f t="shared" si="113"/>
        <v>0</v>
      </c>
      <c r="D144" s="181"/>
      <c r="E144" s="182">
        <f t="shared" si="115"/>
        <v>0</v>
      </c>
      <c r="F144" s="183"/>
      <c r="G144" s="184"/>
      <c r="H144" s="184"/>
      <c r="I144" s="184"/>
      <c r="J144" s="184"/>
      <c r="K144" s="184"/>
      <c r="L144" s="184"/>
      <c r="M144" s="185"/>
      <c r="N144" s="164" t="str">
        <f t="shared" si="114"/>
        <v>N/A</v>
      </c>
      <c r="O144" s="165"/>
    </row>
    <row r="145" spans="1:15" s="143" customFormat="1" ht="18" outlineLevel="2" x14ac:dyDescent="0.4">
      <c r="A145" s="156"/>
      <c r="B145" s="560"/>
      <c r="C145" s="561">
        <f t="shared" si="113"/>
        <v>0</v>
      </c>
      <c r="D145" s="186"/>
      <c r="E145" s="182">
        <f t="shared" si="115"/>
        <v>0</v>
      </c>
      <c r="F145" s="183"/>
      <c r="G145" s="184"/>
      <c r="H145" s="184"/>
      <c r="I145" s="184"/>
      <c r="J145" s="184"/>
      <c r="K145" s="184"/>
      <c r="L145" s="184"/>
      <c r="M145" s="185"/>
      <c r="N145" s="164" t="str">
        <f t="shared" si="114"/>
        <v>N/A</v>
      </c>
      <c r="O145" s="165"/>
    </row>
    <row r="146" spans="1:15" s="143" customFormat="1" ht="18" outlineLevel="2" x14ac:dyDescent="0.4">
      <c r="A146" s="187"/>
      <c r="B146" s="562"/>
      <c r="C146" s="167">
        <f t="shared" si="113"/>
        <v>0</v>
      </c>
      <c r="D146" s="188"/>
      <c r="E146" s="189">
        <f t="shared" si="115"/>
        <v>0</v>
      </c>
      <c r="F146" s="170"/>
      <c r="G146" s="171"/>
      <c r="H146" s="171"/>
      <c r="I146" s="171"/>
      <c r="J146" s="171"/>
      <c r="K146" s="171"/>
      <c r="L146" s="171"/>
      <c r="M146" s="172"/>
      <c r="N146" s="164" t="str">
        <f t="shared" si="114"/>
        <v>N/A</v>
      </c>
      <c r="O146" s="165"/>
    </row>
    <row r="147" spans="1:15" s="143" customFormat="1" ht="18" outlineLevel="2" x14ac:dyDescent="0.4">
      <c r="A147" s="190" t="s">
        <v>20</v>
      </c>
      <c r="B147" s="191" t="s">
        <v>45</v>
      </c>
      <c r="C147" s="192"/>
      <c r="D147" s="193">
        <f>SUM(F147:M147)</f>
        <v>0</v>
      </c>
      <c r="E147" s="194"/>
      <c r="F147" s="563">
        <f>F139*C136</f>
        <v>0</v>
      </c>
      <c r="G147" s="563">
        <f>(G139+F139)*C136</f>
        <v>0</v>
      </c>
      <c r="H147" s="563">
        <f>(H139+G139+F139)*C136</f>
        <v>0</v>
      </c>
      <c r="I147" s="563">
        <f>(I139+H139+G139+F139)*C136</f>
        <v>0</v>
      </c>
      <c r="J147" s="563">
        <f>(J139+I139+H139+G139+F139)*C136</f>
        <v>0</v>
      </c>
      <c r="K147" s="563">
        <f>(K139+J139+I139+H139+G139+F139)*C136</f>
        <v>0</v>
      </c>
      <c r="L147" s="563">
        <f>(L139+K139+J139+I139+H139+G139+F139)*C136</f>
        <v>0</v>
      </c>
      <c r="M147" s="563">
        <f>(M139+L139+K139+J139+I139+H139+G139+F139)*C136</f>
        <v>0</v>
      </c>
      <c r="N147" s="178"/>
      <c r="O147" s="195"/>
    </row>
    <row r="148" spans="1:15" s="143" customFormat="1" ht="18" outlineLevel="2" x14ac:dyDescent="0.4">
      <c r="A148" s="196" t="s">
        <v>25</v>
      </c>
      <c r="B148" s="197" t="s">
        <v>336</v>
      </c>
      <c r="C148" s="198"/>
      <c r="D148" s="199">
        <f>SUM(F148:M148)</f>
        <v>0</v>
      </c>
      <c r="E148" s="200"/>
      <c r="F148" s="565">
        <f>F136*C148</f>
        <v>0</v>
      </c>
      <c r="G148" s="565">
        <f>(G136+F136)*C148</f>
        <v>0</v>
      </c>
      <c r="H148" s="565">
        <f>(H136+G136+F136)*C148</f>
        <v>0</v>
      </c>
      <c r="I148" s="565">
        <f>(I136+H136+G136+F136)*C148</f>
        <v>0</v>
      </c>
      <c r="J148" s="565">
        <f>(J136+I136+H136+G136+F136)*C148</f>
        <v>0</v>
      </c>
      <c r="K148" s="565">
        <f>(K136+J136+I136+H136+G136+F136)*C148</f>
        <v>0</v>
      </c>
      <c r="L148" s="565">
        <f>(L136+K136+J136+I136+H136+G136+F136)*C148</f>
        <v>0</v>
      </c>
      <c r="M148" s="566">
        <f>(M136+L136+K136+J136+I136+H136+G136+F136)*C148</f>
        <v>0</v>
      </c>
      <c r="N148" s="178"/>
      <c r="O148" s="195"/>
    </row>
    <row r="149" spans="1:15" s="143" customFormat="1" ht="18" outlineLevel="2" x14ac:dyDescent="0.4">
      <c r="A149" s="142"/>
      <c r="B149" s="201"/>
      <c r="C149" s="202"/>
      <c r="D149" s="203"/>
      <c r="E149" s="201"/>
      <c r="G149" s="204"/>
      <c r="H149" s="204"/>
      <c r="I149" s="204"/>
      <c r="J149" s="204"/>
      <c r="K149" s="204"/>
      <c r="L149" s="204"/>
      <c r="M149" s="205"/>
      <c r="N149" s="178"/>
      <c r="O149" s="195"/>
    </row>
    <row r="150" spans="1:15" s="143" customFormat="1" ht="18" outlineLevel="2" x14ac:dyDescent="0.4">
      <c r="A150" s="150" t="s">
        <v>325</v>
      </c>
      <c r="B150" s="151"/>
      <c r="C150" s="152"/>
      <c r="D150" s="153"/>
      <c r="E150" s="206">
        <f>SUM(F150:M150)</f>
        <v>0</v>
      </c>
      <c r="F150" s="556">
        <f>SUM(F151:F152)+F153</f>
        <v>0</v>
      </c>
      <c r="G150" s="556">
        <f t="shared" ref="G150" si="116">SUM(G151:G152)+G153</f>
        <v>0</v>
      </c>
      <c r="H150" s="556">
        <f t="shared" ref="H150" si="117">SUM(H151:H152)+H153</f>
        <v>0</v>
      </c>
      <c r="I150" s="556">
        <f t="shared" ref="I150:M150" si="118">SUM(I151:I152)+I153</f>
        <v>0</v>
      </c>
      <c r="J150" s="556">
        <f t="shared" si="118"/>
        <v>0</v>
      </c>
      <c r="K150" s="556">
        <f t="shared" si="118"/>
        <v>0</v>
      </c>
      <c r="L150" s="556">
        <f t="shared" si="118"/>
        <v>0</v>
      </c>
      <c r="M150" s="556">
        <f t="shared" si="118"/>
        <v>0</v>
      </c>
      <c r="N150" s="154">
        <f>SUM(N151:N160)</f>
        <v>0</v>
      </c>
      <c r="O150" s="155"/>
    </row>
    <row r="151" spans="1:15" s="143" customFormat="1" ht="18" outlineLevel="2" x14ac:dyDescent="0.4">
      <c r="A151" s="156"/>
      <c r="B151" s="157" t="s">
        <v>32</v>
      </c>
      <c r="C151" s="158">
        <v>0</v>
      </c>
      <c r="D151" s="159">
        <f>SUM(F151:M151)</f>
        <v>0</v>
      </c>
      <c r="E151" s="160">
        <f>SUM(F151:M151)</f>
        <v>0</v>
      </c>
      <c r="F151" s="161"/>
      <c r="G151" s="162"/>
      <c r="H151" s="162"/>
      <c r="I151" s="162"/>
      <c r="J151" s="162"/>
      <c r="K151" s="162"/>
      <c r="L151" s="162"/>
      <c r="M151" s="163"/>
      <c r="N151" s="164" t="str">
        <f>IFERROR(SUM(F151:M151)/$D$150,"N/A")</f>
        <v>N/A</v>
      </c>
      <c r="O151" s="165"/>
    </row>
    <row r="152" spans="1:15" s="143" customFormat="1" ht="18" outlineLevel="2" x14ac:dyDescent="0.4">
      <c r="A152" s="156"/>
      <c r="B152" s="166" t="s">
        <v>213</v>
      </c>
      <c r="C152" s="167">
        <v>0</v>
      </c>
      <c r="D152" s="168">
        <f>SUM(F152:M152)</f>
        <v>0</v>
      </c>
      <c r="E152" s="169">
        <f>SUM(F152:M152)</f>
        <v>0</v>
      </c>
      <c r="F152" s="170"/>
      <c r="G152" s="171"/>
      <c r="H152" s="171"/>
      <c r="I152" s="171"/>
      <c r="J152" s="171"/>
      <c r="K152" s="171"/>
      <c r="L152" s="171"/>
      <c r="M152" s="172"/>
      <c r="N152" s="164" t="str">
        <f>IFERROR(SUM(F152:M152)/$D$150,"N/A")</f>
        <v>N/A</v>
      </c>
      <c r="O152" s="165"/>
    </row>
    <row r="153" spans="1:15" s="143" customFormat="1" ht="18" outlineLevel="2" x14ac:dyDescent="0.4">
      <c r="A153" s="173"/>
      <c r="B153" s="174"/>
      <c r="C153" s="175"/>
      <c r="D153" s="176"/>
      <c r="E153" s="177"/>
      <c r="F153" s="557">
        <f>SUM(F154:F160)</f>
        <v>0</v>
      </c>
      <c r="G153" s="557">
        <f t="shared" ref="G153:M153" si="119">SUM(G154:G160)</f>
        <v>0</v>
      </c>
      <c r="H153" s="557">
        <f t="shared" si="119"/>
        <v>0</v>
      </c>
      <c r="I153" s="557">
        <f t="shared" si="119"/>
        <v>0</v>
      </c>
      <c r="J153" s="557">
        <f t="shared" si="119"/>
        <v>0</v>
      </c>
      <c r="K153" s="557">
        <f t="shared" si="119"/>
        <v>0</v>
      </c>
      <c r="L153" s="557">
        <f t="shared" si="119"/>
        <v>0</v>
      </c>
      <c r="M153" s="557">
        <f t="shared" si="119"/>
        <v>0</v>
      </c>
      <c r="N153" s="164"/>
      <c r="O153" s="178"/>
    </row>
    <row r="154" spans="1:15" s="143" customFormat="1" ht="18" outlineLevel="2" x14ac:dyDescent="0.4">
      <c r="A154" s="156"/>
      <c r="B154" s="559" t="s">
        <v>323</v>
      </c>
      <c r="C154" s="158">
        <f>$C$150</f>
        <v>0</v>
      </c>
      <c r="D154" s="179"/>
      <c r="E154" s="180">
        <f>SUM(F154:M154)</f>
        <v>0</v>
      </c>
      <c r="F154" s="161"/>
      <c r="G154" s="162"/>
      <c r="H154" s="162"/>
      <c r="I154" s="162"/>
      <c r="J154" s="162"/>
      <c r="K154" s="162"/>
      <c r="L154" s="162"/>
      <c r="M154" s="163"/>
      <c r="N154" s="164" t="str">
        <f>IFERROR(SUM(F154:M154)/$D$150,"N/A")</f>
        <v>N/A</v>
      </c>
      <c r="O154" s="165"/>
    </row>
    <row r="155" spans="1:15" s="143" customFormat="1" ht="18" outlineLevel="2" x14ac:dyDescent="0.4">
      <c r="A155" s="156"/>
      <c r="B155" s="560"/>
      <c r="C155" s="561">
        <f t="shared" ref="C155:C160" si="120">$C$150</f>
        <v>0</v>
      </c>
      <c r="D155" s="181"/>
      <c r="E155" s="182">
        <f>SUM(F155:M155)</f>
        <v>0</v>
      </c>
      <c r="F155" s="183"/>
      <c r="G155" s="184"/>
      <c r="H155" s="184"/>
      <c r="I155" s="184"/>
      <c r="J155" s="184"/>
      <c r="K155" s="184"/>
      <c r="L155" s="184"/>
      <c r="M155" s="185"/>
      <c r="N155" s="164" t="str">
        <f t="shared" ref="N155:N160" si="121">IFERROR(SUM(F155:M155)/$D$150,"N/A")</f>
        <v>N/A</v>
      </c>
      <c r="O155" s="165"/>
    </row>
    <row r="156" spans="1:15" s="143" customFormat="1" ht="18" outlineLevel="2" x14ac:dyDescent="0.4">
      <c r="A156" s="156"/>
      <c r="B156" s="560"/>
      <c r="C156" s="561">
        <f t="shared" si="120"/>
        <v>0</v>
      </c>
      <c r="D156" s="181"/>
      <c r="E156" s="182">
        <f t="shared" ref="E156:E160" si="122">SUM(F156:M156)</f>
        <v>0</v>
      </c>
      <c r="F156" s="183"/>
      <c r="G156" s="184"/>
      <c r="H156" s="184"/>
      <c r="I156" s="184"/>
      <c r="J156" s="184"/>
      <c r="K156" s="184"/>
      <c r="L156" s="184"/>
      <c r="M156" s="185"/>
      <c r="N156" s="164" t="str">
        <f t="shared" si="121"/>
        <v>N/A</v>
      </c>
      <c r="O156" s="165"/>
    </row>
    <row r="157" spans="1:15" s="143" customFormat="1" ht="18" outlineLevel="2" x14ac:dyDescent="0.4">
      <c r="A157" s="156"/>
      <c r="B157" s="560"/>
      <c r="C157" s="561">
        <f t="shared" si="120"/>
        <v>0</v>
      </c>
      <c r="D157" s="181"/>
      <c r="E157" s="182">
        <f t="shared" si="122"/>
        <v>0</v>
      </c>
      <c r="F157" s="183"/>
      <c r="G157" s="184"/>
      <c r="H157" s="184"/>
      <c r="I157" s="184"/>
      <c r="J157" s="184"/>
      <c r="K157" s="184"/>
      <c r="L157" s="184"/>
      <c r="M157" s="185"/>
      <c r="N157" s="164" t="str">
        <f t="shared" si="121"/>
        <v>N/A</v>
      </c>
      <c r="O157" s="165"/>
    </row>
    <row r="158" spans="1:15" s="143" customFormat="1" ht="18" outlineLevel="2" x14ac:dyDescent="0.4">
      <c r="A158" s="156"/>
      <c r="B158" s="560"/>
      <c r="C158" s="561">
        <f t="shared" si="120"/>
        <v>0</v>
      </c>
      <c r="D158" s="181"/>
      <c r="E158" s="182">
        <f t="shared" si="122"/>
        <v>0</v>
      </c>
      <c r="F158" s="183"/>
      <c r="G158" s="184"/>
      <c r="H158" s="184"/>
      <c r="I158" s="184"/>
      <c r="J158" s="184"/>
      <c r="K158" s="184"/>
      <c r="L158" s="184"/>
      <c r="M158" s="185"/>
      <c r="N158" s="164" t="str">
        <f t="shared" si="121"/>
        <v>N/A</v>
      </c>
      <c r="O158" s="165"/>
    </row>
    <row r="159" spans="1:15" s="143" customFormat="1" ht="18" outlineLevel="2" x14ac:dyDescent="0.4">
      <c r="A159" s="156"/>
      <c r="B159" s="560"/>
      <c r="C159" s="561">
        <f t="shared" si="120"/>
        <v>0</v>
      </c>
      <c r="D159" s="186"/>
      <c r="E159" s="182">
        <f t="shared" si="122"/>
        <v>0</v>
      </c>
      <c r="F159" s="183"/>
      <c r="G159" s="184"/>
      <c r="H159" s="184"/>
      <c r="I159" s="184"/>
      <c r="J159" s="184"/>
      <c r="K159" s="184"/>
      <c r="L159" s="184"/>
      <c r="M159" s="185"/>
      <c r="N159" s="164" t="str">
        <f t="shared" si="121"/>
        <v>N/A</v>
      </c>
      <c r="O159" s="165"/>
    </row>
    <row r="160" spans="1:15" s="143" customFormat="1" ht="18" outlineLevel="2" x14ac:dyDescent="0.4">
      <c r="A160" s="187"/>
      <c r="B160" s="562"/>
      <c r="C160" s="167">
        <f t="shared" si="120"/>
        <v>0</v>
      </c>
      <c r="D160" s="188"/>
      <c r="E160" s="189">
        <f t="shared" si="122"/>
        <v>0</v>
      </c>
      <c r="F160" s="170"/>
      <c r="G160" s="171"/>
      <c r="H160" s="171"/>
      <c r="I160" s="171"/>
      <c r="J160" s="171"/>
      <c r="K160" s="171"/>
      <c r="L160" s="171"/>
      <c r="M160" s="172"/>
      <c r="N160" s="164" t="str">
        <f t="shared" si="121"/>
        <v>N/A</v>
      </c>
      <c r="O160" s="165"/>
    </row>
    <row r="161" spans="1:35" s="143" customFormat="1" ht="18" outlineLevel="2" x14ac:dyDescent="0.4">
      <c r="A161" s="190" t="s">
        <v>20</v>
      </c>
      <c r="B161" s="191" t="s">
        <v>45</v>
      </c>
      <c r="C161" s="192"/>
      <c r="D161" s="193">
        <f>SUM(F161:M161)</f>
        <v>0</v>
      </c>
      <c r="E161" s="194"/>
      <c r="F161" s="563">
        <f>F153*C150</f>
        <v>0</v>
      </c>
      <c r="G161" s="563">
        <f>(G153+F153)*C150</f>
        <v>0</v>
      </c>
      <c r="H161" s="563">
        <f>(H153+G153+F153)*C150</f>
        <v>0</v>
      </c>
      <c r="I161" s="563">
        <f>(I153+H153+G153+F153)*C150</f>
        <v>0</v>
      </c>
      <c r="J161" s="563">
        <f>(J153+I153+H153+G153+F153)*C150</f>
        <v>0</v>
      </c>
      <c r="K161" s="563">
        <f>(K153+J153+I153+H153+G153+F153)*C150</f>
        <v>0</v>
      </c>
      <c r="L161" s="563">
        <f>(L153+K153+J153+I153+H153+G153+F153)*C150</f>
        <v>0</v>
      </c>
      <c r="M161" s="563">
        <f>(M153+L153+K153+J153+I153+H153+G153+F153)*C150</f>
        <v>0</v>
      </c>
      <c r="N161" s="178"/>
      <c r="O161" s="195"/>
    </row>
    <row r="162" spans="1:35" s="143" customFormat="1" ht="18" outlineLevel="2" x14ac:dyDescent="0.4">
      <c r="A162" s="196" t="s">
        <v>25</v>
      </c>
      <c r="B162" s="197" t="s">
        <v>336</v>
      </c>
      <c r="C162" s="198"/>
      <c r="D162" s="199">
        <f>SUM(F162:M162)</f>
        <v>0</v>
      </c>
      <c r="E162" s="200"/>
      <c r="F162" s="565">
        <f>F150*C162</f>
        <v>0</v>
      </c>
      <c r="G162" s="565">
        <f>(G150+F150)*C162</f>
        <v>0</v>
      </c>
      <c r="H162" s="565">
        <f>(H150+G150+F150)*C162</f>
        <v>0</v>
      </c>
      <c r="I162" s="565">
        <f>(I150+H150+G150+F150)*C162</f>
        <v>0</v>
      </c>
      <c r="J162" s="565">
        <f>(J150+I150+H150+G150+F150)*C162</f>
        <v>0</v>
      </c>
      <c r="K162" s="565">
        <f>(K150+J150+I150+H150+G150+F150)*C162</f>
        <v>0</v>
      </c>
      <c r="L162" s="565">
        <f>(L150+K150+J150+I150+H150+G150+F150)*C162</f>
        <v>0</v>
      </c>
      <c r="M162" s="566">
        <f>(M150+L150+K150+J150+I150+H150+G150+F150)*C162</f>
        <v>0</v>
      </c>
      <c r="N162" s="178"/>
      <c r="O162" s="195"/>
    </row>
    <row r="163" spans="1:35" ht="15.5" outlineLevel="1" x14ac:dyDescent="0.35">
      <c r="A163" s="11"/>
      <c r="B163" s="20"/>
      <c r="C163" s="24"/>
      <c r="D163" s="25"/>
      <c r="E163" s="20"/>
      <c r="G163" s="26"/>
      <c r="H163" s="26"/>
      <c r="I163" s="26"/>
      <c r="J163" s="26"/>
      <c r="K163" s="26"/>
      <c r="L163" s="26"/>
      <c r="M163" s="27"/>
      <c r="N163" s="22"/>
      <c r="O163" s="23"/>
      <c r="P163" s="18"/>
      <c r="Q163" s="18"/>
      <c r="R163" s="18"/>
      <c r="S163" s="18"/>
      <c r="T163" s="18"/>
      <c r="U163" s="18"/>
      <c r="V163" s="18"/>
      <c r="W163" s="18"/>
      <c r="X163" s="18"/>
      <c r="Y163" s="18"/>
      <c r="Z163" s="18"/>
      <c r="AA163" s="18"/>
      <c r="AB163" s="18"/>
      <c r="AC163" s="18"/>
      <c r="AD163" s="18"/>
      <c r="AE163" s="18"/>
    </row>
    <row r="164" spans="1:35" s="993" customFormat="1" ht="46" customHeight="1" x14ac:dyDescent="0.65">
      <c r="A164" s="987" t="s">
        <v>146</v>
      </c>
      <c r="B164" s="989"/>
      <c r="C164" s="989"/>
      <c r="D164" s="989"/>
      <c r="E164" s="989"/>
      <c r="F164" s="989"/>
      <c r="G164" s="989"/>
      <c r="H164" s="989"/>
      <c r="I164" s="989"/>
      <c r="J164" s="987"/>
      <c r="K164" s="989"/>
      <c r="L164" s="989"/>
      <c r="M164" s="989"/>
      <c r="N164" s="989"/>
      <c r="O164" s="989"/>
      <c r="P164" s="903"/>
      <c r="Q164" s="903"/>
      <c r="R164" s="903"/>
      <c r="S164" s="903"/>
      <c r="T164" s="903"/>
      <c r="U164" s="903"/>
      <c r="V164" s="990"/>
      <c r="W164" s="991"/>
      <c r="X164" s="991"/>
      <c r="Y164" s="991"/>
      <c r="Z164" s="991"/>
      <c r="AA164" s="991"/>
      <c r="AB164" s="991"/>
      <c r="AC164" s="991"/>
      <c r="AD164" s="991"/>
      <c r="AE164" s="991"/>
      <c r="AF164" s="992"/>
      <c r="AG164" s="992"/>
      <c r="AH164" s="992"/>
      <c r="AI164" s="992"/>
    </row>
    <row r="165" spans="1:35" s="141" customFormat="1" ht="36" outlineLevel="1" x14ac:dyDescent="0.4">
      <c r="A165" s="221"/>
      <c r="B165" s="313"/>
      <c r="C165" s="313"/>
      <c r="D165" s="314"/>
      <c r="E165" s="314" t="s">
        <v>19</v>
      </c>
      <c r="F165" s="554" t="str">
        <f>Erfolgsrechnung!C8</f>
        <v>n = Vorjahr</v>
      </c>
      <c r="G165" s="554" t="str">
        <f>Erfolgsrechnung!D8</f>
        <v>n+1 
(1. PRE-Jahr)</v>
      </c>
      <c r="H165" s="554" t="str">
        <f>Erfolgsrechnung!E8</f>
        <v>n+2</v>
      </c>
      <c r="I165" s="554" t="str">
        <f>Erfolgsrechnung!F8</f>
        <v>n+3</v>
      </c>
      <c r="J165" s="554" t="str">
        <f>Erfolgsrechnung!G8</f>
        <v>n+4</v>
      </c>
      <c r="K165" s="554" t="str">
        <f>Erfolgsrechnung!H8</f>
        <v>n+5</v>
      </c>
      <c r="L165" s="554" t="str">
        <f>Erfolgsrechnung!I8</f>
        <v>n+6</v>
      </c>
      <c r="M165" s="554" t="str">
        <f>Erfolgsrechnung!J8</f>
        <v>1. Jahr nach Umsetzung</v>
      </c>
      <c r="N165" s="1029" t="s">
        <v>114</v>
      </c>
      <c r="O165" s="1030"/>
      <c r="P165" s="143"/>
      <c r="Q165" s="143"/>
      <c r="R165" s="143"/>
      <c r="S165" s="143"/>
      <c r="T165" s="143"/>
      <c r="U165" s="143"/>
      <c r="V165" s="143"/>
      <c r="W165" s="143"/>
      <c r="X165" s="143"/>
      <c r="Y165" s="143"/>
      <c r="Z165" s="143"/>
      <c r="AA165" s="143"/>
      <c r="AB165" s="143"/>
      <c r="AC165" s="143"/>
      <c r="AD165" s="143"/>
      <c r="AE165" s="143"/>
    </row>
    <row r="166" spans="1:35" s="143" customFormat="1" ht="18" outlineLevel="1" x14ac:dyDescent="0.4">
      <c r="A166" s="222" t="s">
        <v>124</v>
      </c>
      <c r="B166" s="223"/>
      <c r="C166" s="224"/>
      <c r="D166" s="225"/>
      <c r="E166" s="226"/>
      <c r="F166" s="227"/>
      <c r="G166" s="228"/>
      <c r="H166" s="228"/>
      <c r="I166" s="228"/>
      <c r="J166" s="228"/>
      <c r="K166" s="228"/>
      <c r="L166" s="228"/>
      <c r="M166" s="223"/>
      <c r="N166" s="1031"/>
      <c r="O166" s="1032"/>
    </row>
    <row r="167" spans="1:35" s="143" customFormat="1" ht="18" outlineLevel="1" x14ac:dyDescent="0.4">
      <c r="A167" s="190"/>
      <c r="B167" s="144"/>
      <c r="C167" s="229"/>
      <c r="D167" s="230"/>
      <c r="E167" s="231">
        <f>SUM(F167:M167)</f>
        <v>0</v>
      </c>
      <c r="F167" s="567">
        <f>SUM(F168:F170)</f>
        <v>0</v>
      </c>
      <c r="G167" s="568">
        <f t="shared" ref="G167:J167" si="123">SUM(G168:G170)</f>
        <v>0</v>
      </c>
      <c r="H167" s="568">
        <f t="shared" si="123"/>
        <v>0</v>
      </c>
      <c r="I167" s="568">
        <f t="shared" si="123"/>
        <v>0</v>
      </c>
      <c r="J167" s="568">
        <f t="shared" si="123"/>
        <v>0</v>
      </c>
      <c r="K167" s="568">
        <f>SUM(K168:K170)</f>
        <v>0</v>
      </c>
      <c r="L167" s="568">
        <f>SUM(L168:L170)</f>
        <v>0</v>
      </c>
      <c r="M167" s="568">
        <f>SUM(M168:M170)</f>
        <v>0</v>
      </c>
      <c r="N167" s="1037"/>
      <c r="O167" s="1038"/>
    </row>
    <row r="168" spans="1:35" s="143" customFormat="1" ht="18" outlineLevel="1" x14ac:dyDescent="0.4">
      <c r="A168" s="156" t="s">
        <v>126</v>
      </c>
      <c r="B168" s="232"/>
      <c r="C168" s="232"/>
      <c r="D168" s="233"/>
      <c r="E168" s="234">
        <f>SUM(F168:M168)</f>
        <v>0</v>
      </c>
      <c r="F168" s="235"/>
      <c r="G168" s="184"/>
      <c r="H168" s="184"/>
      <c r="I168" s="184"/>
      <c r="J168" s="184"/>
      <c r="K168" s="184"/>
      <c r="L168" s="184"/>
      <c r="M168" s="184"/>
      <c r="N168" s="1033"/>
      <c r="O168" s="1034"/>
    </row>
    <row r="169" spans="1:35" s="143" customFormat="1" ht="18" outlineLevel="1" x14ac:dyDescent="0.4">
      <c r="A169" s="156" t="s">
        <v>127</v>
      </c>
      <c r="B169" s="232"/>
      <c r="C169" s="232"/>
      <c r="D169" s="233"/>
      <c r="E169" s="234">
        <f t="shared" ref="E169:E170" si="124">SUM(F169:M169)</f>
        <v>0</v>
      </c>
      <c r="F169" s="235"/>
      <c r="G169" s="184"/>
      <c r="H169" s="184"/>
      <c r="I169" s="184"/>
      <c r="J169" s="184"/>
      <c r="K169" s="184"/>
      <c r="L169" s="184"/>
      <c r="M169" s="184"/>
      <c r="N169" s="1035"/>
      <c r="O169" s="1036"/>
    </row>
    <row r="170" spans="1:35" s="143" customFormat="1" ht="18" outlineLevel="1" x14ac:dyDescent="0.4">
      <c r="B170" s="232"/>
      <c r="C170" s="232"/>
      <c r="D170" s="233"/>
      <c r="E170" s="234">
        <f t="shared" si="124"/>
        <v>0</v>
      </c>
      <c r="F170" s="235"/>
      <c r="G170" s="184"/>
      <c r="H170" s="184"/>
      <c r="I170" s="184"/>
      <c r="J170" s="184"/>
      <c r="K170" s="184"/>
      <c r="L170" s="184"/>
      <c r="M170" s="184"/>
      <c r="N170" s="1035"/>
      <c r="O170" s="1036"/>
    </row>
    <row r="171" spans="1:35" ht="15.5" x14ac:dyDescent="0.35">
      <c r="A171" s="11"/>
      <c r="B171" s="20"/>
      <c r="C171" s="19"/>
      <c r="D171" s="19"/>
      <c r="E171" s="20"/>
      <c r="F171" s="26"/>
      <c r="G171" s="26"/>
      <c r="H171" s="26"/>
      <c r="J171" s="26"/>
      <c r="K171" s="26"/>
      <c r="L171" s="26"/>
      <c r="M171" s="26"/>
      <c r="P171" s="18"/>
      <c r="Q171" s="18"/>
      <c r="R171" s="18"/>
      <c r="S171" s="18"/>
      <c r="T171" s="18"/>
      <c r="U171" s="18"/>
      <c r="V171" s="18"/>
      <c r="W171" s="18"/>
      <c r="X171" s="18"/>
      <c r="Y171" s="18"/>
      <c r="Z171" s="18"/>
      <c r="AA171" s="18"/>
      <c r="AB171" s="18"/>
      <c r="AC171" s="18"/>
      <c r="AD171" s="18"/>
      <c r="AE171" s="18"/>
    </row>
    <row r="172" spans="1:35" s="993" customFormat="1" ht="46" customHeight="1" x14ac:dyDescent="0.65">
      <c r="A172" s="987" t="s">
        <v>199</v>
      </c>
      <c r="B172" s="989"/>
      <c r="C172" s="989"/>
      <c r="D172" s="989"/>
      <c r="E172" s="989"/>
      <c r="F172" s="989"/>
      <c r="G172" s="989"/>
      <c r="H172" s="989"/>
      <c r="I172" s="989"/>
      <c r="J172" s="987"/>
      <c r="K172" s="989"/>
      <c r="L172" s="989"/>
      <c r="M172" s="989"/>
      <c r="N172" s="989"/>
      <c r="O172" s="989"/>
      <c r="P172" s="903"/>
      <c r="Q172" s="903"/>
      <c r="R172" s="903"/>
      <c r="S172" s="903"/>
      <c r="T172" s="903"/>
      <c r="U172" s="903"/>
      <c r="V172" s="990"/>
      <c r="W172" s="991"/>
      <c r="X172" s="991"/>
      <c r="Y172" s="991"/>
      <c r="Z172" s="991"/>
      <c r="AA172" s="991"/>
      <c r="AB172" s="991"/>
      <c r="AC172" s="991"/>
      <c r="AD172" s="991"/>
      <c r="AE172" s="991"/>
      <c r="AF172" s="992"/>
      <c r="AG172" s="992"/>
      <c r="AH172" s="992"/>
      <c r="AI172" s="992"/>
    </row>
    <row r="173" spans="1:35" s="293" customFormat="1" ht="24.65" customHeight="1" x14ac:dyDescent="0.4">
      <c r="A173" s="288" t="s">
        <v>53</v>
      </c>
      <c r="B173" s="289"/>
      <c r="C173" s="290"/>
      <c r="D173" s="288"/>
      <c r="E173" s="291"/>
      <c r="F173" s="569">
        <f>SUMIF($B$181:$B$251,"Zinskosten",F181:F251)</f>
        <v>0</v>
      </c>
      <c r="G173" s="569">
        <f t="shared" ref="G173:J173" si="125">SUMIF($B$181:$B$251,"Zinskosten",G181:G251)</f>
        <v>0</v>
      </c>
      <c r="H173" s="569">
        <f t="shared" si="125"/>
        <v>0</v>
      </c>
      <c r="I173" s="569">
        <f t="shared" si="125"/>
        <v>0</v>
      </c>
      <c r="J173" s="569">
        <f t="shared" si="125"/>
        <v>0</v>
      </c>
      <c r="K173" s="569">
        <f>SUMIF($B$181:$B$251,"Zinskosten",K181:K251)</f>
        <v>0</v>
      </c>
      <c r="L173" s="569">
        <f>SUMIF($B$181:$B$251,"Zinskosten",L181:L251)</f>
        <v>0</v>
      </c>
      <c r="M173" s="570">
        <f>SUMIF($B$181:$B$251,"Zinskosten",M181:M251)</f>
        <v>0</v>
      </c>
      <c r="N173" s="213" t="s">
        <v>318</v>
      </c>
      <c r="O173" s="292"/>
      <c r="P173" s="43"/>
      <c r="Q173" s="43"/>
      <c r="R173" s="43"/>
      <c r="S173" s="43"/>
      <c r="T173" s="43"/>
      <c r="U173" s="43"/>
      <c r="V173" s="43"/>
      <c r="W173" s="43"/>
      <c r="X173" s="43"/>
      <c r="Y173" s="43"/>
      <c r="Z173" s="43"/>
      <c r="AA173" s="43"/>
      <c r="AB173" s="43"/>
      <c r="AC173" s="43"/>
      <c r="AD173" s="43"/>
      <c r="AE173" s="43"/>
    </row>
    <row r="174" spans="1:35" s="43" customFormat="1" ht="20" x14ac:dyDescent="0.4">
      <c r="A174" s="294"/>
      <c r="B174" s="295"/>
      <c r="C174" s="296"/>
      <c r="D174" s="297"/>
      <c r="E174" s="298"/>
      <c r="F174" s="299"/>
      <c r="G174" s="299"/>
      <c r="H174" s="299"/>
      <c r="I174" s="299"/>
      <c r="J174" s="299"/>
      <c r="K174" s="299"/>
      <c r="L174" s="299"/>
      <c r="M174" s="299"/>
      <c r="N174" s="298"/>
      <c r="O174" s="298"/>
    </row>
    <row r="175" spans="1:35" s="43" customFormat="1" ht="20" outlineLevel="1" x14ac:dyDescent="0.4">
      <c r="A175" s="300" t="s">
        <v>179</v>
      </c>
      <c r="B175" s="300"/>
      <c r="C175" s="301"/>
      <c r="D175" s="300"/>
      <c r="E175" s="302"/>
      <c r="F175" s="571">
        <f>F182</f>
        <v>0</v>
      </c>
      <c r="G175" s="572">
        <f>G182</f>
        <v>0</v>
      </c>
      <c r="H175" s="572">
        <f t="shared" ref="H175:M175" si="126">H182</f>
        <v>0</v>
      </c>
      <c r="I175" s="572">
        <f t="shared" si="126"/>
        <v>0</v>
      </c>
      <c r="J175" s="572">
        <f t="shared" si="126"/>
        <v>0</v>
      </c>
      <c r="K175" s="572">
        <f>K182</f>
        <v>0</v>
      </c>
      <c r="L175" s="572">
        <f>L182</f>
        <v>0</v>
      </c>
      <c r="M175" s="572">
        <f t="shared" si="126"/>
        <v>0</v>
      </c>
      <c r="N175" s="46"/>
      <c r="O175" s="46"/>
    </row>
    <row r="176" spans="1:35" s="43" customFormat="1" ht="20" outlineLevel="1" x14ac:dyDescent="0.4">
      <c r="A176" s="46" t="s">
        <v>180</v>
      </c>
      <c r="B176" s="46"/>
      <c r="C176" s="303"/>
      <c r="D176" s="46"/>
      <c r="E176" s="304"/>
      <c r="F176" s="573">
        <f>F217+F226+F235+F244+F208</f>
        <v>0</v>
      </c>
      <c r="G176" s="532">
        <f>G217+G226+G235+G244+G208</f>
        <v>0</v>
      </c>
      <c r="H176" s="532">
        <f t="shared" ref="H176:J176" si="127">H217+H226+H235+H244+H208</f>
        <v>0</v>
      </c>
      <c r="I176" s="532">
        <f t="shared" si="127"/>
        <v>0</v>
      </c>
      <c r="J176" s="532">
        <f t="shared" si="127"/>
        <v>0</v>
      </c>
      <c r="K176" s="532">
        <f>K217+K226+K235+K244+K208</f>
        <v>0</v>
      </c>
      <c r="L176" s="532">
        <f>L217+L226+L235+L244+L208</f>
        <v>0</v>
      </c>
      <c r="M176" s="532">
        <f>M217+M226+M235+M244+M208</f>
        <v>0</v>
      </c>
    </row>
    <row r="177" spans="1:31" s="43" customFormat="1" ht="20" outlineLevel="1" x14ac:dyDescent="0.4">
      <c r="A177" s="49" t="s">
        <v>181</v>
      </c>
      <c r="B177" s="49"/>
      <c r="C177" s="305"/>
      <c r="D177" s="49"/>
      <c r="E177" s="306"/>
      <c r="F177" s="574">
        <f>F191+F200</f>
        <v>0</v>
      </c>
      <c r="G177" s="541">
        <f>G191+G200</f>
        <v>0</v>
      </c>
      <c r="H177" s="541">
        <f t="shared" ref="H177:M177" si="128">H191+H200</f>
        <v>0</v>
      </c>
      <c r="I177" s="541">
        <f t="shared" si="128"/>
        <v>0</v>
      </c>
      <c r="J177" s="541">
        <f t="shared" si="128"/>
        <v>0</v>
      </c>
      <c r="K177" s="541">
        <f t="shared" si="128"/>
        <v>0</v>
      </c>
      <c r="L177" s="541">
        <f t="shared" ref="L177" si="129">L191+L200</f>
        <v>0</v>
      </c>
      <c r="M177" s="541">
        <f t="shared" si="128"/>
        <v>0</v>
      </c>
    </row>
    <row r="178" spans="1:31" s="18" customFormat="1" ht="15.5" outlineLevel="1" x14ac:dyDescent="0.35">
      <c r="C178" s="37"/>
      <c r="F178" s="38"/>
      <c r="G178" s="38"/>
      <c r="H178" s="38"/>
      <c r="I178" s="38"/>
      <c r="J178" s="38"/>
      <c r="K178" s="38"/>
      <c r="L178" s="38"/>
      <c r="M178" s="38"/>
    </row>
    <row r="179" spans="1:31" s="141" customFormat="1" ht="36" outlineLevel="1" x14ac:dyDescent="0.4">
      <c r="A179" s="149" t="s">
        <v>29</v>
      </c>
      <c r="B179" s="314"/>
      <c r="C179" s="314" t="s">
        <v>209</v>
      </c>
      <c r="D179" s="314" t="s">
        <v>316</v>
      </c>
      <c r="E179" s="314" t="s">
        <v>19</v>
      </c>
      <c r="F179" s="554" t="str">
        <f>Erfolgsrechnung!C8</f>
        <v>n = Vorjahr</v>
      </c>
      <c r="G179" s="554" t="str">
        <f>Erfolgsrechnung!D8</f>
        <v>n+1 
(1. PRE-Jahr)</v>
      </c>
      <c r="H179" s="554" t="str">
        <f>Erfolgsrechnung!E8</f>
        <v>n+2</v>
      </c>
      <c r="I179" s="554" t="str">
        <f>Erfolgsrechnung!F8</f>
        <v>n+3</v>
      </c>
      <c r="J179" s="554" t="str">
        <f>Erfolgsrechnung!G8</f>
        <v>n+4</v>
      </c>
      <c r="K179" s="554" t="str">
        <f>Erfolgsrechnung!H8</f>
        <v>n+5</v>
      </c>
      <c r="L179" s="554" t="str">
        <f>Erfolgsrechnung!I8</f>
        <v>n+6</v>
      </c>
      <c r="M179" s="555" t="str">
        <f>Erfolgsrechnung!J8</f>
        <v>1. Jahr nach Umsetzung</v>
      </c>
      <c r="N179" s="1051" t="s">
        <v>114</v>
      </c>
      <c r="O179" s="1051"/>
      <c r="P179" s="143"/>
      <c r="Q179" s="143"/>
      <c r="R179" s="143"/>
      <c r="S179" s="143"/>
      <c r="T179" s="143"/>
      <c r="U179" s="143"/>
      <c r="V179" s="143"/>
      <c r="W179" s="143"/>
      <c r="X179" s="143"/>
      <c r="Y179" s="143"/>
      <c r="Z179" s="143"/>
      <c r="AA179" s="143"/>
      <c r="AB179" s="143"/>
      <c r="AC179" s="143"/>
      <c r="AD179" s="143"/>
      <c r="AE179" s="143"/>
    </row>
    <row r="180" spans="1:31" s="143" customFormat="1" ht="18" outlineLevel="1" x14ac:dyDescent="0.4">
      <c r="A180" s="236" t="s">
        <v>35</v>
      </c>
      <c r="B180" s="237"/>
      <c r="C180" s="238"/>
      <c r="D180" s="238"/>
      <c r="E180" s="239"/>
      <c r="F180" s="240"/>
      <c r="G180" s="237"/>
      <c r="H180" s="237"/>
      <c r="I180" s="237"/>
      <c r="J180" s="237"/>
      <c r="K180" s="237"/>
      <c r="L180" s="237"/>
      <c r="M180" s="241"/>
      <c r="N180" s="242"/>
      <c r="O180" s="242"/>
    </row>
    <row r="181" spans="1:31" s="143" customFormat="1" ht="18" outlineLevel="1" x14ac:dyDescent="0.4">
      <c r="A181" s="243" t="s">
        <v>37</v>
      </c>
      <c r="B181" s="244"/>
      <c r="C181" s="245"/>
      <c r="D181" s="245"/>
      <c r="E181" s="246"/>
      <c r="F181" s="575">
        <f>F182</f>
        <v>0</v>
      </c>
      <c r="G181" s="576">
        <f>F181+G182</f>
        <v>0</v>
      </c>
      <c r="H181" s="576">
        <f>G181+H182</f>
        <v>0</v>
      </c>
      <c r="I181" s="576">
        <f>H181+I182</f>
        <v>0</v>
      </c>
      <c r="J181" s="576">
        <f t="shared" ref="J181" si="130">I181+J182</f>
        <v>0</v>
      </c>
      <c r="K181" s="576">
        <f>J181+K182</f>
        <v>0</v>
      </c>
      <c r="L181" s="576">
        <f>K181+L182</f>
        <v>0</v>
      </c>
      <c r="M181" s="577">
        <f>L181+M182</f>
        <v>0</v>
      </c>
      <c r="N181" s="1048"/>
      <c r="O181" s="1048"/>
    </row>
    <row r="182" spans="1:31" s="143" customFormat="1" ht="18" outlineLevel="1" x14ac:dyDescent="0.4">
      <c r="A182" s="247" t="s">
        <v>36</v>
      </c>
      <c r="B182" s="248"/>
      <c r="C182" s="249">
        <v>0</v>
      </c>
      <c r="D182" s="250" t="s">
        <v>324</v>
      </c>
      <c r="E182" s="251"/>
      <c r="F182" s="578">
        <f>F184+F185-F186</f>
        <v>0</v>
      </c>
      <c r="G182" s="579">
        <f>G184+G185-G186</f>
        <v>0</v>
      </c>
      <c r="H182" s="579">
        <f>H184+H185-H186</f>
        <v>0</v>
      </c>
      <c r="I182" s="579">
        <f t="shared" ref="I182:J182" si="131">I184+I185-I186</f>
        <v>0</v>
      </c>
      <c r="J182" s="579">
        <f t="shared" si="131"/>
        <v>0</v>
      </c>
      <c r="K182" s="579">
        <f>K184+K185-K186</f>
        <v>0</v>
      </c>
      <c r="L182" s="579">
        <f>L184+L185-L186</f>
        <v>0</v>
      </c>
      <c r="M182" s="580">
        <f>M184+M185-M186</f>
        <v>0</v>
      </c>
      <c r="N182" s="1050"/>
      <c r="O182" s="1050"/>
    </row>
    <row r="183" spans="1:31" s="143" customFormat="1" ht="18" outlineLevel="1" x14ac:dyDescent="0.4">
      <c r="A183" s="156"/>
      <c r="B183" s="252"/>
      <c r="C183" s="175"/>
      <c r="D183" s="174"/>
      <c r="E183" s="253"/>
      <c r="F183" s="254"/>
      <c r="G183" s="255"/>
      <c r="H183" s="255"/>
      <c r="I183" s="255"/>
      <c r="J183" s="255"/>
      <c r="K183" s="255"/>
      <c r="L183" s="255"/>
      <c r="M183" s="256"/>
      <c r="N183" s="1042"/>
      <c r="O183" s="1042"/>
    </row>
    <row r="184" spans="1:31" s="143" customFormat="1" ht="18" outlineLevel="1" x14ac:dyDescent="0.4">
      <c r="A184" s="142"/>
      <c r="B184" s="257" t="s">
        <v>33</v>
      </c>
      <c r="C184" s="257"/>
      <c r="D184" s="257"/>
      <c r="E184" s="258"/>
      <c r="F184" s="581">
        <f t="shared" ref="F184:L184" si="132">SUMIF($B$39:$B$163,"Eigenkapital",$M$39:$M$163)</f>
        <v>0</v>
      </c>
      <c r="G184" s="581">
        <f t="shared" si="132"/>
        <v>0</v>
      </c>
      <c r="H184" s="581">
        <f t="shared" si="132"/>
        <v>0</v>
      </c>
      <c r="I184" s="581">
        <f t="shared" si="132"/>
        <v>0</v>
      </c>
      <c r="J184" s="581">
        <f t="shared" si="132"/>
        <v>0</v>
      </c>
      <c r="K184" s="581">
        <f t="shared" si="132"/>
        <v>0</v>
      </c>
      <c r="L184" s="581">
        <f t="shared" si="132"/>
        <v>0</v>
      </c>
      <c r="M184" s="581">
        <f>SUMIF($B$39:$B$163,"Eigenkapital",$M$39:$M$163)</f>
        <v>0</v>
      </c>
      <c r="N184" s="1052"/>
      <c r="O184" s="1044"/>
    </row>
    <row r="185" spans="1:31" s="143" customFormat="1" ht="18" outlineLevel="1" x14ac:dyDescent="0.4">
      <c r="A185" s="142"/>
      <c r="B185" s="259" t="s">
        <v>34</v>
      </c>
      <c r="C185" s="257"/>
      <c r="D185" s="257"/>
      <c r="E185" s="258"/>
      <c r="F185" s="260"/>
      <c r="G185" s="261"/>
      <c r="H185" s="261"/>
      <c r="I185" s="261"/>
      <c r="J185" s="261"/>
      <c r="K185" s="261"/>
      <c r="L185" s="261"/>
      <c r="M185" s="262"/>
      <c r="N185" s="1052"/>
      <c r="O185" s="1044"/>
    </row>
    <row r="186" spans="1:31" s="143" customFormat="1" ht="18" outlineLevel="1" x14ac:dyDescent="0.4">
      <c r="A186" s="142"/>
      <c r="B186" s="263" t="s">
        <v>28</v>
      </c>
      <c r="C186" s="264"/>
      <c r="D186" s="265"/>
      <c r="E186" s="266"/>
      <c r="F186" s="267"/>
      <c r="G186" s="268"/>
      <c r="H186" s="268"/>
      <c r="I186" s="268"/>
      <c r="J186" s="268"/>
      <c r="K186" s="268"/>
      <c r="L186" s="268"/>
      <c r="M186" s="269"/>
      <c r="N186" s="1052"/>
      <c r="O186" s="1044"/>
    </row>
    <row r="187" spans="1:31" s="143" customFormat="1" ht="18" outlineLevel="1" x14ac:dyDescent="0.4">
      <c r="A187" s="142"/>
      <c r="B187" s="270" t="s">
        <v>27</v>
      </c>
      <c r="C187" s="264"/>
      <c r="D187" s="265"/>
      <c r="E187" s="266"/>
      <c r="F187" s="582">
        <f>$C$182*F181</f>
        <v>0</v>
      </c>
      <c r="G187" s="582">
        <f>$C$182*G181</f>
        <v>0</v>
      </c>
      <c r="H187" s="582">
        <f t="shared" ref="H187:M187" si="133">$C$182*H181</f>
        <v>0</v>
      </c>
      <c r="I187" s="582">
        <f t="shared" si="133"/>
        <v>0</v>
      </c>
      <c r="J187" s="582">
        <f t="shared" si="133"/>
        <v>0</v>
      </c>
      <c r="K187" s="582">
        <f t="shared" si="133"/>
        <v>0</v>
      </c>
      <c r="L187" s="582">
        <f t="shared" si="133"/>
        <v>0</v>
      </c>
      <c r="M187" s="583">
        <f t="shared" si="133"/>
        <v>0</v>
      </c>
      <c r="N187" s="1052"/>
      <c r="O187" s="1044"/>
    </row>
    <row r="188" spans="1:31" s="143" customFormat="1" ht="18" outlineLevel="1" x14ac:dyDescent="0.4">
      <c r="B188" s="201"/>
      <c r="C188" s="201"/>
      <c r="D188" s="201"/>
      <c r="E188" s="201"/>
      <c r="F188" s="201"/>
      <c r="G188" s="201"/>
      <c r="H188" s="201"/>
      <c r="I188" s="201"/>
      <c r="J188" s="201"/>
      <c r="K188" s="201"/>
      <c r="L188" s="201"/>
      <c r="M188" s="177"/>
      <c r="N188" s="1045"/>
      <c r="O188" s="1046"/>
    </row>
    <row r="189" spans="1:31" s="143" customFormat="1" ht="18" outlineLevel="1" x14ac:dyDescent="0.4">
      <c r="A189" s="236" t="s">
        <v>178</v>
      </c>
      <c r="B189" s="237"/>
      <c r="C189" s="238"/>
      <c r="D189" s="271"/>
      <c r="E189" s="239"/>
      <c r="F189" s="240"/>
      <c r="G189" s="237"/>
      <c r="H189" s="237"/>
      <c r="I189" s="237"/>
      <c r="J189" s="237"/>
      <c r="K189" s="237"/>
      <c r="L189" s="237"/>
      <c r="M189" s="241"/>
      <c r="N189" s="242"/>
      <c r="O189" s="242"/>
    </row>
    <row r="190" spans="1:31" s="143" customFormat="1" ht="18" outlineLevel="1" x14ac:dyDescent="0.4">
      <c r="A190" s="243" t="s">
        <v>37</v>
      </c>
      <c r="B190" s="244"/>
      <c r="C190" s="245"/>
      <c r="D190" s="272"/>
      <c r="E190" s="246"/>
      <c r="F190" s="575">
        <f>F191</f>
        <v>0</v>
      </c>
      <c r="G190" s="576">
        <f>F190+G191</f>
        <v>0</v>
      </c>
      <c r="H190" s="576">
        <f>G190+H191</f>
        <v>0</v>
      </c>
      <c r="I190" s="576">
        <f>H190+I191</f>
        <v>0</v>
      </c>
      <c r="J190" s="576">
        <f t="shared" ref="J190:L190" si="134">I190+J191</f>
        <v>0</v>
      </c>
      <c r="K190" s="576">
        <f t="shared" si="134"/>
        <v>0</v>
      </c>
      <c r="L190" s="576">
        <f t="shared" si="134"/>
        <v>0</v>
      </c>
      <c r="M190" s="577">
        <f>L190+M191</f>
        <v>0</v>
      </c>
      <c r="N190" s="1047"/>
      <c r="O190" s="1048"/>
    </row>
    <row r="191" spans="1:31" s="143" customFormat="1" ht="18" outlineLevel="1" x14ac:dyDescent="0.4">
      <c r="A191" s="247" t="s">
        <v>36</v>
      </c>
      <c r="B191" s="248"/>
      <c r="C191" s="192">
        <v>0</v>
      </c>
      <c r="D191" s="250" t="s">
        <v>324</v>
      </c>
      <c r="E191" s="251"/>
      <c r="F191" s="578">
        <f>F193+F194-F195</f>
        <v>0</v>
      </c>
      <c r="G191" s="579">
        <f>G193+G194-G195</f>
        <v>0</v>
      </c>
      <c r="H191" s="579">
        <f t="shared" ref="H191:M191" si="135">H193+H194-H195</f>
        <v>0</v>
      </c>
      <c r="I191" s="579">
        <f t="shared" si="135"/>
        <v>0</v>
      </c>
      <c r="J191" s="579">
        <f t="shared" si="135"/>
        <v>0</v>
      </c>
      <c r="K191" s="579">
        <f>K193+K194-K195</f>
        <v>0</v>
      </c>
      <c r="L191" s="579">
        <f>L193+L194-L195</f>
        <v>0</v>
      </c>
      <c r="M191" s="580">
        <f t="shared" si="135"/>
        <v>0</v>
      </c>
      <c r="N191" s="1049"/>
      <c r="O191" s="1050"/>
    </row>
    <row r="192" spans="1:31" s="143" customFormat="1" ht="18" outlineLevel="1" x14ac:dyDescent="0.4">
      <c r="A192" s="156"/>
      <c r="B192" s="252"/>
      <c r="C192" s="175"/>
      <c r="D192" s="174"/>
      <c r="E192" s="253"/>
      <c r="F192" s="254"/>
      <c r="G192" s="255"/>
      <c r="H192" s="255"/>
      <c r="I192" s="255"/>
      <c r="J192" s="255"/>
      <c r="K192" s="255"/>
      <c r="L192" s="255"/>
      <c r="M192" s="256"/>
      <c r="N192" s="1041"/>
      <c r="O192" s="1042"/>
    </row>
    <row r="193" spans="1:15" s="143" customFormat="1" ht="18" outlineLevel="1" x14ac:dyDescent="0.4">
      <c r="A193" s="142"/>
      <c r="B193" s="257" t="s">
        <v>33</v>
      </c>
      <c r="C193" s="257"/>
      <c r="D193" s="257"/>
      <c r="E193" s="258"/>
      <c r="F193" s="584">
        <f>SUMIF($B$39:$B$163,"à fonds perdu Beiträge Dritter",F39:F163)</f>
        <v>0</v>
      </c>
      <c r="G193" s="584">
        <f t="shared" ref="G193:M193" si="136">SUMIF($B$39:$B$163,"à fonds perdu Beiträge Dritter",G39:G163)</f>
        <v>0</v>
      </c>
      <c r="H193" s="584">
        <f t="shared" si="136"/>
        <v>0</v>
      </c>
      <c r="I193" s="584">
        <f t="shared" si="136"/>
        <v>0</v>
      </c>
      <c r="J193" s="584">
        <f t="shared" si="136"/>
        <v>0</v>
      </c>
      <c r="K193" s="584">
        <f t="shared" si="136"/>
        <v>0</v>
      </c>
      <c r="L193" s="584">
        <f t="shared" si="136"/>
        <v>0</v>
      </c>
      <c r="M193" s="584">
        <f t="shared" si="136"/>
        <v>0</v>
      </c>
      <c r="N193" s="1043"/>
      <c r="O193" s="1044"/>
    </row>
    <row r="194" spans="1:15" s="143" customFormat="1" ht="18" outlineLevel="1" x14ac:dyDescent="0.4">
      <c r="A194" s="142"/>
      <c r="B194" s="259" t="s">
        <v>34</v>
      </c>
      <c r="C194" s="257"/>
      <c r="D194" s="257"/>
      <c r="E194" s="258"/>
      <c r="F194" s="260"/>
      <c r="G194" s="261"/>
      <c r="H194" s="261"/>
      <c r="I194" s="261"/>
      <c r="J194" s="261"/>
      <c r="K194" s="261"/>
      <c r="L194" s="261"/>
      <c r="M194" s="262"/>
      <c r="N194" s="1043"/>
      <c r="O194" s="1044"/>
    </row>
    <row r="195" spans="1:15" s="143" customFormat="1" ht="18" outlineLevel="1" x14ac:dyDescent="0.4">
      <c r="A195" s="142"/>
      <c r="B195" s="263" t="s">
        <v>28</v>
      </c>
      <c r="C195" s="264"/>
      <c r="D195" s="265"/>
      <c r="E195" s="258"/>
      <c r="F195" s="267"/>
      <c r="G195" s="268"/>
      <c r="H195" s="268"/>
      <c r="I195" s="268"/>
      <c r="J195" s="268"/>
      <c r="K195" s="268"/>
      <c r="L195" s="268"/>
      <c r="M195" s="269"/>
      <c r="N195" s="1043"/>
      <c r="O195" s="1044"/>
    </row>
    <row r="196" spans="1:15" s="143" customFormat="1" ht="18" outlineLevel="1" x14ac:dyDescent="0.4">
      <c r="A196" s="142"/>
      <c r="B196" s="270" t="s">
        <v>27</v>
      </c>
      <c r="C196" s="264"/>
      <c r="D196" s="265"/>
      <c r="E196" s="258"/>
      <c r="F196" s="582">
        <f>$C$191*F190</f>
        <v>0</v>
      </c>
      <c r="G196" s="582">
        <f t="shared" ref="G196:M196" si="137">$C$191*G190</f>
        <v>0</v>
      </c>
      <c r="H196" s="582">
        <f t="shared" si="137"/>
        <v>0</v>
      </c>
      <c r="I196" s="582">
        <f t="shared" si="137"/>
        <v>0</v>
      </c>
      <c r="J196" s="582">
        <f t="shared" si="137"/>
        <v>0</v>
      </c>
      <c r="K196" s="582">
        <f t="shared" si="137"/>
        <v>0</v>
      </c>
      <c r="L196" s="582">
        <f t="shared" si="137"/>
        <v>0</v>
      </c>
      <c r="M196" s="582">
        <f t="shared" si="137"/>
        <v>0</v>
      </c>
      <c r="N196" s="1043"/>
      <c r="O196" s="1044"/>
    </row>
    <row r="197" spans="1:15" s="143" customFormat="1" ht="18" outlineLevel="1" x14ac:dyDescent="0.4">
      <c r="B197" s="201"/>
      <c r="C197" s="201"/>
      <c r="D197" s="201"/>
      <c r="E197" s="201"/>
      <c r="F197" s="201"/>
      <c r="G197" s="201"/>
      <c r="H197" s="201"/>
      <c r="I197" s="201"/>
      <c r="J197" s="201"/>
      <c r="K197" s="201"/>
      <c r="L197" s="201"/>
      <c r="M197" s="177"/>
      <c r="N197" s="1045"/>
      <c r="O197" s="1046"/>
    </row>
    <row r="198" spans="1:15" s="143" customFormat="1" ht="18" outlineLevel="1" x14ac:dyDescent="0.4">
      <c r="A198" s="236" t="s">
        <v>32</v>
      </c>
      <c r="B198" s="237"/>
      <c r="C198" s="238"/>
      <c r="D198" s="271"/>
      <c r="E198" s="239"/>
      <c r="F198" s="240"/>
      <c r="G198" s="237"/>
      <c r="H198" s="237"/>
      <c r="I198" s="237"/>
      <c r="J198" s="237"/>
      <c r="K198" s="237"/>
      <c r="L198" s="237"/>
      <c r="M198" s="241"/>
      <c r="N198" s="242"/>
      <c r="O198" s="242"/>
    </row>
    <row r="199" spans="1:15" s="143" customFormat="1" ht="18" outlineLevel="1" x14ac:dyDescent="0.4">
      <c r="A199" s="243" t="s">
        <v>37</v>
      </c>
      <c r="B199" s="244"/>
      <c r="C199" s="245"/>
      <c r="D199" s="272"/>
      <c r="E199" s="246"/>
      <c r="F199" s="575">
        <f>F200</f>
        <v>0</v>
      </c>
      <c r="G199" s="576">
        <f>F199+G200</f>
        <v>0</v>
      </c>
      <c r="H199" s="576">
        <f>G199+H200</f>
        <v>0</v>
      </c>
      <c r="I199" s="576">
        <f>H199+I200</f>
        <v>0</v>
      </c>
      <c r="J199" s="576">
        <f t="shared" ref="J199" si="138">I199+J200</f>
        <v>0</v>
      </c>
      <c r="K199" s="576">
        <f>J199+K200</f>
        <v>0</v>
      </c>
      <c r="L199" s="576">
        <f t="shared" ref="L199" si="139">K199+L200</f>
        <v>0</v>
      </c>
      <c r="M199" s="577">
        <f>L199+M200</f>
        <v>0</v>
      </c>
      <c r="N199" s="1047"/>
      <c r="O199" s="1048"/>
    </row>
    <row r="200" spans="1:15" s="143" customFormat="1" ht="20.5" customHeight="1" outlineLevel="1" x14ac:dyDescent="0.4">
      <c r="A200" s="247" t="s">
        <v>36</v>
      </c>
      <c r="B200" s="248"/>
      <c r="C200" s="192">
        <v>0</v>
      </c>
      <c r="D200" s="250" t="s">
        <v>324</v>
      </c>
      <c r="E200" s="251"/>
      <c r="F200" s="578">
        <f>F202+F203-F204</f>
        <v>0</v>
      </c>
      <c r="G200" s="579">
        <f>G202+G203-G204</f>
        <v>0</v>
      </c>
      <c r="H200" s="579">
        <f t="shared" ref="H200:L200" si="140">H202+H203-H204</f>
        <v>0</v>
      </c>
      <c r="I200" s="579">
        <f t="shared" si="140"/>
        <v>0</v>
      </c>
      <c r="J200" s="579">
        <f t="shared" si="140"/>
        <v>0</v>
      </c>
      <c r="K200" s="579">
        <f t="shared" si="140"/>
        <v>0</v>
      </c>
      <c r="L200" s="579">
        <f t="shared" si="140"/>
        <v>0</v>
      </c>
      <c r="M200" s="580">
        <f>M202+M203-M204</f>
        <v>0</v>
      </c>
      <c r="N200" s="1049"/>
      <c r="O200" s="1050"/>
    </row>
    <row r="201" spans="1:15" s="143" customFormat="1" ht="18" outlineLevel="1" x14ac:dyDescent="0.4">
      <c r="A201" s="156"/>
      <c r="B201" s="252"/>
      <c r="C201" s="175"/>
      <c r="D201" s="174"/>
      <c r="E201" s="253"/>
      <c r="F201" s="254"/>
      <c r="G201" s="255"/>
      <c r="H201" s="255"/>
      <c r="I201" s="255"/>
      <c r="J201" s="255"/>
      <c r="K201" s="255"/>
      <c r="L201" s="255"/>
      <c r="M201" s="256"/>
      <c r="N201" s="1041"/>
      <c r="O201" s="1042"/>
    </row>
    <row r="202" spans="1:15" s="143" customFormat="1" ht="18" outlineLevel="1" x14ac:dyDescent="0.4">
      <c r="A202" s="142"/>
      <c r="B202" s="257" t="s">
        <v>33</v>
      </c>
      <c r="C202" s="257"/>
      <c r="D202" s="257"/>
      <c r="E202" s="258"/>
      <c r="F202" s="584">
        <f>SUMIF($B$39:$B$163,"Beiträge Bund &amp; Kanton",F39:F163)</f>
        <v>0</v>
      </c>
      <c r="G202" s="584">
        <f t="shared" ref="G202:M202" si="141">SUMIF($B$39:$B$163,"Beiträge Bund &amp; Kanton",G39:G163)</f>
        <v>0</v>
      </c>
      <c r="H202" s="584">
        <f t="shared" si="141"/>
        <v>0</v>
      </c>
      <c r="I202" s="584">
        <f t="shared" si="141"/>
        <v>0</v>
      </c>
      <c r="J202" s="584">
        <f t="shared" si="141"/>
        <v>0</v>
      </c>
      <c r="K202" s="584">
        <f t="shared" si="141"/>
        <v>0</v>
      </c>
      <c r="L202" s="584">
        <f t="shared" si="141"/>
        <v>0</v>
      </c>
      <c r="M202" s="584">
        <f t="shared" si="141"/>
        <v>0</v>
      </c>
      <c r="N202" s="1043"/>
      <c r="O202" s="1044"/>
    </row>
    <row r="203" spans="1:15" s="143" customFormat="1" ht="18" outlineLevel="1" x14ac:dyDescent="0.4">
      <c r="A203" s="142"/>
      <c r="B203" s="259" t="s">
        <v>34</v>
      </c>
      <c r="C203" s="257"/>
      <c r="D203" s="257"/>
      <c r="E203" s="258"/>
      <c r="F203" s="260"/>
      <c r="G203" s="261"/>
      <c r="H203" s="261"/>
      <c r="I203" s="261"/>
      <c r="J203" s="261"/>
      <c r="K203" s="261"/>
      <c r="L203" s="261"/>
      <c r="M203" s="262"/>
      <c r="N203" s="1043"/>
      <c r="O203" s="1044"/>
    </row>
    <row r="204" spans="1:15" s="143" customFormat="1" ht="18" outlineLevel="1" x14ac:dyDescent="0.4">
      <c r="A204" s="142"/>
      <c r="B204" s="263" t="s">
        <v>28</v>
      </c>
      <c r="C204" s="264"/>
      <c r="D204" s="265"/>
      <c r="E204" s="258"/>
      <c r="F204" s="267"/>
      <c r="G204" s="268"/>
      <c r="H204" s="268"/>
      <c r="I204" s="268"/>
      <c r="J204" s="268"/>
      <c r="K204" s="268"/>
      <c r="L204" s="268"/>
      <c r="M204" s="269"/>
      <c r="N204" s="1043"/>
      <c r="O204" s="1044"/>
    </row>
    <row r="205" spans="1:15" s="143" customFormat="1" ht="18" outlineLevel="1" x14ac:dyDescent="0.4">
      <c r="A205" s="142"/>
      <c r="B205" s="270" t="s">
        <v>27</v>
      </c>
      <c r="C205" s="264"/>
      <c r="D205" s="265"/>
      <c r="E205" s="258"/>
      <c r="F205" s="582">
        <f>$C$200*F199</f>
        <v>0</v>
      </c>
      <c r="G205" s="582">
        <f t="shared" ref="G205:M205" si="142">$C$200*G199</f>
        <v>0</v>
      </c>
      <c r="H205" s="582">
        <f t="shared" si="142"/>
        <v>0</v>
      </c>
      <c r="I205" s="582">
        <f t="shared" si="142"/>
        <v>0</v>
      </c>
      <c r="J205" s="582">
        <f t="shared" si="142"/>
        <v>0</v>
      </c>
      <c r="K205" s="582">
        <f t="shared" si="142"/>
        <v>0</v>
      </c>
      <c r="L205" s="582">
        <f t="shared" si="142"/>
        <v>0</v>
      </c>
      <c r="M205" s="582">
        <f t="shared" si="142"/>
        <v>0</v>
      </c>
      <c r="N205" s="1043"/>
      <c r="O205" s="1044"/>
    </row>
    <row r="206" spans="1:15" s="143" customFormat="1" ht="18" outlineLevel="1" x14ac:dyDescent="0.4">
      <c r="M206" s="273"/>
      <c r="N206" s="1045"/>
      <c r="O206" s="1046"/>
    </row>
    <row r="207" spans="1:15" s="143" customFormat="1" ht="18" outlineLevel="1" x14ac:dyDescent="0.4">
      <c r="A207" s="236" t="s">
        <v>421</v>
      </c>
      <c r="B207" s="237"/>
      <c r="C207" s="238"/>
      <c r="D207" s="271"/>
      <c r="E207" s="239"/>
      <c r="F207" s="240"/>
      <c r="G207" s="237"/>
      <c r="H207" s="237"/>
      <c r="I207" s="237"/>
      <c r="J207" s="237"/>
      <c r="K207" s="237"/>
      <c r="L207" s="237"/>
      <c r="M207" s="241"/>
      <c r="N207" s="242"/>
      <c r="O207" s="242"/>
    </row>
    <row r="208" spans="1:15" s="143" customFormat="1" ht="18" outlineLevel="1" x14ac:dyDescent="0.4">
      <c r="A208" s="243" t="s">
        <v>37</v>
      </c>
      <c r="B208" s="244"/>
      <c r="C208" s="245"/>
      <c r="D208" s="272"/>
      <c r="E208" s="246"/>
      <c r="F208" s="575">
        <f>F209</f>
        <v>0</v>
      </c>
      <c r="G208" s="576">
        <f>F208+G209</f>
        <v>0</v>
      </c>
      <c r="H208" s="576">
        <f>G208+H209</f>
        <v>0</v>
      </c>
      <c r="I208" s="576">
        <f>H208+I209</f>
        <v>0</v>
      </c>
      <c r="J208" s="576">
        <f t="shared" ref="J208" si="143">I208+J209</f>
        <v>0</v>
      </c>
      <c r="K208" s="576">
        <f>J208+K209</f>
        <v>0</v>
      </c>
      <c r="L208" s="576">
        <f>K208+L209</f>
        <v>0</v>
      </c>
      <c r="M208" s="577">
        <f>L208+M209</f>
        <v>0</v>
      </c>
      <c r="N208" s="1047"/>
      <c r="O208" s="1048"/>
    </row>
    <row r="209" spans="1:15" s="143" customFormat="1" ht="18" outlineLevel="1" x14ac:dyDescent="0.4">
      <c r="A209" s="247" t="s">
        <v>36</v>
      </c>
      <c r="B209" s="248"/>
      <c r="C209" s="192">
        <v>0</v>
      </c>
      <c r="D209" s="250" t="s">
        <v>324</v>
      </c>
      <c r="E209" s="251"/>
      <c r="F209" s="578">
        <f>F211+F212-F213</f>
        <v>0</v>
      </c>
      <c r="G209" s="579">
        <f>G211+G212-G213</f>
        <v>0</v>
      </c>
      <c r="H209" s="579">
        <f t="shared" ref="H209:M209" si="144">H211+H212-H213</f>
        <v>0</v>
      </c>
      <c r="I209" s="579">
        <f>I211+I212-I213</f>
        <v>0</v>
      </c>
      <c r="J209" s="579">
        <f t="shared" si="144"/>
        <v>0</v>
      </c>
      <c r="K209" s="579">
        <f>K211+K212-K213</f>
        <v>0</v>
      </c>
      <c r="L209" s="579">
        <f>L211+L212-L213</f>
        <v>0</v>
      </c>
      <c r="M209" s="580">
        <f t="shared" si="144"/>
        <v>0</v>
      </c>
      <c r="N209" s="1049"/>
      <c r="O209" s="1050"/>
    </row>
    <row r="210" spans="1:15" s="143" customFormat="1" ht="18" outlineLevel="1" x14ac:dyDescent="0.4">
      <c r="A210" s="156"/>
      <c r="B210" s="252"/>
      <c r="C210" s="175"/>
      <c r="D210" s="174"/>
      <c r="E210" s="253"/>
      <c r="F210" s="254"/>
      <c r="G210" s="255"/>
      <c r="H210" s="255"/>
      <c r="I210" s="255"/>
      <c r="J210" s="255"/>
      <c r="K210" s="255"/>
      <c r="L210" s="255"/>
      <c r="M210" s="256"/>
      <c r="N210" s="1041"/>
      <c r="O210" s="1042"/>
    </row>
    <row r="211" spans="1:15" s="143" customFormat="1" ht="18" outlineLevel="1" x14ac:dyDescent="0.4">
      <c r="A211" s="142"/>
      <c r="B211" s="257" t="s">
        <v>33</v>
      </c>
      <c r="C211" s="257"/>
      <c r="D211" s="257"/>
      <c r="E211" s="258"/>
      <c r="F211" s="584">
        <f>SUMIF($B$39:$B$163,"Investitionskredit",F39:F163)</f>
        <v>0</v>
      </c>
      <c r="G211" s="584">
        <f t="shared" ref="G211:M211" si="145">SUMIF($B$39:$B$163,"Investitionskredit",G39:G163)</f>
        <v>0</v>
      </c>
      <c r="H211" s="584">
        <f t="shared" si="145"/>
        <v>0</v>
      </c>
      <c r="I211" s="584">
        <f t="shared" si="145"/>
        <v>0</v>
      </c>
      <c r="J211" s="584">
        <f t="shared" si="145"/>
        <v>0</v>
      </c>
      <c r="K211" s="584">
        <f t="shared" si="145"/>
        <v>0</v>
      </c>
      <c r="L211" s="584">
        <f t="shared" si="145"/>
        <v>0</v>
      </c>
      <c r="M211" s="584">
        <f t="shared" si="145"/>
        <v>0</v>
      </c>
      <c r="N211" s="1043"/>
      <c r="O211" s="1044"/>
    </row>
    <row r="212" spans="1:15" s="143" customFormat="1" ht="18" outlineLevel="1" x14ac:dyDescent="0.4">
      <c r="A212" s="142"/>
      <c r="B212" s="259" t="s">
        <v>34</v>
      </c>
      <c r="C212" s="257"/>
      <c r="D212" s="257"/>
      <c r="E212" s="258"/>
      <c r="F212" s="260"/>
      <c r="G212" s="261"/>
      <c r="H212" s="261"/>
      <c r="I212" s="261"/>
      <c r="J212" s="261"/>
      <c r="K212" s="261"/>
      <c r="L212" s="261"/>
      <c r="M212" s="262"/>
      <c r="N212" s="1043"/>
      <c r="O212" s="1044"/>
    </row>
    <row r="213" spans="1:15" s="143" customFormat="1" ht="18" outlineLevel="1" x14ac:dyDescent="0.4">
      <c r="A213" s="142"/>
      <c r="B213" s="263" t="s">
        <v>28</v>
      </c>
      <c r="C213" s="264"/>
      <c r="D213" s="265"/>
      <c r="E213" s="258"/>
      <c r="F213" s="267"/>
      <c r="G213" s="268"/>
      <c r="H213" s="268"/>
      <c r="I213" s="268"/>
      <c r="J213" s="268"/>
      <c r="K213" s="268"/>
      <c r="L213" s="268"/>
      <c r="M213" s="269"/>
      <c r="N213" s="1043"/>
      <c r="O213" s="1044"/>
    </row>
    <row r="214" spans="1:15" s="143" customFormat="1" ht="18" outlineLevel="1" x14ac:dyDescent="0.4">
      <c r="A214" s="142"/>
      <c r="B214" s="270" t="s">
        <v>27</v>
      </c>
      <c r="C214" s="264"/>
      <c r="D214" s="265"/>
      <c r="E214" s="258"/>
      <c r="F214" s="582">
        <f>$C$209*F208</f>
        <v>0</v>
      </c>
      <c r="G214" s="582">
        <f t="shared" ref="G214:M214" si="146">$C$209*G208</f>
        <v>0</v>
      </c>
      <c r="H214" s="582">
        <f t="shared" si="146"/>
        <v>0</v>
      </c>
      <c r="I214" s="582">
        <f t="shared" si="146"/>
        <v>0</v>
      </c>
      <c r="J214" s="582">
        <f t="shared" si="146"/>
        <v>0</v>
      </c>
      <c r="K214" s="582">
        <f t="shared" si="146"/>
        <v>0</v>
      </c>
      <c r="L214" s="582">
        <f t="shared" si="146"/>
        <v>0</v>
      </c>
      <c r="M214" s="582">
        <f t="shared" si="146"/>
        <v>0</v>
      </c>
      <c r="N214" s="1043"/>
      <c r="O214" s="1044"/>
    </row>
    <row r="215" spans="1:15" s="143" customFormat="1" ht="18" outlineLevel="1" x14ac:dyDescent="0.4">
      <c r="M215" s="273"/>
      <c r="N215" s="1045"/>
      <c r="O215" s="1046"/>
    </row>
    <row r="216" spans="1:15" s="143" customFormat="1" ht="18" outlineLevel="1" x14ac:dyDescent="0.4">
      <c r="A216" s="236" t="s">
        <v>31</v>
      </c>
      <c r="B216" s="237"/>
      <c r="C216" s="238"/>
      <c r="D216" s="271"/>
      <c r="E216" s="239"/>
      <c r="F216" s="240"/>
      <c r="G216" s="237"/>
      <c r="H216" s="237"/>
      <c r="I216" s="237"/>
      <c r="J216" s="237"/>
      <c r="K216" s="237"/>
      <c r="L216" s="237"/>
      <c r="M216" s="241"/>
      <c r="N216" s="242"/>
      <c r="O216" s="242"/>
    </row>
    <row r="217" spans="1:15" s="143" customFormat="1" ht="18" outlineLevel="1" x14ac:dyDescent="0.4">
      <c r="A217" s="243" t="s">
        <v>37</v>
      </c>
      <c r="B217" s="244"/>
      <c r="C217" s="245"/>
      <c r="D217" s="272"/>
      <c r="E217" s="246"/>
      <c r="F217" s="575">
        <f>F218</f>
        <v>0</v>
      </c>
      <c r="G217" s="576">
        <f>F217+G218</f>
        <v>0</v>
      </c>
      <c r="H217" s="576">
        <f>G217+H218</f>
        <v>0</v>
      </c>
      <c r="I217" s="576">
        <f>H217+I218</f>
        <v>0</v>
      </c>
      <c r="J217" s="576">
        <f t="shared" ref="J217" si="147">I217+J218</f>
        <v>0</v>
      </c>
      <c r="K217" s="576">
        <f>J217+K218</f>
        <v>0</v>
      </c>
      <c r="L217" s="576">
        <f t="shared" ref="L217" si="148">K217+L218</f>
        <v>0</v>
      </c>
      <c r="M217" s="577">
        <f>L217+M218</f>
        <v>0</v>
      </c>
      <c r="N217" s="1047"/>
      <c r="O217" s="1048"/>
    </row>
    <row r="218" spans="1:15" s="143" customFormat="1" ht="18" outlineLevel="1" x14ac:dyDescent="0.4">
      <c r="A218" s="247" t="s">
        <v>36</v>
      </c>
      <c r="B218" s="248"/>
      <c r="C218" s="274">
        <v>0.05</v>
      </c>
      <c r="D218" s="250" t="s">
        <v>324</v>
      </c>
      <c r="E218" s="251"/>
      <c r="F218" s="578">
        <f>F220+F221-F222</f>
        <v>0</v>
      </c>
      <c r="G218" s="579">
        <f>G220+G221-G222</f>
        <v>0</v>
      </c>
      <c r="H218" s="579">
        <f>H220+H221-H222</f>
        <v>0</v>
      </c>
      <c r="I218" s="579">
        <f t="shared" ref="I218:M218" si="149">I220+I221-I222</f>
        <v>0</v>
      </c>
      <c r="J218" s="579">
        <f t="shared" si="149"/>
        <v>0</v>
      </c>
      <c r="K218" s="579">
        <f t="shared" si="149"/>
        <v>0</v>
      </c>
      <c r="L218" s="579">
        <f t="shared" si="149"/>
        <v>0</v>
      </c>
      <c r="M218" s="580">
        <f t="shared" si="149"/>
        <v>0</v>
      </c>
      <c r="N218" s="1049"/>
      <c r="O218" s="1050"/>
    </row>
    <row r="219" spans="1:15" s="143" customFormat="1" ht="18" outlineLevel="1" x14ac:dyDescent="0.4">
      <c r="A219" s="156"/>
      <c r="B219" s="252"/>
      <c r="C219" s="175"/>
      <c r="D219" s="174"/>
      <c r="E219" s="253"/>
      <c r="F219" s="254"/>
      <c r="G219" s="255"/>
      <c r="H219" s="255"/>
      <c r="I219" s="255"/>
      <c r="J219" s="255"/>
      <c r="K219" s="255"/>
      <c r="L219" s="255"/>
      <c r="M219" s="256"/>
      <c r="N219" s="1041"/>
      <c r="O219" s="1042"/>
    </row>
    <row r="220" spans="1:15" s="143" customFormat="1" ht="18" outlineLevel="1" x14ac:dyDescent="0.4">
      <c r="A220" s="142"/>
      <c r="B220" s="257" t="s">
        <v>33</v>
      </c>
      <c r="C220" s="257"/>
      <c r="D220" s="257"/>
      <c r="E220" s="258"/>
      <c r="F220" s="584">
        <f>SUMIF($B$39:$B$163,"Hypothek",F39:F163)</f>
        <v>0</v>
      </c>
      <c r="G220" s="584">
        <f t="shared" ref="G220:M220" si="150">SUMIF($B$39:$B$163,"Hypothek",G39:G163)</f>
        <v>0</v>
      </c>
      <c r="H220" s="584">
        <f t="shared" si="150"/>
        <v>0</v>
      </c>
      <c r="I220" s="584">
        <f t="shared" si="150"/>
        <v>0</v>
      </c>
      <c r="J220" s="584">
        <f t="shared" si="150"/>
        <v>0</v>
      </c>
      <c r="K220" s="584">
        <f t="shared" si="150"/>
        <v>0</v>
      </c>
      <c r="L220" s="584">
        <f t="shared" si="150"/>
        <v>0</v>
      </c>
      <c r="M220" s="584">
        <f t="shared" si="150"/>
        <v>0</v>
      </c>
      <c r="N220" s="1043"/>
      <c r="O220" s="1044"/>
    </row>
    <row r="221" spans="1:15" s="143" customFormat="1" ht="18" outlineLevel="1" x14ac:dyDescent="0.4">
      <c r="A221" s="142"/>
      <c r="B221" s="259" t="s">
        <v>34</v>
      </c>
      <c r="C221" s="257"/>
      <c r="D221" s="257"/>
      <c r="E221" s="258"/>
      <c r="F221" s="260"/>
      <c r="G221" s="261"/>
      <c r="H221" s="261"/>
      <c r="I221" s="261"/>
      <c r="J221" s="261"/>
      <c r="K221" s="261"/>
      <c r="L221" s="261"/>
      <c r="M221" s="262"/>
      <c r="N221" s="1043"/>
      <c r="O221" s="1044"/>
    </row>
    <row r="222" spans="1:15" s="143" customFormat="1" ht="18" outlineLevel="1" x14ac:dyDescent="0.4">
      <c r="A222" s="142"/>
      <c r="B222" s="263" t="s">
        <v>28</v>
      </c>
      <c r="C222" s="264"/>
      <c r="D222" s="265"/>
      <c r="E222" s="258"/>
      <c r="F222" s="267"/>
      <c r="G222" s="268"/>
      <c r="H222" s="268"/>
      <c r="I222" s="268"/>
      <c r="J222" s="268"/>
      <c r="K222" s="268"/>
      <c r="L222" s="268"/>
      <c r="M222" s="269"/>
      <c r="N222" s="1043"/>
      <c r="O222" s="1044"/>
    </row>
    <row r="223" spans="1:15" s="143" customFormat="1" ht="18" outlineLevel="1" x14ac:dyDescent="0.4">
      <c r="A223" s="142"/>
      <c r="B223" s="270" t="s">
        <v>27</v>
      </c>
      <c r="C223" s="264"/>
      <c r="D223" s="265"/>
      <c r="E223" s="258"/>
      <c r="F223" s="582">
        <f>$C$218*F217</f>
        <v>0</v>
      </c>
      <c r="G223" s="582">
        <f t="shared" ref="G223:M223" si="151">$C$218*G217</f>
        <v>0</v>
      </c>
      <c r="H223" s="582">
        <f t="shared" si="151"/>
        <v>0</v>
      </c>
      <c r="I223" s="582">
        <f t="shared" si="151"/>
        <v>0</v>
      </c>
      <c r="J223" s="582">
        <f t="shared" si="151"/>
        <v>0</v>
      </c>
      <c r="K223" s="582">
        <f t="shared" si="151"/>
        <v>0</v>
      </c>
      <c r="L223" s="582">
        <f t="shared" si="151"/>
        <v>0</v>
      </c>
      <c r="M223" s="582">
        <f t="shared" si="151"/>
        <v>0</v>
      </c>
      <c r="N223" s="1043"/>
      <c r="O223" s="1044"/>
    </row>
    <row r="224" spans="1:15" s="143" customFormat="1" ht="18" outlineLevel="1" x14ac:dyDescent="0.4">
      <c r="M224" s="273"/>
      <c r="N224" s="1045"/>
      <c r="O224" s="1046"/>
    </row>
    <row r="225" spans="1:15" s="143" customFormat="1" ht="18" outlineLevel="1" x14ac:dyDescent="0.4">
      <c r="A225" s="236" t="s">
        <v>327</v>
      </c>
      <c r="B225" s="237"/>
      <c r="C225" s="238"/>
      <c r="D225" s="271"/>
      <c r="E225" s="239"/>
      <c r="F225" s="240"/>
      <c r="G225" s="237"/>
      <c r="H225" s="237"/>
      <c r="I225" s="237"/>
      <c r="J225" s="237"/>
      <c r="K225" s="237"/>
      <c r="L225" s="237"/>
      <c r="M225" s="241"/>
      <c r="N225" s="242"/>
      <c r="O225" s="242"/>
    </row>
    <row r="226" spans="1:15" s="143" customFormat="1" ht="18" outlineLevel="1" x14ac:dyDescent="0.4">
      <c r="A226" s="243" t="s">
        <v>37</v>
      </c>
      <c r="B226" s="244"/>
      <c r="C226" s="245"/>
      <c r="D226" s="272"/>
      <c r="E226" s="246"/>
      <c r="F226" s="575">
        <f>F227</f>
        <v>0</v>
      </c>
      <c r="G226" s="576">
        <f>F226+G227</f>
        <v>0</v>
      </c>
      <c r="H226" s="576">
        <f>G226+H227</f>
        <v>0</v>
      </c>
      <c r="I226" s="576">
        <f>H226+I227</f>
        <v>0</v>
      </c>
      <c r="J226" s="576">
        <f t="shared" ref="J226" si="152">I226+J227</f>
        <v>0</v>
      </c>
      <c r="K226" s="576">
        <f t="shared" ref="K226" si="153">J226+K227</f>
        <v>0</v>
      </c>
      <c r="L226" s="576">
        <f t="shared" ref="L226" si="154">K226+L227</f>
        <v>0</v>
      </c>
      <c r="M226" s="577">
        <f t="shared" ref="M226" si="155">L226+M227</f>
        <v>0</v>
      </c>
      <c r="N226" s="1053"/>
      <c r="O226" s="1054"/>
    </row>
    <row r="227" spans="1:15" s="143" customFormat="1" ht="18" outlineLevel="1" x14ac:dyDescent="0.4">
      <c r="A227" s="247" t="s">
        <v>36</v>
      </c>
      <c r="B227" s="248"/>
      <c r="C227" s="274">
        <v>0.05</v>
      </c>
      <c r="D227" s="250" t="s">
        <v>324</v>
      </c>
      <c r="E227" s="251"/>
      <c r="F227" s="578">
        <f t="shared" ref="F227:L227" si="156">F229+F230-F231</f>
        <v>0</v>
      </c>
      <c r="G227" s="579">
        <f>G229+G230-G231</f>
        <v>0</v>
      </c>
      <c r="H227" s="579">
        <f t="shared" si="156"/>
        <v>0</v>
      </c>
      <c r="I227" s="579">
        <f t="shared" si="156"/>
        <v>0</v>
      </c>
      <c r="J227" s="579">
        <f t="shared" si="156"/>
        <v>0</v>
      </c>
      <c r="K227" s="579">
        <f t="shared" si="156"/>
        <v>0</v>
      </c>
      <c r="L227" s="579">
        <f t="shared" si="156"/>
        <v>0</v>
      </c>
      <c r="M227" s="580">
        <f>M229+M230-M231</f>
        <v>0</v>
      </c>
      <c r="N227" s="1055"/>
      <c r="O227" s="1056"/>
    </row>
    <row r="228" spans="1:15" s="143" customFormat="1" ht="18" outlineLevel="1" x14ac:dyDescent="0.4">
      <c r="A228" s="156"/>
      <c r="B228" s="252"/>
      <c r="C228" s="175"/>
      <c r="D228" s="174"/>
      <c r="E228" s="253"/>
      <c r="F228" s="254"/>
      <c r="G228" s="255"/>
      <c r="H228" s="255"/>
      <c r="I228" s="255"/>
      <c r="J228" s="255"/>
      <c r="K228" s="255"/>
      <c r="L228" s="255"/>
      <c r="M228" s="256"/>
      <c r="N228" s="1057"/>
      <c r="O228" s="1058"/>
    </row>
    <row r="229" spans="1:15" s="143" customFormat="1" ht="18" outlineLevel="1" x14ac:dyDescent="0.4">
      <c r="A229" s="142"/>
      <c r="B229" s="257" t="s">
        <v>33</v>
      </c>
      <c r="C229" s="257"/>
      <c r="D229" s="257"/>
      <c r="E229" s="258"/>
      <c r="F229" s="584">
        <f>SUMIF($B$39:$B$163,"Darlehen von Dritten",F39:F163)</f>
        <v>0</v>
      </c>
      <c r="G229" s="584">
        <f t="shared" ref="G229:M229" si="157">SUMIF($B$39:$B$163,"Darlehen von Dritten",G39:G163)</f>
        <v>0</v>
      </c>
      <c r="H229" s="584">
        <f t="shared" si="157"/>
        <v>0</v>
      </c>
      <c r="I229" s="584">
        <f t="shared" si="157"/>
        <v>0</v>
      </c>
      <c r="J229" s="584">
        <f t="shared" si="157"/>
        <v>0</v>
      </c>
      <c r="K229" s="584">
        <f t="shared" si="157"/>
        <v>0</v>
      </c>
      <c r="L229" s="584">
        <f t="shared" si="157"/>
        <v>0</v>
      </c>
      <c r="M229" s="584">
        <f t="shared" si="157"/>
        <v>0</v>
      </c>
      <c r="N229" s="1059"/>
      <c r="O229" s="1060"/>
    </row>
    <row r="230" spans="1:15" s="143" customFormat="1" ht="18" outlineLevel="1" x14ac:dyDescent="0.4">
      <c r="A230" s="142"/>
      <c r="B230" s="259" t="s">
        <v>34</v>
      </c>
      <c r="C230" s="257"/>
      <c r="D230" s="257"/>
      <c r="E230" s="258"/>
      <c r="F230" s="260"/>
      <c r="G230" s="261"/>
      <c r="H230" s="261"/>
      <c r="I230" s="261"/>
      <c r="J230" s="261"/>
      <c r="K230" s="261"/>
      <c r="L230" s="261"/>
      <c r="M230" s="262"/>
      <c r="N230" s="1059"/>
      <c r="O230" s="1060"/>
    </row>
    <row r="231" spans="1:15" s="143" customFormat="1" ht="18" outlineLevel="1" x14ac:dyDescent="0.4">
      <c r="A231" s="142"/>
      <c r="B231" s="263" t="s">
        <v>28</v>
      </c>
      <c r="C231" s="264"/>
      <c r="D231" s="265"/>
      <c r="E231" s="258"/>
      <c r="F231" s="267"/>
      <c r="G231" s="268"/>
      <c r="H231" s="268"/>
      <c r="I231" s="268"/>
      <c r="J231" s="268"/>
      <c r="K231" s="268"/>
      <c r="L231" s="268"/>
      <c r="M231" s="269"/>
      <c r="N231" s="1059"/>
      <c r="O231" s="1060"/>
    </row>
    <row r="232" spans="1:15" s="143" customFormat="1" ht="18" outlineLevel="1" x14ac:dyDescent="0.4">
      <c r="A232" s="142"/>
      <c r="B232" s="270" t="s">
        <v>27</v>
      </c>
      <c r="C232" s="264"/>
      <c r="D232" s="265"/>
      <c r="E232" s="258"/>
      <c r="F232" s="582">
        <f>$C$227*F226</f>
        <v>0</v>
      </c>
      <c r="G232" s="582">
        <f t="shared" ref="G232:M232" si="158">$C$227*G226</f>
        <v>0</v>
      </c>
      <c r="H232" s="582">
        <f t="shared" si="158"/>
        <v>0</v>
      </c>
      <c r="I232" s="582">
        <f t="shared" si="158"/>
        <v>0</v>
      </c>
      <c r="J232" s="582">
        <f t="shared" si="158"/>
        <v>0</v>
      </c>
      <c r="K232" s="582">
        <f t="shared" si="158"/>
        <v>0</v>
      </c>
      <c r="L232" s="582">
        <f t="shared" si="158"/>
        <v>0</v>
      </c>
      <c r="M232" s="582">
        <f t="shared" si="158"/>
        <v>0</v>
      </c>
      <c r="N232" s="1059"/>
      <c r="O232" s="1060"/>
    </row>
    <row r="233" spans="1:15" s="143" customFormat="1" ht="18" outlineLevel="1" x14ac:dyDescent="0.4">
      <c r="A233" s="201"/>
      <c r="M233" s="273"/>
      <c r="N233" s="1061"/>
      <c r="O233" s="1062"/>
    </row>
    <row r="234" spans="1:15" s="143" customFormat="1" ht="18" outlineLevel="1" x14ac:dyDescent="0.4">
      <c r="A234" s="236" t="s">
        <v>23</v>
      </c>
      <c r="B234" s="237"/>
      <c r="C234" s="238"/>
      <c r="D234" s="271"/>
      <c r="E234" s="239"/>
      <c r="F234" s="240"/>
      <c r="G234" s="237"/>
      <c r="H234" s="237"/>
      <c r="I234" s="237"/>
      <c r="J234" s="237"/>
      <c r="K234" s="237"/>
      <c r="L234" s="237"/>
      <c r="M234" s="241"/>
      <c r="N234" s="242"/>
      <c r="O234" s="242"/>
    </row>
    <row r="235" spans="1:15" s="143" customFormat="1" ht="18" outlineLevel="1" x14ac:dyDescent="0.4">
      <c r="A235" s="243" t="s">
        <v>37</v>
      </c>
      <c r="B235" s="244"/>
      <c r="C235" s="245"/>
      <c r="D235" s="272"/>
      <c r="E235" s="246"/>
      <c r="F235" s="575">
        <f>F236</f>
        <v>0</v>
      </c>
      <c r="G235" s="576">
        <f>F235+G236</f>
        <v>0</v>
      </c>
      <c r="H235" s="576">
        <f>G235+H236</f>
        <v>0</v>
      </c>
      <c r="I235" s="576">
        <f>H235+I236</f>
        <v>0</v>
      </c>
      <c r="J235" s="576">
        <f t="shared" ref="J235" si="159">I235+J236</f>
        <v>0</v>
      </c>
      <c r="K235" s="576">
        <f t="shared" ref="K235" si="160">J235+K236</f>
        <v>0</v>
      </c>
      <c r="L235" s="576">
        <f t="shared" ref="L235" si="161">K235+L236</f>
        <v>0</v>
      </c>
      <c r="M235" s="577">
        <f t="shared" ref="M235" si="162">L235+M236</f>
        <v>0</v>
      </c>
      <c r="N235" s="1047"/>
      <c r="O235" s="1048"/>
    </row>
    <row r="236" spans="1:15" s="143" customFormat="1" ht="18" outlineLevel="1" x14ac:dyDescent="0.4">
      <c r="A236" s="247" t="s">
        <v>36</v>
      </c>
      <c r="B236" s="248"/>
      <c r="C236" s="274">
        <v>0.05</v>
      </c>
      <c r="D236" s="250" t="s">
        <v>324</v>
      </c>
      <c r="E236" s="251"/>
      <c r="F236" s="578">
        <f>F238+F239-F240</f>
        <v>0</v>
      </c>
      <c r="G236" s="579">
        <f>G238+G239-G240</f>
        <v>0</v>
      </c>
      <c r="H236" s="579">
        <f>H238+H239-H240</f>
        <v>0</v>
      </c>
      <c r="I236" s="579">
        <f t="shared" ref="I236:J236" si="163">I238+I239-I240</f>
        <v>0</v>
      </c>
      <c r="J236" s="579">
        <f t="shared" si="163"/>
        <v>0</v>
      </c>
      <c r="K236" s="579">
        <f>K238+K239-K240</f>
        <v>0</v>
      </c>
      <c r="L236" s="579">
        <f>L238+L239-L240</f>
        <v>0</v>
      </c>
      <c r="M236" s="580">
        <f t="shared" ref="M236" si="164">M238+M239-M240</f>
        <v>0</v>
      </c>
      <c r="N236" s="1049"/>
      <c r="O236" s="1050"/>
    </row>
    <row r="237" spans="1:15" s="143" customFormat="1" ht="18" outlineLevel="1" x14ac:dyDescent="0.4">
      <c r="A237" s="156"/>
      <c r="B237" s="252"/>
      <c r="C237" s="175"/>
      <c r="D237" s="174"/>
      <c r="E237" s="253"/>
      <c r="F237" s="254"/>
      <c r="G237" s="255"/>
      <c r="H237" s="255"/>
      <c r="I237" s="255"/>
      <c r="J237" s="255"/>
      <c r="K237" s="255"/>
      <c r="L237" s="255"/>
      <c r="M237" s="256"/>
      <c r="N237" s="1041"/>
      <c r="O237" s="1042"/>
    </row>
    <row r="238" spans="1:15" s="143" customFormat="1" ht="18" outlineLevel="1" x14ac:dyDescent="0.4">
      <c r="A238" s="142"/>
      <c r="B238" s="257" t="s">
        <v>33</v>
      </c>
      <c r="C238" s="257"/>
      <c r="D238" s="257"/>
      <c r="E238" s="258"/>
      <c r="F238" s="584">
        <f>SUMIF($B$39:$B$163,"Bankdarlehen",F39:F163)</f>
        <v>0</v>
      </c>
      <c r="G238" s="584">
        <f t="shared" ref="G238:M238" si="165">SUMIF($B$39:$B$163,"Bankdarlehen",G39:G163)</f>
        <v>0</v>
      </c>
      <c r="H238" s="584">
        <f t="shared" si="165"/>
        <v>0</v>
      </c>
      <c r="I238" s="584">
        <f t="shared" si="165"/>
        <v>0</v>
      </c>
      <c r="J238" s="584">
        <f t="shared" si="165"/>
        <v>0</v>
      </c>
      <c r="K238" s="584">
        <f t="shared" si="165"/>
        <v>0</v>
      </c>
      <c r="L238" s="584">
        <f t="shared" si="165"/>
        <v>0</v>
      </c>
      <c r="M238" s="584">
        <f t="shared" si="165"/>
        <v>0</v>
      </c>
      <c r="N238" s="1043"/>
      <c r="O238" s="1044"/>
    </row>
    <row r="239" spans="1:15" s="143" customFormat="1" ht="18" outlineLevel="1" x14ac:dyDescent="0.4">
      <c r="A239" s="142"/>
      <c r="B239" s="259" t="s">
        <v>34</v>
      </c>
      <c r="C239" s="257"/>
      <c r="D239" s="257"/>
      <c r="E239" s="258"/>
      <c r="F239" s="260"/>
      <c r="G239" s="261"/>
      <c r="H239" s="261"/>
      <c r="I239" s="261"/>
      <c r="J239" s="261"/>
      <c r="K239" s="261"/>
      <c r="L239" s="261"/>
      <c r="M239" s="262"/>
      <c r="N239" s="1043"/>
      <c r="O239" s="1044"/>
    </row>
    <row r="240" spans="1:15" s="143" customFormat="1" ht="18" outlineLevel="1" x14ac:dyDescent="0.4">
      <c r="A240" s="142"/>
      <c r="B240" s="263" t="s">
        <v>28</v>
      </c>
      <c r="C240" s="264"/>
      <c r="D240" s="265"/>
      <c r="E240" s="258"/>
      <c r="F240" s="267"/>
      <c r="G240" s="268"/>
      <c r="H240" s="268"/>
      <c r="I240" s="268"/>
      <c r="J240" s="268"/>
      <c r="K240" s="268"/>
      <c r="L240" s="268"/>
      <c r="M240" s="269"/>
      <c r="N240" s="1043"/>
      <c r="O240" s="1044"/>
    </row>
    <row r="241" spans="1:15" s="143" customFormat="1" ht="18" outlineLevel="1" x14ac:dyDescent="0.4">
      <c r="A241" s="142"/>
      <c r="B241" s="270" t="s">
        <v>27</v>
      </c>
      <c r="C241" s="264"/>
      <c r="D241" s="265"/>
      <c r="E241" s="258"/>
      <c r="F241" s="582">
        <f>$C$236*F235</f>
        <v>0</v>
      </c>
      <c r="G241" s="582">
        <f t="shared" ref="G241:M241" si="166">$C$236*G235</f>
        <v>0</v>
      </c>
      <c r="H241" s="582">
        <f t="shared" si="166"/>
        <v>0</v>
      </c>
      <c r="I241" s="582">
        <f t="shared" si="166"/>
        <v>0</v>
      </c>
      <c r="J241" s="582">
        <f t="shared" si="166"/>
        <v>0</v>
      </c>
      <c r="K241" s="582">
        <f t="shared" si="166"/>
        <v>0</v>
      </c>
      <c r="L241" s="582">
        <f t="shared" si="166"/>
        <v>0</v>
      </c>
      <c r="M241" s="582">
        <f t="shared" si="166"/>
        <v>0</v>
      </c>
      <c r="N241" s="1043"/>
      <c r="O241" s="1044"/>
    </row>
    <row r="242" spans="1:15" s="143" customFormat="1" ht="18" outlineLevel="1" x14ac:dyDescent="0.4">
      <c r="M242" s="273"/>
      <c r="N242" s="1045"/>
      <c r="O242" s="1046"/>
    </row>
    <row r="243" spans="1:15" s="143" customFormat="1" ht="18" outlineLevel="1" x14ac:dyDescent="0.4">
      <c r="A243" s="236" t="s">
        <v>26</v>
      </c>
      <c r="B243" s="237"/>
      <c r="C243" s="238"/>
      <c r="D243" s="271"/>
      <c r="E243" s="239"/>
      <c r="F243" s="240"/>
      <c r="G243" s="237"/>
      <c r="H243" s="237"/>
      <c r="I243" s="237"/>
      <c r="J243" s="237"/>
      <c r="K243" s="237"/>
      <c r="L243" s="237"/>
      <c r="M243" s="241"/>
      <c r="N243" s="242"/>
      <c r="O243" s="242"/>
    </row>
    <row r="244" spans="1:15" s="143" customFormat="1" ht="18" outlineLevel="1" x14ac:dyDescent="0.4">
      <c r="A244" s="243" t="s">
        <v>37</v>
      </c>
      <c r="B244" s="244"/>
      <c r="C244" s="245"/>
      <c r="D244" s="272"/>
      <c r="E244" s="246"/>
      <c r="F244" s="575">
        <f>F245</f>
        <v>0</v>
      </c>
      <c r="G244" s="576">
        <f>F244+G245</f>
        <v>0</v>
      </c>
      <c r="H244" s="576">
        <f>G244+H245</f>
        <v>0</v>
      </c>
      <c r="I244" s="576">
        <f>H244+I245</f>
        <v>0</v>
      </c>
      <c r="J244" s="576">
        <f t="shared" ref="J244" si="167">I244+J245</f>
        <v>0</v>
      </c>
      <c r="K244" s="576">
        <f t="shared" ref="K244" si="168">J244+K245</f>
        <v>0</v>
      </c>
      <c r="L244" s="576">
        <f t="shared" ref="L244" si="169">K244+L245</f>
        <v>0</v>
      </c>
      <c r="M244" s="577">
        <f t="shared" ref="M244" si="170">L244+M245</f>
        <v>0</v>
      </c>
      <c r="N244" s="1047"/>
      <c r="O244" s="1048"/>
    </row>
    <row r="245" spans="1:15" s="143" customFormat="1" ht="18" outlineLevel="1" x14ac:dyDescent="0.4">
      <c r="A245" s="247" t="s">
        <v>36</v>
      </c>
      <c r="B245" s="248"/>
      <c r="C245" s="274">
        <v>0.05</v>
      </c>
      <c r="D245" s="250" t="s">
        <v>324</v>
      </c>
      <c r="E245" s="251"/>
      <c r="F245" s="578">
        <f>F247+F248-F249</f>
        <v>0</v>
      </c>
      <c r="G245" s="579">
        <f>G247+G248-G249</f>
        <v>0</v>
      </c>
      <c r="H245" s="579">
        <f t="shared" ref="H245:M245" si="171">H247+H248-H249</f>
        <v>0</v>
      </c>
      <c r="I245" s="579">
        <f t="shared" si="171"/>
        <v>0</v>
      </c>
      <c r="J245" s="579">
        <f t="shared" si="171"/>
        <v>0</v>
      </c>
      <c r="K245" s="579">
        <f t="shared" si="171"/>
        <v>0</v>
      </c>
      <c r="L245" s="579">
        <f t="shared" si="171"/>
        <v>0</v>
      </c>
      <c r="M245" s="580">
        <f t="shared" si="171"/>
        <v>0</v>
      </c>
      <c r="N245" s="1049"/>
      <c r="O245" s="1050"/>
    </row>
    <row r="246" spans="1:15" s="143" customFormat="1" ht="18" outlineLevel="1" x14ac:dyDescent="0.4">
      <c r="A246" s="275"/>
      <c r="B246" s="276"/>
      <c r="C246" s="277"/>
      <c r="D246" s="278"/>
      <c r="E246" s="279"/>
      <c r="F246" s="254"/>
      <c r="G246" s="255"/>
      <c r="H246" s="255"/>
      <c r="I246" s="255"/>
      <c r="J246" s="255"/>
      <c r="K246" s="255"/>
      <c r="L246" s="255"/>
      <c r="M246" s="256"/>
      <c r="N246" s="1041"/>
      <c r="O246" s="1042"/>
    </row>
    <row r="247" spans="1:15" s="143" customFormat="1" ht="18" outlineLevel="1" x14ac:dyDescent="0.4">
      <c r="A247" s="156"/>
      <c r="B247" s="280" t="s">
        <v>33</v>
      </c>
      <c r="C247" s="280"/>
      <c r="D247" s="280"/>
      <c r="E247" s="258"/>
      <c r="F247" s="584">
        <f>SUMIF($B$39:$B$163,"unbekannte Restfinanzierung",F39:F163)</f>
        <v>0</v>
      </c>
      <c r="G247" s="584">
        <f t="shared" ref="G247:M247" si="172">SUMIF($B$39:$B$163,"unbekannte Restfinanzierung",G39:G163)</f>
        <v>0</v>
      </c>
      <c r="H247" s="584">
        <f t="shared" si="172"/>
        <v>0</v>
      </c>
      <c r="I247" s="584">
        <f t="shared" si="172"/>
        <v>0</v>
      </c>
      <c r="J247" s="584">
        <f t="shared" si="172"/>
        <v>0</v>
      </c>
      <c r="K247" s="584">
        <f t="shared" si="172"/>
        <v>0</v>
      </c>
      <c r="L247" s="584">
        <f t="shared" si="172"/>
        <v>0</v>
      </c>
      <c r="M247" s="584">
        <f t="shared" si="172"/>
        <v>0</v>
      </c>
      <c r="N247" s="1043"/>
      <c r="O247" s="1052"/>
    </row>
    <row r="248" spans="1:15" s="143" customFormat="1" ht="18" outlineLevel="1" x14ac:dyDescent="0.4">
      <c r="A248" s="156"/>
      <c r="B248" s="281" t="s">
        <v>34</v>
      </c>
      <c r="C248" s="280"/>
      <c r="D248" s="280"/>
      <c r="E248" s="258"/>
      <c r="F248" s="260"/>
      <c r="G248" s="261"/>
      <c r="H248" s="261"/>
      <c r="I248" s="261"/>
      <c r="J248" s="261"/>
      <c r="K248" s="261"/>
      <c r="L248" s="261"/>
      <c r="M248" s="262"/>
      <c r="N248" s="1043"/>
      <c r="O248" s="1052"/>
    </row>
    <row r="249" spans="1:15" s="143" customFormat="1" ht="18" outlineLevel="1" x14ac:dyDescent="0.4">
      <c r="A249" s="156"/>
      <c r="B249" s="282" t="s">
        <v>28</v>
      </c>
      <c r="C249" s="283"/>
      <c r="D249" s="284"/>
      <c r="E249" s="258"/>
      <c r="F249" s="267"/>
      <c r="G249" s="268"/>
      <c r="H249" s="268"/>
      <c r="I249" s="268"/>
      <c r="J249" s="268"/>
      <c r="K249" s="268"/>
      <c r="L249" s="268"/>
      <c r="M249" s="269"/>
      <c r="N249" s="1043"/>
      <c r="O249" s="1052"/>
    </row>
    <row r="250" spans="1:15" s="143" customFormat="1" ht="18" outlineLevel="1" x14ac:dyDescent="0.4">
      <c r="A250" s="156"/>
      <c r="B250" s="285" t="s">
        <v>27</v>
      </c>
      <c r="C250" s="283"/>
      <c r="D250" s="284"/>
      <c r="E250" s="258"/>
      <c r="F250" s="582">
        <f>$C$245*F244</f>
        <v>0</v>
      </c>
      <c r="G250" s="582">
        <f t="shared" ref="G250:M250" si="173">$C$245*G244</f>
        <v>0</v>
      </c>
      <c r="H250" s="582">
        <f t="shared" si="173"/>
        <v>0</v>
      </c>
      <c r="I250" s="582">
        <f t="shared" si="173"/>
        <v>0</v>
      </c>
      <c r="J250" s="582">
        <f t="shared" si="173"/>
        <v>0</v>
      </c>
      <c r="K250" s="582">
        <f t="shared" si="173"/>
        <v>0</v>
      </c>
      <c r="L250" s="582">
        <f t="shared" si="173"/>
        <v>0</v>
      </c>
      <c r="M250" s="582">
        <f t="shared" si="173"/>
        <v>0</v>
      </c>
      <c r="N250" s="1043"/>
      <c r="O250" s="1052"/>
    </row>
    <row r="251" spans="1:15" s="143" customFormat="1" ht="18" outlineLevel="1" x14ac:dyDescent="0.4">
      <c r="A251" s="286"/>
      <c r="B251" s="287"/>
      <c r="C251" s="287"/>
      <c r="D251" s="287"/>
      <c r="E251" s="287"/>
      <c r="F251" s="287"/>
      <c r="G251" s="287"/>
      <c r="H251" s="287"/>
      <c r="I251" s="287"/>
      <c r="J251" s="287"/>
      <c r="K251" s="287"/>
      <c r="L251" s="287"/>
      <c r="M251" s="287"/>
      <c r="N251" s="1045"/>
      <c r="O251" s="1046"/>
    </row>
    <row r="252" spans="1:15" s="143" customFormat="1" ht="18" x14ac:dyDescent="0.4">
      <c r="A252" s="174"/>
    </row>
    <row r="253" spans="1:15" x14ac:dyDescent="0.3">
      <c r="A253" s="21"/>
    </row>
    <row r="254" spans="1:15" x14ac:dyDescent="0.3">
      <c r="A254" s="21"/>
    </row>
  </sheetData>
  <sheetProtection sheet="1" objects="1" scenarios="1" insertColumns="0" insertRows="0" insertHyperlinks="0"/>
  <mergeCells count="23">
    <mergeCell ref="N228:O233"/>
    <mergeCell ref="N235:O236"/>
    <mergeCell ref="N237:O242"/>
    <mergeCell ref="N244:O245"/>
    <mergeCell ref="N246:O251"/>
    <mergeCell ref="N208:O209"/>
    <mergeCell ref="N210:O215"/>
    <mergeCell ref="N217:O218"/>
    <mergeCell ref="N219:O224"/>
    <mergeCell ref="N226:O227"/>
    <mergeCell ref="N192:O197"/>
    <mergeCell ref="N199:O200"/>
    <mergeCell ref="N201:O206"/>
    <mergeCell ref="N179:O179"/>
    <mergeCell ref="N181:O182"/>
    <mergeCell ref="N183:O188"/>
    <mergeCell ref="N190:O191"/>
    <mergeCell ref="A5:P5"/>
    <mergeCell ref="N165:O165"/>
    <mergeCell ref="N166:O166"/>
    <mergeCell ref="N168:O170"/>
    <mergeCell ref="N167:O167"/>
    <mergeCell ref="N35:O35"/>
  </mergeCells>
  <conditionalFormatting sqref="F28:M29">
    <cfRule type="cellIs" dxfId="49" priority="2" operator="lessThan">
      <formula>0</formula>
    </cfRule>
  </conditionalFormatting>
  <conditionalFormatting sqref="N28:N29">
    <cfRule type="cellIs" dxfId="48" priority="1" operator="lessThan">
      <formula>0</formula>
    </cfRule>
  </conditionalFormatting>
  <pageMargins left="0.70866141732283472" right="0.70866141732283472" top="0.78740157480314965" bottom="0.78740157480314965" header="0.31496062992125984" footer="0.31496062992125984"/>
  <pageSetup paperSize="9" scale="38" fitToHeight="0" orientation="landscape" r:id="rId1"/>
  <rowBreaks count="4" manualBreakCount="4">
    <brk id="31" max="15" man="1"/>
    <brk id="92" max="15" man="1"/>
    <brk id="162" max="15" man="1"/>
    <brk id="215" max="15" man="1"/>
  </rowBreaks>
  <ignoredErrors>
    <ignoredError sqref="E53" unlockedFormula="1"/>
  </ignoredErrors>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 input'!$B$55:$B$57</xm:f>
          </x14:formula1>
          <xm:sqref>D245</xm:sqref>
        </x14:dataValidation>
        <x14:dataValidation type="list" allowBlank="1" showInputMessage="1" showErrorMessage="1">
          <x14:formula1>
            <xm:f>'Dropdown input'!$B$55:$B$57</xm:f>
          </x14:formula1>
          <xm:sqref>D236</xm:sqref>
        </x14:dataValidation>
        <x14:dataValidation type="list" allowBlank="1" showInputMessage="1" showErrorMessage="1">
          <x14:formula1>
            <xm:f>'Dropdown input'!$B$55:$B$57</xm:f>
          </x14:formula1>
          <xm:sqref>D227</xm:sqref>
        </x14:dataValidation>
        <x14:dataValidation type="list" allowBlank="1" showInputMessage="1" showErrorMessage="1">
          <x14:formula1>
            <xm:f>'Dropdown input'!$B$55:$B$57</xm:f>
          </x14:formula1>
          <xm:sqref>D218</xm:sqref>
        </x14:dataValidation>
        <x14:dataValidation type="list" allowBlank="1" showInputMessage="1" showErrorMessage="1">
          <x14:formula1>
            <xm:f>'Dropdown input'!$B$55:$B$57</xm:f>
          </x14:formula1>
          <xm:sqref>D209</xm:sqref>
        </x14:dataValidation>
        <x14:dataValidation type="list" allowBlank="1" showInputMessage="1" showErrorMessage="1">
          <x14:formula1>
            <xm:f>'Dropdown input'!$B$55:$B$57</xm:f>
          </x14:formula1>
          <xm:sqref>D200</xm:sqref>
        </x14:dataValidation>
        <x14:dataValidation type="list" allowBlank="1" showInputMessage="1" showErrorMessage="1">
          <x14:formula1>
            <xm:f>'Dropdown input'!$B$55:$B$57</xm:f>
          </x14:formula1>
          <xm:sqref>D191</xm:sqref>
        </x14:dataValidation>
        <x14:dataValidation type="list" allowBlank="1" showInputMessage="1" showErrorMessage="1">
          <x14:formula1>
            <xm:f>'Dropdown input'!$B$46:$B$52</xm:f>
          </x14:formula1>
          <xm:sqref>B42:B48 B140:B146 B56:B62 B70:B76 B84:B90 B98:B104 B112:B118 B126:B132 B154:B160</xm:sqref>
        </x14:dataValidation>
        <x14:dataValidation type="list" allowBlank="1" showInputMessage="1" showErrorMessage="1">
          <x14:formula1>
            <xm:f>'Dropdown input'!$B$55:$B$57</xm:f>
          </x14:formula1>
          <xm:sqref>D182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AE135"/>
  <sheetViews>
    <sheetView showGridLines="0" tabSelected="1" view="pageBreakPreview" zoomScale="60" zoomScaleNormal="100" workbookViewId="0">
      <selection activeCell="F118" sqref="F118"/>
    </sheetView>
  </sheetViews>
  <sheetFormatPr baseColWidth="10" defaultColWidth="11" defaultRowHeight="14" outlineLevelRow="1" x14ac:dyDescent="0.3"/>
  <cols>
    <col min="1" max="1" width="52.58203125" style="8" customWidth="1"/>
    <col min="2" max="2" width="19.08203125" style="8" bestFit="1" customWidth="1"/>
    <col min="3" max="3" width="14.25" style="8" customWidth="1"/>
    <col min="4" max="4" width="11" style="8"/>
    <col min="5" max="10" width="11" style="8" customWidth="1"/>
    <col min="11" max="11" width="30.08203125" style="8" customWidth="1"/>
    <col min="12" max="12" width="22.5" style="8" customWidth="1"/>
    <col min="13" max="14" width="16.75" style="8" customWidth="1"/>
    <col min="15" max="15" width="8.33203125" style="8" customWidth="1"/>
    <col min="16" max="16" width="41.33203125" style="8" customWidth="1"/>
    <col min="17" max="16384" width="11" style="8"/>
  </cols>
  <sheetData>
    <row r="1" spans="1:31" s="31" customFormat="1" ht="35.5" customHeight="1" x14ac:dyDescent="0.3">
      <c r="A1" s="32" t="s">
        <v>162</v>
      </c>
      <c r="B1" s="30"/>
      <c r="C1" s="30"/>
      <c r="D1" s="30"/>
      <c r="E1" s="30"/>
      <c r="F1" s="30"/>
      <c r="G1" s="30"/>
      <c r="H1" s="30"/>
      <c r="I1" s="30"/>
      <c r="J1" s="30"/>
      <c r="K1" s="30"/>
      <c r="L1" s="30"/>
      <c r="M1" s="30"/>
      <c r="N1" s="30"/>
      <c r="O1" s="30"/>
      <c r="P1" s="30"/>
      <c r="Q1" s="10"/>
      <c r="R1" s="10"/>
      <c r="S1" s="10"/>
      <c r="T1" s="10"/>
      <c r="U1" s="10"/>
      <c r="V1" s="10"/>
      <c r="W1" s="10"/>
      <c r="X1" s="10"/>
      <c r="Y1" s="10"/>
      <c r="Z1" s="10"/>
      <c r="AA1" s="10"/>
      <c r="AB1" s="10"/>
      <c r="AC1" s="10"/>
      <c r="AD1" s="10"/>
      <c r="AE1" s="10"/>
    </row>
    <row r="2" spans="1:31" s="586" customFormat="1" ht="22.5" customHeight="1" x14ac:dyDescent="0.3">
      <c r="A2" s="5" t="s">
        <v>91</v>
      </c>
      <c r="B2" s="585"/>
      <c r="C2" s="7"/>
      <c r="D2" s="14"/>
      <c r="E2" s="5" t="s">
        <v>10</v>
      </c>
      <c r="F2" s="585"/>
      <c r="G2" s="14"/>
      <c r="H2" s="14"/>
      <c r="I2" s="14"/>
      <c r="J2" s="14"/>
      <c r="K2" s="14"/>
      <c r="L2" s="14"/>
      <c r="M2" s="14"/>
      <c r="N2" s="14"/>
      <c r="O2" s="14"/>
    </row>
    <row r="3" spans="1:31" s="586" customFormat="1" ht="21" customHeight="1" x14ac:dyDescent="0.3">
      <c r="A3" s="587" t="s">
        <v>135</v>
      </c>
      <c r="B3" s="588" t="s">
        <v>136</v>
      </c>
      <c r="C3" s="589"/>
      <c r="D3" s="590"/>
      <c r="E3" s="590"/>
      <c r="F3" s="590"/>
      <c r="G3" s="590"/>
      <c r="H3" s="590"/>
      <c r="I3" s="590"/>
      <c r="J3" s="590"/>
      <c r="K3" s="590"/>
      <c r="L3" s="590"/>
      <c r="M3" s="590"/>
      <c r="N3" s="590"/>
      <c r="O3" s="590"/>
      <c r="P3" s="590"/>
    </row>
    <row r="4" spans="1:31" ht="7" customHeight="1" thickBot="1" x14ac:dyDescent="0.35">
      <c r="A4" s="591"/>
    </row>
    <row r="5" spans="1:31" ht="77.150000000000006" customHeight="1" thickTop="1" x14ac:dyDescent="0.3">
      <c r="A5" s="1063" t="s">
        <v>397</v>
      </c>
      <c r="B5" s="1064"/>
      <c r="C5" s="1064"/>
      <c r="D5" s="1064"/>
      <c r="E5" s="1064"/>
      <c r="F5" s="1064"/>
      <c r="G5" s="1064"/>
      <c r="H5" s="1064"/>
      <c r="I5" s="1064"/>
      <c r="J5" s="1064"/>
      <c r="K5" s="1064"/>
      <c r="L5" s="1064"/>
      <c r="M5" s="1064"/>
      <c r="N5" s="1064"/>
      <c r="O5" s="1064"/>
      <c r="P5" s="1065"/>
    </row>
    <row r="6" spans="1:31" ht="6" customHeight="1" x14ac:dyDescent="0.3">
      <c r="A6" s="592"/>
      <c r="B6" s="9"/>
      <c r="C6" s="9"/>
      <c r="D6" s="9"/>
      <c r="E6" s="9"/>
      <c r="F6" s="9"/>
      <c r="G6" s="9"/>
      <c r="H6" s="9"/>
      <c r="I6" s="9"/>
      <c r="J6" s="9"/>
      <c r="K6" s="9"/>
      <c r="L6" s="9"/>
      <c r="M6" s="9"/>
      <c r="N6" s="9"/>
      <c r="O6" s="9"/>
      <c r="P6" s="593"/>
    </row>
    <row r="7" spans="1:31" ht="19" customHeight="1" thickBot="1" x14ac:dyDescent="0.35">
      <c r="A7" s="594" t="s">
        <v>215</v>
      </c>
      <c r="B7" s="595"/>
      <c r="C7" s="595"/>
      <c r="D7" s="595"/>
      <c r="E7" s="595"/>
      <c r="F7" s="595"/>
      <c r="G7" s="595"/>
      <c r="H7" s="595"/>
      <c r="I7" s="595"/>
      <c r="J7" s="595"/>
      <c r="K7" s="595"/>
      <c r="L7" s="595"/>
      <c r="M7" s="595"/>
      <c r="N7" s="596"/>
      <c r="O7" s="596"/>
      <c r="P7" s="597"/>
    </row>
    <row r="8" spans="1:31" ht="14.5" thickTop="1" x14ac:dyDescent="0.3">
      <c r="A8" s="591"/>
      <c r="N8" s="598"/>
    </row>
    <row r="9" spans="1:31" s="605" customFormat="1" ht="26.15" customHeight="1" x14ac:dyDescent="0.3">
      <c r="A9" s="599" t="s">
        <v>217</v>
      </c>
      <c r="B9" s="600"/>
      <c r="C9" s="600"/>
      <c r="D9" s="600"/>
      <c r="E9" s="600"/>
      <c r="F9" s="600"/>
      <c r="G9" s="600"/>
      <c r="H9" s="600"/>
      <c r="I9" s="600"/>
      <c r="J9" s="600"/>
      <c r="K9" s="600"/>
      <c r="L9" s="601"/>
      <c r="M9" s="602"/>
      <c r="N9" s="603"/>
      <c r="O9" s="604"/>
      <c r="P9" s="604"/>
    </row>
    <row r="10" spans="1:31" outlineLevel="1" x14ac:dyDescent="0.3">
      <c r="A10" s="606" t="s">
        <v>166</v>
      </c>
      <c r="B10" s="607"/>
      <c r="C10" s="607"/>
      <c r="D10" s="607"/>
      <c r="E10" s="607"/>
      <c r="F10" s="607"/>
      <c r="G10" s="607"/>
      <c r="H10" s="607"/>
      <c r="I10" s="607"/>
      <c r="J10" s="607"/>
      <c r="K10" s="607"/>
      <c r="L10" s="608"/>
      <c r="M10" s="608"/>
      <c r="N10" s="606"/>
      <c r="O10" s="607"/>
      <c r="P10" s="607"/>
    </row>
    <row r="11" spans="1:31" s="615" customFormat="1" ht="26" outlineLevel="1" x14ac:dyDescent="0.3">
      <c r="A11" s="609"/>
      <c r="B11" s="610" t="s">
        <v>51</v>
      </c>
      <c r="C11" s="611" t="str">
        <f>Erfolgsrechnung!C8</f>
        <v>n = Vorjahr</v>
      </c>
      <c r="D11" s="611" t="str">
        <f>Erfolgsrechnung!D8</f>
        <v>n+1 
(1. PRE-Jahr)</v>
      </c>
      <c r="E11" s="611" t="str">
        <f>Erfolgsrechnung!E8</f>
        <v>n+2</v>
      </c>
      <c r="F11" s="611" t="str">
        <f>Erfolgsrechnung!F8</f>
        <v>n+3</v>
      </c>
      <c r="G11" s="611" t="str">
        <f>Erfolgsrechnung!G8</f>
        <v>n+4</v>
      </c>
      <c r="H11" s="611" t="str">
        <f>Erfolgsrechnung!H8</f>
        <v>n+5</v>
      </c>
      <c r="I11" s="611" t="str">
        <f>Erfolgsrechnung!I8</f>
        <v>n+6</v>
      </c>
      <c r="J11" s="611" t="str">
        <f>Erfolgsrechnung!J8</f>
        <v>1. Jahr nach Umsetzung</v>
      </c>
      <c r="K11" s="612" t="s">
        <v>19</v>
      </c>
      <c r="L11" s="613" t="s">
        <v>147</v>
      </c>
      <c r="M11" s="614"/>
      <c r="N11" s="614"/>
    </row>
    <row r="12" spans="1:31" outlineLevel="1" x14ac:dyDescent="0.3">
      <c r="A12" s="616" t="s">
        <v>82</v>
      </c>
      <c r="B12" s="617"/>
      <c r="C12" s="618"/>
      <c r="D12" s="619"/>
      <c r="E12" s="619"/>
      <c r="F12" s="619"/>
      <c r="G12" s="619"/>
      <c r="H12" s="619"/>
      <c r="I12" s="620"/>
      <c r="J12" s="617"/>
      <c r="K12" s="621"/>
      <c r="L12" s="622"/>
    </row>
    <row r="13" spans="1:31" outlineLevel="1" x14ac:dyDescent="0.3">
      <c r="A13" s="623" t="s">
        <v>61</v>
      </c>
      <c r="B13" s="624" t="s">
        <v>81</v>
      </c>
      <c r="C13" s="625">
        <v>6000</v>
      </c>
      <c r="D13" s="626">
        <f>C13+D14*C13</f>
        <v>8400</v>
      </c>
      <c r="E13" s="626">
        <f t="shared" ref="E13:H13" si="0">D13+E14*D13</f>
        <v>9240</v>
      </c>
      <c r="F13" s="626">
        <f t="shared" si="0"/>
        <v>10626</v>
      </c>
      <c r="G13" s="626">
        <f t="shared" si="0"/>
        <v>11688.6</v>
      </c>
      <c r="H13" s="626">
        <f t="shared" si="0"/>
        <v>13441.89</v>
      </c>
      <c r="I13" s="627">
        <f>H13+I14*H13</f>
        <v>15458.173499999999</v>
      </c>
      <c r="J13" s="627">
        <f>I13+J14*I13</f>
        <v>17776.899525000001</v>
      </c>
      <c r="K13" s="628">
        <f>SUM(C13:I13)</f>
        <v>74854.663499999995</v>
      </c>
      <c r="L13" s="622"/>
    </row>
    <row r="14" spans="1:31" outlineLevel="1" x14ac:dyDescent="0.3">
      <c r="A14" s="629" t="s">
        <v>109</v>
      </c>
      <c r="B14" s="630" t="s">
        <v>58</v>
      </c>
      <c r="C14" s="631"/>
      <c r="D14" s="632">
        <v>0.4</v>
      </c>
      <c r="E14" s="632">
        <v>0.1</v>
      </c>
      <c r="F14" s="632">
        <v>0.15</v>
      </c>
      <c r="G14" s="632">
        <v>0.1</v>
      </c>
      <c r="H14" s="632">
        <v>0.15</v>
      </c>
      <c r="I14" s="632">
        <v>0.15</v>
      </c>
      <c r="J14" s="632">
        <v>0.15</v>
      </c>
      <c r="K14" s="633">
        <f>AVERAGE(D14:I14)</f>
        <v>0.17500000000000002</v>
      </c>
      <c r="L14" s="634" t="s">
        <v>111</v>
      </c>
      <c r="M14" s="635"/>
      <c r="N14" s="635"/>
    </row>
    <row r="15" spans="1:31" outlineLevel="1" x14ac:dyDescent="0.3">
      <c r="A15" s="629" t="s">
        <v>83</v>
      </c>
      <c r="B15" s="630" t="s">
        <v>88</v>
      </c>
      <c r="C15" s="636">
        <v>10</v>
      </c>
      <c r="D15" s="637">
        <v>10</v>
      </c>
      <c r="E15" s="637">
        <v>10</v>
      </c>
      <c r="F15" s="637">
        <v>10</v>
      </c>
      <c r="G15" s="637">
        <v>10</v>
      </c>
      <c r="H15" s="637">
        <v>10</v>
      </c>
      <c r="I15" s="637">
        <v>10</v>
      </c>
      <c r="J15" s="637">
        <v>10</v>
      </c>
      <c r="K15" s="638">
        <f>AVERAGE(C15:I15)</f>
        <v>10</v>
      </c>
      <c r="L15" s="634"/>
      <c r="M15" s="635"/>
      <c r="N15" s="635"/>
    </row>
    <row r="16" spans="1:31" outlineLevel="1" x14ac:dyDescent="0.3">
      <c r="A16" s="623" t="s">
        <v>59</v>
      </c>
      <c r="B16" s="624" t="s">
        <v>85</v>
      </c>
      <c r="C16" s="625">
        <f>C13/C15</f>
        <v>600</v>
      </c>
      <c r="D16" s="639">
        <f t="shared" ref="D16:J16" si="1">D13/D15</f>
        <v>840</v>
      </c>
      <c r="E16" s="639">
        <f t="shared" si="1"/>
        <v>924</v>
      </c>
      <c r="F16" s="639">
        <f t="shared" si="1"/>
        <v>1062.5999999999999</v>
      </c>
      <c r="G16" s="639">
        <f t="shared" si="1"/>
        <v>1168.8600000000001</v>
      </c>
      <c r="H16" s="639">
        <f t="shared" si="1"/>
        <v>1344.1889999999999</v>
      </c>
      <c r="I16" s="639">
        <f t="shared" si="1"/>
        <v>1545.8173499999998</v>
      </c>
      <c r="J16" s="639">
        <f t="shared" si="1"/>
        <v>1777.6899525000001</v>
      </c>
      <c r="K16" s="640">
        <f>SUM(C16:I16)</f>
        <v>7485.4663499999988</v>
      </c>
      <c r="L16" s="641"/>
      <c r="M16" s="642"/>
      <c r="N16" s="642"/>
    </row>
    <row r="17" spans="1:17" ht="3.65" customHeight="1" outlineLevel="1" x14ac:dyDescent="0.3">
      <c r="A17" s="623"/>
      <c r="B17" s="624"/>
      <c r="C17" s="643"/>
      <c r="D17" s="644"/>
      <c r="E17" s="644"/>
      <c r="F17" s="644"/>
      <c r="G17" s="644"/>
      <c r="H17" s="644"/>
      <c r="I17" s="645"/>
      <c r="J17" s="645"/>
      <c r="K17" s="646"/>
      <c r="L17" s="647"/>
    </row>
    <row r="18" spans="1:17" outlineLevel="1" x14ac:dyDescent="0.3">
      <c r="A18" s="648" t="s">
        <v>84</v>
      </c>
      <c r="B18" s="649"/>
      <c r="C18" s="650"/>
      <c r="D18" s="651"/>
      <c r="E18" s="651"/>
      <c r="F18" s="651"/>
      <c r="G18" s="651"/>
      <c r="H18" s="651"/>
      <c r="I18" s="652"/>
      <c r="J18" s="652"/>
      <c r="K18" s="653"/>
      <c r="L18" s="647"/>
    </row>
    <row r="19" spans="1:17" outlineLevel="1" x14ac:dyDescent="0.3">
      <c r="A19" s="623" t="s">
        <v>107</v>
      </c>
      <c r="B19" s="624" t="s">
        <v>93</v>
      </c>
      <c r="C19" s="654">
        <v>0.55000000000000004</v>
      </c>
      <c r="D19" s="655">
        <v>0.55000000000000004</v>
      </c>
      <c r="E19" s="655">
        <v>0.55000000000000004</v>
      </c>
      <c r="F19" s="655">
        <v>0.55000000000000004</v>
      </c>
      <c r="G19" s="655">
        <v>0.55000000000000004</v>
      </c>
      <c r="H19" s="655">
        <v>0.55000000000000004</v>
      </c>
      <c r="I19" s="656">
        <v>0.55000000000000004</v>
      </c>
      <c r="J19" s="656">
        <v>1.55</v>
      </c>
      <c r="K19" s="657">
        <f>AVERAGE(C19:I19)</f>
        <v>0.54999999999999993</v>
      </c>
      <c r="L19" s="641"/>
      <c r="M19" s="635"/>
      <c r="N19" s="635"/>
    </row>
    <row r="20" spans="1:17" outlineLevel="1" x14ac:dyDescent="0.3">
      <c r="A20" s="623" t="s">
        <v>149</v>
      </c>
      <c r="B20" s="624" t="s">
        <v>93</v>
      </c>
      <c r="C20" s="654">
        <v>0.6</v>
      </c>
      <c r="D20" s="658">
        <f>C20*C21+C20</f>
        <v>0.61199999999999999</v>
      </c>
      <c r="E20" s="658">
        <f t="shared" ref="E20:H20" si="2">D20*D21+D20</f>
        <v>0.59975999999999996</v>
      </c>
      <c r="F20" s="658">
        <f t="shared" si="2"/>
        <v>0.58776479999999998</v>
      </c>
      <c r="G20" s="658">
        <f t="shared" si="2"/>
        <v>0.60539774400000002</v>
      </c>
      <c r="H20" s="658">
        <f t="shared" si="2"/>
        <v>0.60539774400000002</v>
      </c>
      <c r="I20" s="659">
        <f>H20*H21+H20</f>
        <v>0.60539774400000002</v>
      </c>
      <c r="J20" s="659">
        <f>I20*I21+I20</f>
        <v>0.59328978911999997</v>
      </c>
      <c r="K20" s="657">
        <f>AVERAGE(C20:I20)</f>
        <v>0.60224543314285728</v>
      </c>
      <c r="L20" s="641"/>
      <c r="M20" s="642"/>
      <c r="N20" s="642"/>
    </row>
    <row r="21" spans="1:17" outlineLevel="1" x14ac:dyDescent="0.3">
      <c r="A21" s="629" t="s">
        <v>108</v>
      </c>
      <c r="B21" s="630" t="s">
        <v>58</v>
      </c>
      <c r="C21" s="631">
        <v>0.02</v>
      </c>
      <c r="D21" s="660">
        <v>-0.02</v>
      </c>
      <c r="E21" s="660">
        <v>-0.02</v>
      </c>
      <c r="F21" s="660">
        <v>0.03</v>
      </c>
      <c r="G21" s="632">
        <v>0</v>
      </c>
      <c r="H21" s="632">
        <v>0</v>
      </c>
      <c r="I21" s="661">
        <f>-2%</f>
        <v>-0.02</v>
      </c>
      <c r="J21" s="661">
        <f>-2%</f>
        <v>-0.02</v>
      </c>
      <c r="K21" s="657">
        <f>AVERAGE(C21:I21)</f>
        <v>-1.4285714285714288E-3</v>
      </c>
      <c r="L21" s="641"/>
      <c r="M21" s="635"/>
      <c r="N21" s="635"/>
    </row>
    <row r="22" spans="1:17" outlineLevel="1" x14ac:dyDescent="0.3">
      <c r="A22" s="623" t="s">
        <v>86</v>
      </c>
      <c r="B22" s="624" t="s">
        <v>94</v>
      </c>
      <c r="C22" s="662">
        <f>C20*C15</f>
        <v>6</v>
      </c>
      <c r="D22" s="663">
        <f t="shared" ref="D22:H22" si="3">D20*D15</f>
        <v>6.12</v>
      </c>
      <c r="E22" s="663">
        <f t="shared" si="3"/>
        <v>5.9975999999999994</v>
      </c>
      <c r="F22" s="663">
        <f t="shared" si="3"/>
        <v>5.8776479999999998</v>
      </c>
      <c r="G22" s="663">
        <f t="shared" si="3"/>
        <v>6.0539774400000006</v>
      </c>
      <c r="H22" s="663">
        <f t="shared" si="3"/>
        <v>6.0539774400000006</v>
      </c>
      <c r="I22" s="664">
        <f>I20*I15</f>
        <v>6.0539774400000006</v>
      </c>
      <c r="J22" s="664">
        <f>J20*J15</f>
        <v>5.9328978911999997</v>
      </c>
      <c r="K22" s="657">
        <f>AVERAGE(C22:I22)</f>
        <v>6.0224543314285706</v>
      </c>
      <c r="L22" s="641"/>
      <c r="M22" s="635"/>
      <c r="N22" s="635"/>
    </row>
    <row r="23" spans="1:17" ht="3.65" customHeight="1" outlineLevel="1" x14ac:dyDescent="0.3">
      <c r="A23" s="623"/>
      <c r="B23" s="624"/>
      <c r="C23" s="643"/>
      <c r="D23" s="644"/>
      <c r="E23" s="644"/>
      <c r="F23" s="644"/>
      <c r="G23" s="644"/>
      <c r="H23" s="644"/>
      <c r="I23" s="645"/>
      <c r="J23" s="645"/>
      <c r="K23" s="646"/>
      <c r="L23" s="647"/>
    </row>
    <row r="24" spans="1:17" outlineLevel="1" x14ac:dyDescent="0.3">
      <c r="A24" s="665" t="s">
        <v>110</v>
      </c>
      <c r="B24" s="624" t="s">
        <v>94</v>
      </c>
      <c r="C24" s="666">
        <v>1.2</v>
      </c>
      <c r="D24" s="667">
        <v>1.2</v>
      </c>
      <c r="E24" s="667">
        <v>1.2</v>
      </c>
      <c r="F24" s="667">
        <v>1.2</v>
      </c>
      <c r="G24" s="667">
        <v>1.2</v>
      </c>
      <c r="H24" s="667">
        <v>1.2</v>
      </c>
      <c r="I24" s="668">
        <v>1.2</v>
      </c>
      <c r="J24" s="668">
        <v>2.2000000000000002</v>
      </c>
      <c r="K24" s="657">
        <f>AVERAGE(C24:I24)</f>
        <v>1.2</v>
      </c>
      <c r="L24" s="641"/>
      <c r="M24" s="635"/>
      <c r="N24" s="635"/>
    </row>
    <row r="25" spans="1:17" ht="3.65" customHeight="1" outlineLevel="1" x14ac:dyDescent="0.3">
      <c r="A25" s="623"/>
      <c r="B25" s="624"/>
      <c r="C25" s="643"/>
      <c r="D25" s="644"/>
      <c r="E25" s="644"/>
      <c r="F25" s="644"/>
      <c r="G25" s="644"/>
      <c r="H25" s="644"/>
      <c r="I25" s="645"/>
      <c r="J25" s="645"/>
      <c r="K25" s="646"/>
      <c r="L25" s="647"/>
    </row>
    <row r="26" spans="1:17" outlineLevel="1" x14ac:dyDescent="0.3">
      <c r="A26" s="665" t="s">
        <v>89</v>
      </c>
      <c r="B26" s="624" t="s">
        <v>58</v>
      </c>
      <c r="C26" s="669">
        <v>0.3</v>
      </c>
      <c r="D26" s="670">
        <v>0.3</v>
      </c>
      <c r="E26" s="670">
        <v>0.3</v>
      </c>
      <c r="F26" s="670">
        <v>0.35</v>
      </c>
      <c r="G26" s="670">
        <v>0.35</v>
      </c>
      <c r="H26" s="670">
        <v>0.35</v>
      </c>
      <c r="I26" s="671">
        <v>0.35</v>
      </c>
      <c r="J26" s="671">
        <v>0.35</v>
      </c>
      <c r="K26" s="657">
        <f>AVERAGE(C26:I26)</f>
        <v>0.32857142857142863</v>
      </c>
      <c r="L26" s="641"/>
      <c r="M26" s="635"/>
      <c r="N26" s="635"/>
    </row>
    <row r="27" spans="1:17" outlineLevel="1" x14ac:dyDescent="0.3">
      <c r="A27" s="665" t="s">
        <v>66</v>
      </c>
      <c r="B27" s="624" t="s">
        <v>94</v>
      </c>
      <c r="C27" s="662">
        <f>(C22+C24)/(1-C26)</f>
        <v>10.285714285714286</v>
      </c>
      <c r="D27" s="663">
        <f>(D22+D24)/(1-D26)</f>
        <v>10.457142857142859</v>
      </c>
      <c r="E27" s="663">
        <f t="shared" ref="E27:H27" si="4">(E22+E24)/(1-E26)</f>
        <v>10.282285714285715</v>
      </c>
      <c r="F27" s="663">
        <f t="shared" si="4"/>
        <v>10.888689230769231</v>
      </c>
      <c r="G27" s="663">
        <f t="shared" si="4"/>
        <v>11.159965292307692</v>
      </c>
      <c r="H27" s="663">
        <f t="shared" si="4"/>
        <v>11.159965292307692</v>
      </c>
      <c r="I27" s="664">
        <f>(I22+I24)/(1-I26)</f>
        <v>11.159965292307692</v>
      </c>
      <c r="J27" s="664">
        <f>(J22+J24)/(1-J26)</f>
        <v>12.512150601846152</v>
      </c>
      <c r="K27" s="657">
        <f>AVERAGE(C27:I27)</f>
        <v>10.770532566405024</v>
      </c>
      <c r="L27" s="641"/>
      <c r="M27" s="642"/>
      <c r="N27" s="642"/>
    </row>
    <row r="28" spans="1:17" ht="3.65" customHeight="1" outlineLevel="1" x14ac:dyDescent="0.3">
      <c r="A28" s="623"/>
      <c r="B28" s="624"/>
      <c r="C28" s="643"/>
      <c r="D28" s="644"/>
      <c r="E28" s="644"/>
      <c r="F28" s="644"/>
      <c r="G28" s="644"/>
      <c r="H28" s="644"/>
      <c r="I28" s="645"/>
      <c r="J28" s="645"/>
      <c r="K28" s="646"/>
      <c r="L28" s="622"/>
      <c r="Q28" s="644"/>
    </row>
    <row r="29" spans="1:17" s="615" customFormat="1" ht="13" outlineLevel="1" x14ac:dyDescent="0.3">
      <c r="A29" s="672" t="s">
        <v>290</v>
      </c>
      <c r="B29" s="673" t="s">
        <v>62</v>
      </c>
      <c r="C29" s="674">
        <f>C16*C27</f>
        <v>6171.4285714285716</v>
      </c>
      <c r="D29" s="675">
        <f t="shared" ref="D29:H29" si="5">D16*D27</f>
        <v>8784.0000000000018</v>
      </c>
      <c r="E29" s="675">
        <f t="shared" si="5"/>
        <v>9500.8320000000003</v>
      </c>
      <c r="F29" s="675">
        <f t="shared" si="5"/>
        <v>11570.321176615384</v>
      </c>
      <c r="G29" s="675">
        <f t="shared" si="5"/>
        <v>13044.437031566771</v>
      </c>
      <c r="H29" s="675">
        <f t="shared" si="5"/>
        <v>15001.102586301784</v>
      </c>
      <c r="I29" s="676">
        <f>I16*I27</f>
        <v>17251.26797424705</v>
      </c>
      <c r="J29" s="676">
        <f>J16*J27</f>
        <v>22242.724409068735</v>
      </c>
      <c r="K29" s="677">
        <f>SUM(C29:I29)</f>
        <v>81323.389340159571</v>
      </c>
      <c r="L29" s="678" t="s">
        <v>98</v>
      </c>
    </row>
    <row r="30" spans="1:17" s="615" customFormat="1" ht="13" outlineLevel="1" x14ac:dyDescent="0.3">
      <c r="A30" s="679" t="s">
        <v>291</v>
      </c>
      <c r="B30" s="680" t="s">
        <v>62</v>
      </c>
      <c r="C30" s="681">
        <f>C13*C20+C24*C16</f>
        <v>4320</v>
      </c>
      <c r="D30" s="682">
        <f t="shared" ref="D30:H30" si="6">D13*D20+D24*D16</f>
        <v>6148.8</v>
      </c>
      <c r="E30" s="682">
        <f t="shared" si="6"/>
        <v>6650.5824000000002</v>
      </c>
      <c r="F30" s="682">
        <f t="shared" si="6"/>
        <v>7520.7087647999997</v>
      </c>
      <c r="G30" s="682">
        <f t="shared" si="6"/>
        <v>8478.8840705184011</v>
      </c>
      <c r="H30" s="682">
        <f t="shared" si="6"/>
        <v>9750.7166810961608</v>
      </c>
      <c r="I30" s="683">
        <f>I13*I20+I24*I16</f>
        <v>11213.324183260582</v>
      </c>
      <c r="J30" s="683">
        <f>J13*J20+J24*J16</f>
        <v>14457.770865894679</v>
      </c>
      <c r="K30" s="677">
        <f>SUM(C30:I30)</f>
        <v>54083.016099675151</v>
      </c>
      <c r="L30" s="678" t="s">
        <v>98</v>
      </c>
    </row>
    <row r="31" spans="1:17" s="615" customFormat="1" ht="13.5" outlineLevel="1" thickBot="1" x14ac:dyDescent="0.35">
      <c r="A31" s="684" t="s">
        <v>292</v>
      </c>
      <c r="B31" s="685" t="s">
        <v>62</v>
      </c>
      <c r="C31" s="686">
        <f>C29-C30</f>
        <v>1851.4285714285716</v>
      </c>
      <c r="D31" s="687">
        <f t="shared" ref="D31:H31" si="7">D29-D30</f>
        <v>2635.2000000000016</v>
      </c>
      <c r="E31" s="687">
        <f t="shared" si="7"/>
        <v>2850.2496000000001</v>
      </c>
      <c r="F31" s="687">
        <f t="shared" si="7"/>
        <v>4049.6124118153839</v>
      </c>
      <c r="G31" s="687">
        <f t="shared" si="7"/>
        <v>4565.55296104837</v>
      </c>
      <c r="H31" s="687">
        <f t="shared" si="7"/>
        <v>5250.3859052056232</v>
      </c>
      <c r="I31" s="688">
        <f>I29-I30</f>
        <v>6037.9437909864682</v>
      </c>
      <c r="J31" s="688">
        <f>J29-J30</f>
        <v>7784.9535431740551</v>
      </c>
      <c r="K31" s="689">
        <f>SUM(C31:I31)</f>
        <v>27240.37324048442</v>
      </c>
    </row>
    <row r="32" spans="1:17" ht="14.5" outlineLevel="1" thickTop="1" x14ac:dyDescent="0.3">
      <c r="A32" s="690"/>
      <c r="B32" s="691"/>
      <c r="C32" s="692"/>
      <c r="D32" s="692"/>
      <c r="E32" s="692"/>
      <c r="F32" s="692"/>
      <c r="G32" s="692"/>
      <c r="H32" s="692"/>
      <c r="I32" s="692"/>
      <c r="J32" s="692"/>
      <c r="L32" s="692"/>
      <c r="M32" s="692"/>
    </row>
    <row r="33" spans="1:16" outlineLevel="1" x14ac:dyDescent="0.3">
      <c r="A33" s="606" t="s">
        <v>167</v>
      </c>
      <c r="B33" s="607"/>
      <c r="C33" s="607"/>
      <c r="D33" s="607"/>
      <c r="E33" s="607"/>
      <c r="F33" s="607"/>
      <c r="G33" s="607"/>
      <c r="H33" s="607"/>
      <c r="I33" s="607"/>
      <c r="J33" s="607"/>
      <c r="K33" s="607"/>
      <c r="L33" s="607"/>
      <c r="M33" s="607"/>
      <c r="N33" s="607"/>
      <c r="O33" s="607"/>
      <c r="P33" s="607"/>
    </row>
    <row r="34" spans="1:16" s="615" customFormat="1" ht="26" outlineLevel="1" x14ac:dyDescent="0.3">
      <c r="A34" s="609"/>
      <c r="B34" s="610" t="s">
        <v>51</v>
      </c>
      <c r="C34" s="611" t="str">
        <f>Erfolgsrechnung!C8</f>
        <v>n = Vorjahr</v>
      </c>
      <c r="D34" s="611" t="str">
        <f>Erfolgsrechnung!D8</f>
        <v>n+1 
(1. PRE-Jahr)</v>
      </c>
      <c r="E34" s="611" t="str">
        <f>Erfolgsrechnung!E8</f>
        <v>n+2</v>
      </c>
      <c r="F34" s="611" t="str">
        <f>Erfolgsrechnung!F8</f>
        <v>n+3</v>
      </c>
      <c r="G34" s="611" t="str">
        <f>Erfolgsrechnung!G8</f>
        <v>n+4</v>
      </c>
      <c r="H34" s="611" t="str">
        <f>Erfolgsrechnung!H8</f>
        <v>n+5</v>
      </c>
      <c r="I34" s="611" t="str">
        <f>Erfolgsrechnung!I8</f>
        <v>n+6</v>
      </c>
      <c r="J34" s="611" t="str">
        <f>Erfolgsrechnung!J8</f>
        <v>1. Jahr nach Umsetzung</v>
      </c>
      <c r="K34" s="612" t="s">
        <v>19</v>
      </c>
      <c r="L34" s="613" t="s">
        <v>147</v>
      </c>
      <c r="M34" s="614"/>
      <c r="N34" s="614"/>
    </row>
    <row r="35" spans="1:16" outlineLevel="1" x14ac:dyDescent="0.3">
      <c r="A35" s="616" t="s">
        <v>92</v>
      </c>
      <c r="B35" s="617"/>
      <c r="C35" s="618"/>
      <c r="D35" s="619"/>
      <c r="E35" s="619"/>
      <c r="F35" s="619"/>
      <c r="G35" s="619"/>
      <c r="H35" s="619"/>
      <c r="I35" s="620"/>
      <c r="J35" s="620"/>
      <c r="K35" s="693"/>
      <c r="L35" s="622"/>
    </row>
    <row r="36" spans="1:16" outlineLevel="1" x14ac:dyDescent="0.3">
      <c r="A36" s="623" t="s">
        <v>87</v>
      </c>
      <c r="B36" s="624" t="s">
        <v>112</v>
      </c>
      <c r="C36" s="625">
        <v>0</v>
      </c>
      <c r="D36" s="639">
        <f>52*3</f>
        <v>156</v>
      </c>
      <c r="E36" s="626">
        <f>D36*(1+E37)</f>
        <v>171.60000000000002</v>
      </c>
      <c r="F36" s="626">
        <f t="shared" ref="F36:H36" si="8">E36*(1+F37)</f>
        <v>188.76000000000005</v>
      </c>
      <c r="G36" s="626">
        <f t="shared" si="8"/>
        <v>207.63600000000008</v>
      </c>
      <c r="H36" s="626">
        <f t="shared" si="8"/>
        <v>228.39960000000011</v>
      </c>
      <c r="I36" s="694">
        <f>H36*(1+I37)</f>
        <v>251.23956000000013</v>
      </c>
      <c r="J36" s="694">
        <f>I36*(1+J37)</f>
        <v>527.60307600000033</v>
      </c>
      <c r="K36" s="628">
        <f>SUM(C36:I36)</f>
        <v>1203.6351600000005</v>
      </c>
      <c r="L36" s="641"/>
      <c r="M36" s="635"/>
      <c r="N36" s="635"/>
    </row>
    <row r="37" spans="1:16" outlineLevel="1" x14ac:dyDescent="0.3">
      <c r="A37" s="629" t="s">
        <v>60</v>
      </c>
      <c r="B37" s="630" t="s">
        <v>58</v>
      </c>
      <c r="C37" s="631"/>
      <c r="D37" s="632"/>
      <c r="E37" s="632">
        <v>0.1</v>
      </c>
      <c r="F37" s="632">
        <v>0.1</v>
      </c>
      <c r="G37" s="632">
        <v>0.1</v>
      </c>
      <c r="H37" s="632">
        <v>0.1</v>
      </c>
      <c r="I37" s="695">
        <v>0.1</v>
      </c>
      <c r="J37" s="695">
        <v>1.1000000000000001</v>
      </c>
      <c r="K37" s="633">
        <f>AVERAGE(D37:I37)</f>
        <v>0.1</v>
      </c>
      <c r="L37" s="641"/>
      <c r="M37" s="635"/>
      <c r="N37" s="635"/>
    </row>
    <row r="38" spans="1:16" outlineLevel="1" x14ac:dyDescent="0.3">
      <c r="A38" s="623" t="s">
        <v>113</v>
      </c>
      <c r="B38" s="624" t="s">
        <v>90</v>
      </c>
      <c r="C38" s="625">
        <v>0</v>
      </c>
      <c r="D38" s="639">
        <v>40</v>
      </c>
      <c r="E38" s="639">
        <v>40</v>
      </c>
      <c r="F38" s="639">
        <v>40</v>
      </c>
      <c r="G38" s="639">
        <v>40</v>
      </c>
      <c r="H38" s="639">
        <v>40</v>
      </c>
      <c r="I38" s="696">
        <v>40</v>
      </c>
      <c r="J38" s="696">
        <v>41</v>
      </c>
      <c r="K38" s="697">
        <f>SUM(C38:I38)</f>
        <v>240</v>
      </c>
      <c r="L38" s="641"/>
      <c r="M38" s="635"/>
      <c r="N38" s="635"/>
    </row>
    <row r="39" spans="1:16" outlineLevel="1" x14ac:dyDescent="0.3">
      <c r="A39" s="623" t="s">
        <v>66</v>
      </c>
      <c r="B39" s="624" t="s">
        <v>90</v>
      </c>
      <c r="C39" s="698"/>
      <c r="D39" s="626">
        <f>D38/(1-D40)</f>
        <v>80</v>
      </c>
      <c r="E39" s="626">
        <f t="shared" ref="E39:H39" si="9">E38/(1-E40)</f>
        <v>88.8888888888889</v>
      </c>
      <c r="F39" s="626">
        <f t="shared" si="9"/>
        <v>100</v>
      </c>
      <c r="G39" s="626">
        <f t="shared" si="9"/>
        <v>100</v>
      </c>
      <c r="H39" s="626">
        <f t="shared" si="9"/>
        <v>100</v>
      </c>
      <c r="I39" s="694">
        <f>I38/(1-I40)</f>
        <v>100</v>
      </c>
      <c r="J39" s="694">
        <f>J38/(1-J40)</f>
        <v>102.5</v>
      </c>
      <c r="K39" s="640">
        <f>AVERAGE(C39:I39)</f>
        <v>94.814814814814824</v>
      </c>
      <c r="L39" s="641"/>
      <c r="M39" s="635"/>
      <c r="N39" s="635"/>
    </row>
    <row r="40" spans="1:16" outlineLevel="1" x14ac:dyDescent="0.3">
      <c r="A40" s="623" t="s">
        <v>63</v>
      </c>
      <c r="B40" s="624" t="s">
        <v>58</v>
      </c>
      <c r="C40" s="669"/>
      <c r="D40" s="699">
        <v>0.5</v>
      </c>
      <c r="E40" s="670">
        <v>0.55000000000000004</v>
      </c>
      <c r="F40" s="670">
        <v>0.6</v>
      </c>
      <c r="G40" s="670">
        <v>0.6</v>
      </c>
      <c r="H40" s="670">
        <v>0.6</v>
      </c>
      <c r="I40" s="700">
        <v>0.6</v>
      </c>
      <c r="J40" s="700">
        <v>0.6</v>
      </c>
      <c r="K40" s="701">
        <f>AVERAGE(C40:I40)</f>
        <v>0.57500000000000007</v>
      </c>
      <c r="L40" s="641"/>
      <c r="M40" s="635"/>
      <c r="N40" s="635"/>
    </row>
    <row r="41" spans="1:16" ht="3.65" customHeight="1" outlineLevel="1" x14ac:dyDescent="0.3">
      <c r="A41" s="623"/>
      <c r="B41" s="624"/>
      <c r="C41" s="643"/>
      <c r="D41" s="644"/>
      <c r="E41" s="644"/>
      <c r="F41" s="644"/>
      <c r="G41" s="644"/>
      <c r="H41" s="644"/>
      <c r="I41" s="647"/>
      <c r="J41" s="647"/>
      <c r="K41" s="621"/>
      <c r="L41" s="678"/>
      <c r="M41" s="692"/>
      <c r="N41" s="9"/>
    </row>
    <row r="42" spans="1:16" s="615" customFormat="1" outlineLevel="1" x14ac:dyDescent="0.3">
      <c r="A42" s="672" t="s">
        <v>290</v>
      </c>
      <c r="B42" s="673"/>
      <c r="C42" s="674">
        <f>C36*C39</f>
        <v>0</v>
      </c>
      <c r="D42" s="675">
        <f t="shared" ref="D42:H42" si="10">D36*D39</f>
        <v>12480</v>
      </c>
      <c r="E42" s="675">
        <f t="shared" si="10"/>
        <v>15253.333333333338</v>
      </c>
      <c r="F42" s="675">
        <f t="shared" si="10"/>
        <v>18876.000000000004</v>
      </c>
      <c r="G42" s="675">
        <f t="shared" si="10"/>
        <v>20763.600000000009</v>
      </c>
      <c r="H42" s="675">
        <f t="shared" si="10"/>
        <v>22839.96000000001</v>
      </c>
      <c r="I42" s="702">
        <f>I36*I39</f>
        <v>25123.956000000013</v>
      </c>
      <c r="J42" s="702">
        <f>J36*J39</f>
        <v>54079.315290000035</v>
      </c>
      <c r="K42" s="703">
        <f>SUM(C42:I42)</f>
        <v>115336.84933333338</v>
      </c>
      <c r="L42" s="678" t="s">
        <v>98</v>
      </c>
      <c r="M42" s="692"/>
      <c r="N42" s="9"/>
    </row>
    <row r="43" spans="1:16" s="615" customFormat="1" outlineLevel="1" x14ac:dyDescent="0.3">
      <c r="A43" s="679" t="s">
        <v>291</v>
      </c>
      <c r="B43" s="680"/>
      <c r="C43" s="681">
        <f>C36*C38</f>
        <v>0</v>
      </c>
      <c r="D43" s="682">
        <f t="shared" ref="D43:H43" si="11">D36*D38</f>
        <v>6240</v>
      </c>
      <c r="E43" s="682">
        <f t="shared" si="11"/>
        <v>6864.0000000000009</v>
      </c>
      <c r="F43" s="682">
        <f t="shared" si="11"/>
        <v>7550.4000000000015</v>
      </c>
      <c r="G43" s="682">
        <f t="shared" si="11"/>
        <v>8305.4400000000023</v>
      </c>
      <c r="H43" s="682">
        <f t="shared" si="11"/>
        <v>9135.984000000004</v>
      </c>
      <c r="I43" s="704">
        <f>I36*I38</f>
        <v>10049.582400000005</v>
      </c>
      <c r="J43" s="704">
        <f>J36*J38</f>
        <v>21631.726116000013</v>
      </c>
      <c r="K43" s="703">
        <f>SUM(C43:I43)</f>
        <v>48145.406400000014</v>
      </c>
      <c r="L43" s="678" t="s">
        <v>98</v>
      </c>
      <c r="M43" s="705"/>
      <c r="N43" s="9"/>
    </row>
    <row r="44" spans="1:16" s="615" customFormat="1" ht="14.5" outlineLevel="1" thickBot="1" x14ac:dyDescent="0.35">
      <c r="A44" s="684" t="s">
        <v>293</v>
      </c>
      <c r="B44" s="685" t="s">
        <v>62</v>
      </c>
      <c r="C44" s="686">
        <f>C42-C43</f>
        <v>0</v>
      </c>
      <c r="D44" s="687">
        <f>D42-D43</f>
        <v>6240</v>
      </c>
      <c r="E44" s="687">
        <f t="shared" ref="E44:H44" si="12">E42-E43</f>
        <v>8389.3333333333358</v>
      </c>
      <c r="F44" s="687">
        <f t="shared" si="12"/>
        <v>11325.600000000002</v>
      </c>
      <c r="G44" s="687">
        <f t="shared" si="12"/>
        <v>12458.160000000007</v>
      </c>
      <c r="H44" s="687">
        <f t="shared" si="12"/>
        <v>13703.976000000006</v>
      </c>
      <c r="I44" s="706">
        <f>I42-I43</f>
        <v>15074.373600000008</v>
      </c>
      <c r="J44" s="706">
        <f>J42-J43</f>
        <v>32447.589174000022</v>
      </c>
      <c r="K44" s="707">
        <f>SUM(C44:I44)</f>
        <v>67191.442933333354</v>
      </c>
      <c r="L44" s="708"/>
      <c r="M44" s="709"/>
      <c r="N44" s="9"/>
    </row>
    <row r="45" spans="1:16" ht="14.5" outlineLevel="1" thickTop="1" x14ac:dyDescent="0.3">
      <c r="A45" s="690"/>
      <c r="B45" s="691"/>
      <c r="C45" s="692"/>
      <c r="D45" s="692"/>
      <c r="E45" s="692"/>
      <c r="F45" s="692"/>
      <c r="G45" s="692"/>
      <c r="H45" s="692"/>
      <c r="I45" s="692"/>
      <c r="J45" s="692"/>
      <c r="L45" s="692"/>
      <c r="M45" s="692"/>
    </row>
    <row r="46" spans="1:16" outlineLevel="1" x14ac:dyDescent="0.3">
      <c r="A46" s="606" t="s">
        <v>168</v>
      </c>
      <c r="B46" s="607"/>
      <c r="C46" s="607"/>
      <c r="D46" s="607"/>
      <c r="E46" s="607"/>
      <c r="F46" s="607"/>
      <c r="G46" s="607"/>
      <c r="H46" s="607"/>
      <c r="I46" s="607"/>
      <c r="J46" s="607"/>
      <c r="K46" s="607"/>
      <c r="L46" s="607"/>
      <c r="M46" s="607"/>
      <c r="N46" s="607"/>
      <c r="O46" s="607"/>
      <c r="P46" s="607"/>
    </row>
    <row r="47" spans="1:16" s="615" customFormat="1" ht="26" outlineLevel="1" x14ac:dyDescent="0.3">
      <c r="A47" s="609"/>
      <c r="B47" s="610" t="s">
        <v>51</v>
      </c>
      <c r="C47" s="611" t="str">
        <f>Erfolgsrechnung!C8</f>
        <v>n = Vorjahr</v>
      </c>
      <c r="D47" s="611" t="str">
        <f>Erfolgsrechnung!D8</f>
        <v>n+1 
(1. PRE-Jahr)</v>
      </c>
      <c r="E47" s="611" t="str">
        <f>Erfolgsrechnung!E8</f>
        <v>n+2</v>
      </c>
      <c r="F47" s="611" t="str">
        <f>Erfolgsrechnung!F8</f>
        <v>n+3</v>
      </c>
      <c r="G47" s="611" t="str">
        <f>Erfolgsrechnung!G8</f>
        <v>n+4</v>
      </c>
      <c r="H47" s="611" t="str">
        <f>Erfolgsrechnung!H8</f>
        <v>n+5</v>
      </c>
      <c r="I47" s="611" t="str">
        <f>Erfolgsrechnung!I8</f>
        <v>n+6</v>
      </c>
      <c r="J47" s="611" t="str">
        <f>Erfolgsrechnung!J8</f>
        <v>1. Jahr nach Umsetzung</v>
      </c>
      <c r="K47" s="612" t="s">
        <v>19</v>
      </c>
      <c r="L47" s="613" t="s">
        <v>147</v>
      </c>
      <c r="M47" s="614"/>
      <c r="N47" s="614"/>
    </row>
    <row r="48" spans="1:16" outlineLevel="1" x14ac:dyDescent="0.3">
      <c r="A48" s="616" t="s">
        <v>128</v>
      </c>
      <c r="B48" s="617"/>
      <c r="C48" s="618"/>
      <c r="D48" s="619"/>
      <c r="E48" s="619"/>
      <c r="F48" s="619"/>
      <c r="G48" s="619"/>
      <c r="H48" s="619"/>
      <c r="I48" s="619"/>
      <c r="J48" s="619"/>
      <c r="K48" s="693"/>
      <c r="L48" s="622"/>
    </row>
    <row r="49" spans="1:18" outlineLevel="1" x14ac:dyDescent="0.3">
      <c r="A49" s="623" t="s">
        <v>129</v>
      </c>
      <c r="B49" s="624" t="s">
        <v>130</v>
      </c>
      <c r="C49" s="625">
        <v>0</v>
      </c>
      <c r="D49" s="639"/>
      <c r="E49" s="639"/>
      <c r="F49" s="639"/>
      <c r="G49" s="639"/>
      <c r="H49" s="639"/>
      <c r="I49" s="639"/>
      <c r="J49" s="639"/>
      <c r="K49" s="628"/>
      <c r="L49" s="641"/>
      <c r="M49" s="635"/>
      <c r="N49" s="635"/>
    </row>
    <row r="50" spans="1:18" outlineLevel="1" x14ac:dyDescent="0.3">
      <c r="A50" s="629" t="s">
        <v>60</v>
      </c>
      <c r="B50" s="630" t="s">
        <v>58</v>
      </c>
      <c r="C50" s="631"/>
      <c r="D50" s="632"/>
      <c r="E50" s="632"/>
      <c r="F50" s="632"/>
      <c r="G50" s="632"/>
      <c r="H50" s="632"/>
      <c r="I50" s="632"/>
      <c r="J50" s="632"/>
      <c r="K50" s="633"/>
      <c r="L50" s="641"/>
      <c r="M50" s="635"/>
      <c r="N50" s="635"/>
    </row>
    <row r="51" spans="1:18" outlineLevel="1" x14ac:dyDescent="0.3">
      <c r="A51" s="623" t="s">
        <v>113</v>
      </c>
      <c r="B51" s="624" t="s">
        <v>90</v>
      </c>
      <c r="C51" s="625"/>
      <c r="D51" s="639"/>
      <c r="E51" s="639"/>
      <c r="F51" s="639"/>
      <c r="G51" s="639"/>
      <c r="H51" s="639"/>
      <c r="I51" s="639"/>
      <c r="J51" s="639"/>
      <c r="K51" s="697"/>
      <c r="L51" s="641"/>
      <c r="M51" s="635"/>
      <c r="N51" s="635"/>
    </row>
    <row r="52" spans="1:18" outlineLevel="1" x14ac:dyDescent="0.3">
      <c r="A52" s="623"/>
      <c r="B52" s="624"/>
      <c r="C52" s="625"/>
      <c r="D52" s="639"/>
      <c r="E52" s="639"/>
      <c r="F52" s="639"/>
      <c r="G52" s="639"/>
      <c r="H52" s="639"/>
      <c r="I52" s="639"/>
      <c r="J52" s="639"/>
      <c r="K52" s="640"/>
      <c r="L52" s="641"/>
      <c r="M52" s="635"/>
      <c r="N52" s="635"/>
    </row>
    <row r="53" spans="1:18" outlineLevel="1" x14ac:dyDescent="0.3">
      <c r="A53" s="623" t="s">
        <v>66</v>
      </c>
      <c r="B53" s="624" t="s">
        <v>90</v>
      </c>
      <c r="C53" s="698"/>
      <c r="D53" s="626"/>
      <c r="E53" s="626"/>
      <c r="F53" s="626"/>
      <c r="G53" s="626"/>
      <c r="H53" s="626"/>
      <c r="I53" s="626"/>
      <c r="J53" s="626"/>
      <c r="K53" s="701"/>
      <c r="L53" s="641"/>
      <c r="M53" s="635"/>
      <c r="N53" s="635"/>
    </row>
    <row r="54" spans="1:18" outlineLevel="1" x14ac:dyDescent="0.3">
      <c r="A54" s="623" t="s">
        <v>63</v>
      </c>
      <c r="B54" s="624" t="s">
        <v>58</v>
      </c>
      <c r="C54" s="669"/>
      <c r="D54" s="699"/>
      <c r="E54" s="670"/>
      <c r="F54" s="670"/>
      <c r="G54" s="670"/>
      <c r="H54" s="670"/>
      <c r="I54" s="670"/>
      <c r="J54" s="670"/>
      <c r="K54" s="621"/>
      <c r="L54" s="678"/>
      <c r="M54" s="692"/>
      <c r="N54" s="9"/>
      <c r="O54" s="9"/>
      <c r="P54" s="9"/>
    </row>
    <row r="55" spans="1:18" ht="3.65" customHeight="1" outlineLevel="1" x14ac:dyDescent="0.3">
      <c r="A55" s="623"/>
      <c r="B55" s="624"/>
      <c r="C55" s="643"/>
      <c r="D55" s="644"/>
      <c r="E55" s="644"/>
      <c r="F55" s="644"/>
      <c r="G55" s="644"/>
      <c r="H55" s="644"/>
      <c r="I55" s="644"/>
      <c r="J55" s="644"/>
      <c r="L55" s="678"/>
      <c r="M55" s="692"/>
      <c r="N55" s="9"/>
      <c r="O55" s="9"/>
      <c r="P55" s="9"/>
    </row>
    <row r="56" spans="1:18" s="615" customFormat="1" outlineLevel="1" x14ac:dyDescent="0.3">
      <c r="A56" s="672" t="s">
        <v>290</v>
      </c>
      <c r="B56" s="673"/>
      <c r="C56" s="674">
        <f>C49*C53</f>
        <v>0</v>
      </c>
      <c r="D56" s="675">
        <f t="shared" ref="D56:J56" si="13">D49*D53</f>
        <v>0</v>
      </c>
      <c r="E56" s="675">
        <f t="shared" si="13"/>
        <v>0</v>
      </c>
      <c r="F56" s="675">
        <f t="shared" si="13"/>
        <v>0</v>
      </c>
      <c r="G56" s="675">
        <f t="shared" si="13"/>
        <v>0</v>
      </c>
      <c r="H56" s="675">
        <f t="shared" si="13"/>
        <v>0</v>
      </c>
      <c r="I56" s="675"/>
      <c r="J56" s="675">
        <f t="shared" si="13"/>
        <v>0</v>
      </c>
      <c r="K56" s="703"/>
      <c r="L56" s="678" t="s">
        <v>98</v>
      </c>
      <c r="M56" s="705"/>
      <c r="N56" s="9"/>
      <c r="O56" s="691"/>
      <c r="P56" s="691"/>
    </row>
    <row r="57" spans="1:18" s="615" customFormat="1" outlineLevel="1" x14ac:dyDescent="0.3">
      <c r="A57" s="679" t="s">
        <v>291</v>
      </c>
      <c r="B57" s="680"/>
      <c r="C57" s="681">
        <f>C49*C51</f>
        <v>0</v>
      </c>
      <c r="D57" s="682">
        <f t="shared" ref="D57:J57" si="14">D49*D51</f>
        <v>0</v>
      </c>
      <c r="E57" s="682">
        <f t="shared" si="14"/>
        <v>0</v>
      </c>
      <c r="F57" s="682">
        <f t="shared" si="14"/>
        <v>0</v>
      </c>
      <c r="G57" s="682">
        <f t="shared" si="14"/>
        <v>0</v>
      </c>
      <c r="H57" s="682">
        <f t="shared" si="14"/>
        <v>0</v>
      </c>
      <c r="I57" s="682"/>
      <c r="J57" s="682">
        <f t="shared" si="14"/>
        <v>0</v>
      </c>
      <c r="K57" s="703"/>
      <c r="L57" s="678" t="s">
        <v>98</v>
      </c>
      <c r="M57" s="709"/>
      <c r="N57" s="9"/>
      <c r="O57" s="691"/>
      <c r="P57" s="691"/>
    </row>
    <row r="58" spans="1:18" s="615" customFormat="1" ht="14.5" outlineLevel="1" thickBot="1" x14ac:dyDescent="0.35">
      <c r="A58" s="684" t="s">
        <v>294</v>
      </c>
      <c r="B58" s="685" t="s">
        <v>62</v>
      </c>
      <c r="C58" s="686">
        <f>C56-C57</f>
        <v>0</v>
      </c>
      <c r="D58" s="687">
        <f>D56-D57</f>
        <v>0</v>
      </c>
      <c r="E58" s="687">
        <f t="shared" ref="E58:J58" si="15">E56-E57</f>
        <v>0</v>
      </c>
      <c r="F58" s="687">
        <f t="shared" si="15"/>
        <v>0</v>
      </c>
      <c r="G58" s="687">
        <f t="shared" si="15"/>
        <v>0</v>
      </c>
      <c r="H58" s="687">
        <f t="shared" si="15"/>
        <v>0</v>
      </c>
      <c r="I58" s="687"/>
      <c r="J58" s="687">
        <f t="shared" si="15"/>
        <v>0</v>
      </c>
      <c r="K58" s="707"/>
      <c r="L58" s="678"/>
      <c r="M58" s="709"/>
      <c r="N58" s="9"/>
      <c r="O58" s="691"/>
      <c r="P58" s="691"/>
    </row>
    <row r="59" spans="1:18" ht="14.5" outlineLevel="1" thickTop="1" x14ac:dyDescent="0.3">
      <c r="A59" s="690"/>
      <c r="B59" s="691"/>
      <c r="C59" s="692"/>
      <c r="D59" s="692"/>
      <c r="E59" s="692"/>
      <c r="F59" s="692"/>
      <c r="G59" s="692"/>
      <c r="H59" s="692"/>
      <c r="I59" s="692"/>
      <c r="J59" s="692"/>
      <c r="K59" s="692"/>
      <c r="L59" s="692"/>
      <c r="R59" s="615"/>
    </row>
    <row r="60" spans="1:18" x14ac:dyDescent="0.3">
      <c r="R60" s="615"/>
    </row>
    <row r="61" spans="1:18" s="605" customFormat="1" ht="26.15" customHeight="1" x14ac:dyDescent="0.3">
      <c r="A61" s="599" t="s">
        <v>216</v>
      </c>
      <c r="B61" s="600"/>
      <c r="C61" s="600"/>
      <c r="D61" s="600"/>
      <c r="E61" s="600"/>
      <c r="F61" s="600"/>
      <c r="G61" s="600"/>
      <c r="H61" s="600"/>
      <c r="I61" s="600"/>
      <c r="J61" s="600"/>
      <c r="K61" s="600"/>
      <c r="L61" s="601"/>
      <c r="M61" s="602"/>
      <c r="N61" s="603"/>
      <c r="O61" s="604"/>
      <c r="P61" s="604"/>
    </row>
    <row r="62" spans="1:18" s="615" customFormat="1" ht="26" outlineLevel="1" x14ac:dyDescent="0.3">
      <c r="A62" s="710"/>
      <c r="B62" s="610" t="s">
        <v>51</v>
      </c>
      <c r="C62" s="611" t="s">
        <v>1</v>
      </c>
      <c r="D62" s="711" t="s">
        <v>57</v>
      </c>
      <c r="E62" s="711" t="s">
        <v>3</v>
      </c>
      <c r="F62" s="711" t="s">
        <v>4</v>
      </c>
      <c r="G62" s="711" t="s">
        <v>5</v>
      </c>
      <c r="H62" s="711" t="s">
        <v>6</v>
      </c>
      <c r="I62" s="712"/>
      <c r="J62" s="713" t="s">
        <v>7</v>
      </c>
      <c r="K62" s="612" t="s">
        <v>103</v>
      </c>
      <c r="L62" s="714" t="s">
        <v>148</v>
      </c>
      <c r="M62" s="715" t="s">
        <v>139</v>
      </c>
      <c r="N62" s="613" t="s">
        <v>147</v>
      </c>
      <c r="O62" s="614"/>
      <c r="P62" s="614"/>
    </row>
    <row r="63" spans="1:18" s="10" customFormat="1" ht="14.25" customHeight="1" outlineLevel="1" x14ac:dyDescent="0.3">
      <c r="A63" s="716" t="s">
        <v>208</v>
      </c>
      <c r="B63" s="717"/>
      <c r="C63" s="718"/>
      <c r="D63" s="718"/>
      <c r="E63" s="718"/>
      <c r="F63" s="718"/>
      <c r="G63" s="718"/>
      <c r="H63" s="718"/>
      <c r="I63" s="718"/>
      <c r="J63" s="719"/>
      <c r="K63" s="720" t="s">
        <v>98</v>
      </c>
      <c r="L63" s="721"/>
      <c r="M63" s="721"/>
      <c r="N63" s="722"/>
      <c r="O63" s="720"/>
      <c r="P63" s="720"/>
    </row>
    <row r="64" spans="1:18" s="10" customFormat="1" ht="4.5" customHeight="1" outlineLevel="1" x14ac:dyDescent="0.3">
      <c r="B64" s="723"/>
      <c r="C64" s="724"/>
      <c r="D64" s="724"/>
      <c r="E64" s="724"/>
      <c r="F64" s="724"/>
      <c r="G64" s="724"/>
      <c r="H64" s="724"/>
      <c r="I64" s="724"/>
      <c r="J64" s="725"/>
      <c r="L64" s="726"/>
      <c r="M64" s="726"/>
    </row>
    <row r="65" spans="1:16" s="615" customFormat="1" ht="13" outlineLevel="1" x14ac:dyDescent="0.3">
      <c r="A65" s="615" t="s">
        <v>17</v>
      </c>
      <c r="B65" s="727">
        <v>0.15</v>
      </c>
      <c r="J65" s="728"/>
      <c r="L65" s="729" t="s">
        <v>117</v>
      </c>
      <c r="M65" s="729" t="s">
        <v>118</v>
      </c>
    </row>
    <row r="66" spans="1:16" s="615" customFormat="1" ht="13" outlineLevel="1" x14ac:dyDescent="0.3">
      <c r="A66" s="730" t="s">
        <v>141</v>
      </c>
      <c r="B66" s="680"/>
      <c r="J66" s="728"/>
      <c r="L66" s="729"/>
      <c r="M66" s="729"/>
    </row>
    <row r="67" spans="1:16" s="615" customFormat="1" ht="13" outlineLevel="1" x14ac:dyDescent="0.3">
      <c r="A67" s="731" t="s">
        <v>14</v>
      </c>
      <c r="B67" s="680" t="s">
        <v>99</v>
      </c>
      <c r="C67" s="732">
        <v>3000</v>
      </c>
      <c r="D67" s="732">
        <v>3500</v>
      </c>
      <c r="E67" s="732">
        <v>3500</v>
      </c>
      <c r="F67" s="732">
        <v>3500</v>
      </c>
      <c r="G67" s="732">
        <v>3500</v>
      </c>
      <c r="H67" s="732">
        <v>3500</v>
      </c>
      <c r="I67" s="732"/>
      <c r="J67" s="733">
        <v>3500</v>
      </c>
      <c r="L67" s="729"/>
      <c r="M67" s="729"/>
    </row>
    <row r="68" spans="1:16" s="615" customFormat="1" ht="13" outlineLevel="1" x14ac:dyDescent="0.3">
      <c r="A68" s="731" t="s">
        <v>15</v>
      </c>
      <c r="B68" s="680" t="s">
        <v>99</v>
      </c>
      <c r="C68" s="732"/>
      <c r="D68" s="732"/>
      <c r="E68" s="732"/>
      <c r="F68" s="732"/>
      <c r="G68" s="732"/>
      <c r="H68" s="732"/>
      <c r="I68" s="732"/>
      <c r="J68" s="733"/>
      <c r="K68" s="691"/>
      <c r="L68" s="729"/>
      <c r="M68" s="729"/>
    </row>
    <row r="69" spans="1:16" s="615" customFormat="1" ht="3" customHeight="1" outlineLevel="1" x14ac:dyDescent="0.3">
      <c r="B69" s="680"/>
      <c r="J69" s="728"/>
      <c r="K69" s="691"/>
      <c r="L69" s="729"/>
      <c r="M69" s="729"/>
    </row>
    <row r="70" spans="1:16" s="615" customFormat="1" ht="13" outlineLevel="1" x14ac:dyDescent="0.3">
      <c r="A70" s="730" t="s">
        <v>140</v>
      </c>
      <c r="B70" s="680"/>
      <c r="J70" s="728"/>
      <c r="L70" s="729"/>
      <c r="M70" s="729"/>
    </row>
    <row r="71" spans="1:16" s="615" customFormat="1" ht="13" outlineLevel="1" x14ac:dyDescent="0.3">
      <c r="A71" s="731" t="s">
        <v>14</v>
      </c>
      <c r="B71" s="680" t="s">
        <v>133</v>
      </c>
      <c r="C71" s="734">
        <v>0.15</v>
      </c>
      <c r="D71" s="734">
        <v>0.3</v>
      </c>
      <c r="E71" s="734">
        <v>0.3</v>
      </c>
      <c r="F71" s="734">
        <v>0.3</v>
      </c>
      <c r="G71" s="734">
        <v>0.3</v>
      </c>
      <c r="H71" s="734">
        <v>0.4</v>
      </c>
      <c r="I71" s="734"/>
      <c r="J71" s="735">
        <v>0.4</v>
      </c>
      <c r="L71" s="729"/>
      <c r="M71" s="729"/>
    </row>
    <row r="72" spans="1:16" s="615" customFormat="1" ht="13" outlineLevel="1" x14ac:dyDescent="0.3">
      <c r="A72" s="731" t="s">
        <v>15</v>
      </c>
      <c r="B72" s="680" t="s">
        <v>133</v>
      </c>
      <c r="C72" s="734"/>
      <c r="D72" s="734"/>
      <c r="E72" s="734"/>
      <c r="F72" s="734"/>
      <c r="G72" s="734"/>
      <c r="H72" s="734"/>
      <c r="I72" s="734"/>
      <c r="J72" s="735"/>
      <c r="L72" s="729"/>
      <c r="M72" s="729"/>
    </row>
    <row r="73" spans="1:16" s="10" customFormat="1" ht="4.5" customHeight="1" outlineLevel="1" x14ac:dyDescent="0.3">
      <c r="B73" s="723"/>
      <c r="C73" s="724"/>
      <c r="D73" s="724"/>
      <c r="E73" s="724"/>
      <c r="F73" s="724"/>
      <c r="G73" s="724"/>
      <c r="H73" s="724"/>
      <c r="I73" s="724"/>
      <c r="J73" s="725"/>
      <c r="L73" s="726"/>
      <c r="M73" s="726"/>
    </row>
    <row r="74" spans="1:16" s="10" customFormat="1" ht="14.15" customHeight="1" outlineLevel="1" x14ac:dyDescent="0.3">
      <c r="A74" s="736" t="s">
        <v>120</v>
      </c>
      <c r="B74" s="737" t="s">
        <v>106</v>
      </c>
      <c r="C74" s="720">
        <f t="shared" ref="C74:J74" si="16">IFERROR(C76*12*C77,"N/A")</f>
        <v>0</v>
      </c>
      <c r="D74" s="720">
        <f t="shared" si="16"/>
        <v>600</v>
      </c>
      <c r="E74" s="720">
        <f t="shared" si="16"/>
        <v>600</v>
      </c>
      <c r="F74" s="720">
        <f t="shared" si="16"/>
        <v>600</v>
      </c>
      <c r="G74" s="720">
        <f t="shared" si="16"/>
        <v>600</v>
      </c>
      <c r="H74" s="720">
        <f t="shared" si="16"/>
        <v>600</v>
      </c>
      <c r="I74" s="720"/>
      <c r="J74" s="738">
        <f t="shared" si="16"/>
        <v>600</v>
      </c>
      <c r="K74" s="720" t="s">
        <v>98</v>
      </c>
      <c r="L74" s="739"/>
      <c r="M74" s="739"/>
      <c r="N74" s="722"/>
      <c r="O74" s="720"/>
      <c r="P74" s="720"/>
    </row>
    <row r="75" spans="1:16" s="10" customFormat="1" ht="4.5" customHeight="1" outlineLevel="1" x14ac:dyDescent="0.3">
      <c r="B75" s="723"/>
      <c r="C75" s="724"/>
      <c r="D75" s="724"/>
      <c r="E75" s="724"/>
      <c r="F75" s="724"/>
      <c r="G75" s="724"/>
      <c r="H75" s="724"/>
      <c r="I75" s="724"/>
      <c r="J75" s="725"/>
      <c r="L75" s="726"/>
      <c r="M75" s="726"/>
    </row>
    <row r="76" spans="1:16" s="615" customFormat="1" ht="13" outlineLevel="1" x14ac:dyDescent="0.3">
      <c r="A76" s="740" t="s">
        <v>142</v>
      </c>
      <c r="B76" s="680" t="s">
        <v>69</v>
      </c>
      <c r="C76" s="732"/>
      <c r="D76" s="732">
        <v>10000</v>
      </c>
      <c r="E76" s="732">
        <v>10000</v>
      </c>
      <c r="F76" s="732">
        <v>10000</v>
      </c>
      <c r="G76" s="732">
        <v>10000</v>
      </c>
      <c r="H76" s="732">
        <v>10000</v>
      </c>
      <c r="I76" s="732"/>
      <c r="J76" s="733">
        <v>10000</v>
      </c>
      <c r="L76" s="729"/>
      <c r="M76" s="729"/>
    </row>
    <row r="77" spans="1:16" s="615" customFormat="1" ht="13" outlineLevel="1" x14ac:dyDescent="0.3">
      <c r="A77" s="731" t="s">
        <v>158</v>
      </c>
      <c r="B77" s="680" t="s">
        <v>133</v>
      </c>
      <c r="C77" s="741"/>
      <c r="D77" s="741">
        <v>5.0000000000000001E-3</v>
      </c>
      <c r="E77" s="741">
        <v>5.0000000000000001E-3</v>
      </c>
      <c r="F77" s="741">
        <v>5.0000000000000001E-3</v>
      </c>
      <c r="G77" s="741">
        <v>5.0000000000000001E-3</v>
      </c>
      <c r="H77" s="741">
        <v>5.0000000000000001E-3</v>
      </c>
      <c r="I77" s="741"/>
      <c r="J77" s="742">
        <v>5.0000000000000001E-3</v>
      </c>
      <c r="K77" s="615" t="s">
        <v>159</v>
      </c>
      <c r="L77" s="729"/>
      <c r="M77" s="729"/>
    </row>
    <row r="78" spans="1:16" s="10" customFormat="1" ht="4.5" customHeight="1" outlineLevel="1" x14ac:dyDescent="0.3">
      <c r="B78" s="723"/>
      <c r="C78" s="724"/>
      <c r="D78" s="724"/>
      <c r="E78" s="724"/>
      <c r="F78" s="724"/>
      <c r="G78" s="724"/>
      <c r="H78" s="724"/>
      <c r="I78" s="724"/>
      <c r="J78" s="725"/>
      <c r="L78" s="726"/>
      <c r="M78" s="726"/>
    </row>
    <row r="79" spans="1:16" s="10" customFormat="1" ht="14.25" customHeight="1" outlineLevel="1" x14ac:dyDescent="0.3">
      <c r="A79" s="736" t="s">
        <v>153</v>
      </c>
      <c r="B79" s="737"/>
      <c r="C79" s="720">
        <f>SUM(C80:C82)</f>
        <v>0</v>
      </c>
      <c r="D79" s="720">
        <f t="shared" ref="D79:J79" si="17">SUM(D80:D82)</f>
        <v>0</v>
      </c>
      <c r="E79" s="720">
        <f t="shared" si="17"/>
        <v>0</v>
      </c>
      <c r="F79" s="720">
        <f t="shared" si="17"/>
        <v>0</v>
      </c>
      <c r="G79" s="720">
        <f t="shared" si="17"/>
        <v>0</v>
      </c>
      <c r="H79" s="720">
        <f t="shared" si="17"/>
        <v>0</v>
      </c>
      <c r="I79" s="720"/>
      <c r="J79" s="720">
        <f t="shared" si="17"/>
        <v>0</v>
      </c>
      <c r="K79" s="720" t="s">
        <v>98</v>
      </c>
      <c r="L79" s="739"/>
      <c r="M79" s="739" t="s">
        <v>119</v>
      </c>
      <c r="N79" s="722"/>
      <c r="O79" s="720"/>
      <c r="P79" s="720"/>
    </row>
    <row r="80" spans="1:16" s="10" customFormat="1" ht="4.5" customHeight="1" outlineLevel="1" x14ac:dyDescent="0.3">
      <c r="B80" s="723"/>
      <c r="C80" s="724"/>
      <c r="D80" s="724"/>
      <c r="E80" s="724"/>
      <c r="F80" s="724"/>
      <c r="G80" s="724"/>
      <c r="H80" s="724"/>
      <c r="I80" s="724"/>
      <c r="J80" s="725"/>
      <c r="L80" s="726"/>
      <c r="M80" s="726"/>
    </row>
    <row r="81" spans="1:16" outlineLevel="1" x14ac:dyDescent="0.3">
      <c r="A81" s="740" t="s">
        <v>38</v>
      </c>
      <c r="B81" s="743" t="s">
        <v>62</v>
      </c>
      <c r="C81" s="744">
        <f>IFERROR('Liquidität, I &amp; F-Planung'!F34,"N/A")</f>
        <v>0</v>
      </c>
      <c r="D81" s="744">
        <f>IFERROR('Liquidität, I &amp; F-Planung'!G34,"N/A")</f>
        <v>0</v>
      </c>
      <c r="E81" s="744">
        <f>IFERROR('Liquidität, I &amp; F-Planung'!H34,"N/A")</f>
        <v>0</v>
      </c>
      <c r="F81" s="744">
        <f>IFERROR('Liquidität, I &amp; F-Planung'!I34,"N/A")</f>
        <v>0</v>
      </c>
      <c r="G81" s="744">
        <f>IFERROR('Liquidität, I &amp; F-Planung'!J34,"N/A")</f>
        <v>0</v>
      </c>
      <c r="H81" s="744">
        <f>IFERROR('Liquidität, I &amp; F-Planung'!K34,"N/A")</f>
        <v>0</v>
      </c>
      <c r="I81" s="744"/>
      <c r="J81" s="745">
        <f>IFERROR('Liquidität, I &amp; F-Planung'!M34,"N/A")</f>
        <v>0</v>
      </c>
      <c r="K81" s="746" t="s">
        <v>116</v>
      </c>
      <c r="L81" s="747"/>
      <c r="M81" s="747"/>
    </row>
    <row r="82" spans="1:16" outlineLevel="1" x14ac:dyDescent="0.3">
      <c r="A82" s="740" t="s">
        <v>157</v>
      </c>
      <c r="B82" s="743" t="s">
        <v>62</v>
      </c>
      <c r="C82" s="732"/>
      <c r="D82" s="732"/>
      <c r="E82" s="732"/>
      <c r="F82" s="732"/>
      <c r="G82" s="732"/>
      <c r="H82" s="732"/>
      <c r="I82" s="732"/>
      <c r="J82" s="733"/>
      <c r="K82" s="746"/>
      <c r="L82" s="747"/>
      <c r="M82" s="747"/>
    </row>
    <row r="83" spans="1:16" s="10" customFormat="1" ht="4.5" customHeight="1" outlineLevel="1" x14ac:dyDescent="0.3">
      <c r="B83" s="723"/>
      <c r="C83" s="724"/>
      <c r="D83" s="724"/>
      <c r="E83" s="724"/>
      <c r="F83" s="724"/>
      <c r="G83" s="724"/>
      <c r="H83" s="724"/>
      <c r="I83" s="724"/>
      <c r="J83" s="725"/>
      <c r="L83" s="726"/>
      <c r="M83" s="726"/>
    </row>
    <row r="84" spans="1:16" s="10" customFormat="1" ht="14.25" customHeight="1" outlineLevel="1" x14ac:dyDescent="0.3">
      <c r="A84" s="736" t="s">
        <v>190</v>
      </c>
      <c r="B84" s="737" t="s">
        <v>62</v>
      </c>
      <c r="C84" s="720">
        <f t="shared" ref="C84:J84" si="18">IFERROR(C86*C87,"N/A")</f>
        <v>0</v>
      </c>
      <c r="D84" s="720">
        <f t="shared" si="18"/>
        <v>1000</v>
      </c>
      <c r="E84" s="720">
        <f t="shared" si="18"/>
        <v>1000</v>
      </c>
      <c r="F84" s="720">
        <f t="shared" si="18"/>
        <v>1000</v>
      </c>
      <c r="G84" s="720">
        <f t="shared" si="18"/>
        <v>1000</v>
      </c>
      <c r="H84" s="720">
        <f t="shared" si="18"/>
        <v>1000</v>
      </c>
      <c r="I84" s="720"/>
      <c r="J84" s="738">
        <f t="shared" si="18"/>
        <v>1000</v>
      </c>
      <c r="K84" s="720" t="s">
        <v>98</v>
      </c>
      <c r="L84" s="739"/>
      <c r="M84" s="739"/>
      <c r="N84" s="722"/>
      <c r="O84" s="720"/>
      <c r="P84" s="720"/>
    </row>
    <row r="85" spans="1:16" s="10" customFormat="1" ht="4.5" customHeight="1" outlineLevel="1" x14ac:dyDescent="0.3">
      <c r="B85" s="723"/>
      <c r="C85" s="724"/>
      <c r="D85" s="724"/>
      <c r="E85" s="724"/>
      <c r="F85" s="724"/>
      <c r="G85" s="724"/>
      <c r="H85" s="724"/>
      <c r="I85" s="724"/>
      <c r="J85" s="725"/>
      <c r="L85" s="726"/>
      <c r="M85" s="726"/>
    </row>
    <row r="86" spans="1:16" s="615" customFormat="1" ht="13" outlineLevel="1" x14ac:dyDescent="0.3">
      <c r="A86" s="740" t="s">
        <v>134</v>
      </c>
      <c r="B86" s="680" t="s">
        <v>62</v>
      </c>
      <c r="C86" s="732"/>
      <c r="D86" s="732">
        <v>10000</v>
      </c>
      <c r="E86" s="732">
        <v>10000</v>
      </c>
      <c r="F86" s="732">
        <v>10000</v>
      </c>
      <c r="G86" s="732">
        <v>10000</v>
      </c>
      <c r="H86" s="732">
        <v>10000</v>
      </c>
      <c r="I86" s="732"/>
      <c r="J86" s="733">
        <v>10000</v>
      </c>
      <c r="L86" s="729"/>
      <c r="M86" s="729"/>
    </row>
    <row r="87" spans="1:16" s="615" customFormat="1" ht="13" outlineLevel="1" x14ac:dyDescent="0.3">
      <c r="A87" s="731" t="s">
        <v>133</v>
      </c>
      <c r="B87" s="680" t="s">
        <v>133</v>
      </c>
      <c r="C87" s="734"/>
      <c r="D87" s="734">
        <v>0.1</v>
      </c>
      <c r="E87" s="734">
        <v>0.1</v>
      </c>
      <c r="F87" s="734">
        <v>0.1</v>
      </c>
      <c r="G87" s="734">
        <v>0.1</v>
      </c>
      <c r="H87" s="734">
        <v>0.1</v>
      </c>
      <c r="I87" s="734"/>
      <c r="J87" s="735">
        <v>0.1</v>
      </c>
      <c r="K87" s="615" t="s">
        <v>159</v>
      </c>
      <c r="L87" s="729"/>
      <c r="M87" s="729"/>
    </row>
    <row r="88" spans="1:16" s="10" customFormat="1" ht="4.5" customHeight="1" outlineLevel="1" x14ac:dyDescent="0.3">
      <c r="B88" s="723"/>
      <c r="C88" s="724"/>
      <c r="D88" s="724"/>
      <c r="E88" s="724"/>
      <c r="F88" s="724"/>
      <c r="G88" s="724"/>
      <c r="H88" s="724"/>
      <c r="I88" s="724"/>
      <c r="J88" s="725"/>
      <c r="L88" s="726"/>
      <c r="M88" s="726"/>
    </row>
    <row r="89" spans="1:16" s="10" customFormat="1" ht="14.25" customHeight="1" outlineLevel="1" x14ac:dyDescent="0.3">
      <c r="A89" s="736" t="s">
        <v>160</v>
      </c>
      <c r="B89" s="737" t="s">
        <v>62</v>
      </c>
      <c r="C89" s="720">
        <f t="shared" ref="C89:J89" si="19">IFERROR(C91*C92,"N/A")</f>
        <v>0</v>
      </c>
      <c r="D89" s="720">
        <f t="shared" si="19"/>
        <v>1000</v>
      </c>
      <c r="E89" s="720">
        <f t="shared" si="19"/>
        <v>1000</v>
      </c>
      <c r="F89" s="720">
        <f t="shared" si="19"/>
        <v>1000</v>
      </c>
      <c r="G89" s="720">
        <f t="shared" si="19"/>
        <v>1000</v>
      </c>
      <c r="H89" s="720">
        <f t="shared" si="19"/>
        <v>1000</v>
      </c>
      <c r="I89" s="720"/>
      <c r="J89" s="738">
        <f t="shared" si="19"/>
        <v>1000</v>
      </c>
      <c r="K89" s="720" t="s">
        <v>98</v>
      </c>
      <c r="L89" s="739"/>
      <c r="M89" s="739"/>
      <c r="N89" s="722"/>
      <c r="O89" s="720"/>
      <c r="P89" s="720"/>
    </row>
    <row r="90" spans="1:16" s="10" customFormat="1" ht="4.5" customHeight="1" outlineLevel="1" x14ac:dyDescent="0.3">
      <c r="B90" s="723"/>
      <c r="C90" s="724"/>
      <c r="D90" s="724"/>
      <c r="E90" s="724"/>
      <c r="F90" s="724"/>
      <c r="G90" s="724"/>
      <c r="H90" s="724"/>
      <c r="I90" s="724"/>
      <c r="J90" s="725"/>
      <c r="L90" s="726"/>
      <c r="M90" s="726"/>
    </row>
    <row r="91" spans="1:16" s="615" customFormat="1" ht="13" outlineLevel="1" x14ac:dyDescent="0.3">
      <c r="A91" s="740" t="s">
        <v>134</v>
      </c>
      <c r="B91" s="680" t="s">
        <v>62</v>
      </c>
      <c r="C91" s="732"/>
      <c r="D91" s="732">
        <v>10000</v>
      </c>
      <c r="E91" s="732">
        <v>10000</v>
      </c>
      <c r="F91" s="732">
        <v>10000</v>
      </c>
      <c r="G91" s="732">
        <v>10000</v>
      </c>
      <c r="H91" s="732">
        <v>10000</v>
      </c>
      <c r="I91" s="732"/>
      <c r="J91" s="733">
        <v>10000</v>
      </c>
      <c r="L91" s="729"/>
      <c r="M91" s="729"/>
    </row>
    <row r="92" spans="1:16" s="615" customFormat="1" ht="13" outlineLevel="1" x14ac:dyDescent="0.3">
      <c r="A92" s="731" t="s">
        <v>133</v>
      </c>
      <c r="B92" s="680" t="s">
        <v>133</v>
      </c>
      <c r="C92" s="734"/>
      <c r="D92" s="734">
        <v>0.1</v>
      </c>
      <c r="E92" s="734">
        <v>0.1</v>
      </c>
      <c r="F92" s="734">
        <v>0.1</v>
      </c>
      <c r="G92" s="734">
        <v>0.1</v>
      </c>
      <c r="H92" s="734">
        <v>0.1</v>
      </c>
      <c r="I92" s="734"/>
      <c r="J92" s="735">
        <v>0.1</v>
      </c>
      <c r="K92" s="615" t="s">
        <v>159</v>
      </c>
      <c r="L92" s="729"/>
      <c r="M92" s="729"/>
    </row>
    <row r="93" spans="1:16" s="10" customFormat="1" ht="4.5" customHeight="1" outlineLevel="1" x14ac:dyDescent="0.3">
      <c r="B93" s="723"/>
      <c r="C93" s="724"/>
      <c r="D93" s="724"/>
      <c r="E93" s="724"/>
      <c r="F93" s="724"/>
      <c r="G93" s="724"/>
      <c r="H93" s="724"/>
      <c r="I93" s="724"/>
      <c r="J93" s="725"/>
      <c r="L93" s="726"/>
      <c r="M93" s="726"/>
    </row>
    <row r="94" spans="1:16" s="10" customFormat="1" ht="14.25" customHeight="1" outlineLevel="1" x14ac:dyDescent="0.3">
      <c r="A94" s="736" t="s">
        <v>152</v>
      </c>
      <c r="B94" s="737"/>
      <c r="C94" s="748">
        <f>SUM(C96:C97)</f>
        <v>0</v>
      </c>
      <c r="D94" s="748">
        <f t="shared" ref="D94:J94" si="20">SUM(D96:D97)</f>
        <v>0</v>
      </c>
      <c r="E94" s="748">
        <f t="shared" si="20"/>
        <v>0</v>
      </c>
      <c r="F94" s="748">
        <f t="shared" si="20"/>
        <v>0</v>
      </c>
      <c r="G94" s="748">
        <f t="shared" si="20"/>
        <v>0</v>
      </c>
      <c r="H94" s="748">
        <f t="shared" si="20"/>
        <v>0</v>
      </c>
      <c r="I94" s="748"/>
      <c r="J94" s="748">
        <f t="shared" si="20"/>
        <v>0</v>
      </c>
      <c r="K94" s="720" t="s">
        <v>98</v>
      </c>
      <c r="L94" s="739"/>
      <c r="M94" s="739" t="s">
        <v>119</v>
      </c>
      <c r="N94" s="722"/>
      <c r="O94" s="720"/>
      <c r="P94" s="720"/>
    </row>
    <row r="95" spans="1:16" s="10" customFormat="1" ht="4.5" customHeight="1" outlineLevel="1" x14ac:dyDescent="0.3">
      <c r="B95" s="723"/>
      <c r="C95" s="724"/>
      <c r="D95" s="724"/>
      <c r="E95" s="724"/>
      <c r="F95" s="724"/>
      <c r="G95" s="724"/>
      <c r="H95" s="724"/>
      <c r="I95" s="724"/>
      <c r="J95" s="725"/>
      <c r="L95" s="726"/>
      <c r="M95" s="726"/>
    </row>
    <row r="96" spans="1:16" outlineLevel="1" x14ac:dyDescent="0.3">
      <c r="A96" s="730"/>
      <c r="B96" s="743" t="s">
        <v>62</v>
      </c>
      <c r="C96" s="749"/>
      <c r="D96" s="749"/>
      <c r="E96" s="749"/>
      <c r="F96" s="749"/>
      <c r="G96" s="749"/>
      <c r="H96" s="749"/>
      <c r="I96" s="749"/>
      <c r="J96" s="750"/>
      <c r="K96" s="746"/>
      <c r="L96" s="747"/>
      <c r="M96" s="747"/>
    </row>
    <row r="97" spans="1:16" outlineLevel="1" x14ac:dyDescent="0.3">
      <c r="A97" s="730"/>
      <c r="B97" s="743" t="s">
        <v>62</v>
      </c>
      <c r="C97" s="749"/>
      <c r="D97" s="749"/>
      <c r="E97" s="749"/>
      <c r="F97" s="749"/>
      <c r="G97" s="749"/>
      <c r="H97" s="749"/>
      <c r="I97" s="749"/>
      <c r="J97" s="750"/>
      <c r="K97" s="746"/>
      <c r="L97" s="747"/>
      <c r="M97" s="747"/>
    </row>
    <row r="98" spans="1:16" s="10" customFormat="1" ht="4.5" customHeight="1" outlineLevel="1" x14ac:dyDescent="0.3">
      <c r="B98" s="723"/>
      <c r="C98" s="724"/>
      <c r="D98" s="724"/>
      <c r="E98" s="724"/>
      <c r="F98" s="724"/>
      <c r="G98" s="724"/>
      <c r="H98" s="724"/>
      <c r="I98" s="724"/>
      <c r="J98" s="725"/>
      <c r="L98" s="726"/>
      <c r="M98" s="726"/>
    </row>
    <row r="99" spans="1:16" s="10" customFormat="1" ht="14.25" customHeight="1" outlineLevel="1" x14ac:dyDescent="0.3">
      <c r="A99" s="736" t="s">
        <v>161</v>
      </c>
      <c r="B99" s="737" t="s">
        <v>100</v>
      </c>
      <c r="C99" s="720">
        <f>IFERROR(C101*C100,"N/A")</f>
        <v>0</v>
      </c>
      <c r="D99" s="720">
        <f>IFERROR(D101*D100,"N/A")</f>
        <v>600</v>
      </c>
      <c r="E99" s="720">
        <f t="shared" ref="E99:J99" si="21">IFERROR(E101*E100,"N/A")</f>
        <v>600</v>
      </c>
      <c r="F99" s="720">
        <f t="shared" si="21"/>
        <v>600</v>
      </c>
      <c r="G99" s="720">
        <f t="shared" si="21"/>
        <v>600</v>
      </c>
      <c r="H99" s="720">
        <f t="shared" si="21"/>
        <v>600</v>
      </c>
      <c r="I99" s="720"/>
      <c r="J99" s="738">
        <f t="shared" si="21"/>
        <v>600</v>
      </c>
      <c r="K99" s="720" t="s">
        <v>98</v>
      </c>
      <c r="L99" s="739"/>
      <c r="M99" s="739"/>
      <c r="N99" s="722"/>
      <c r="O99" s="720"/>
      <c r="P99" s="720"/>
    </row>
    <row r="100" spans="1:16" s="615" customFormat="1" ht="13" outlineLevel="1" x14ac:dyDescent="0.3">
      <c r="A100" s="740" t="s">
        <v>134</v>
      </c>
      <c r="B100" s="680" t="s">
        <v>100</v>
      </c>
      <c r="C100" s="732"/>
      <c r="D100" s="732">
        <f t="shared" ref="D100:J100" si="22">12*500</f>
        <v>6000</v>
      </c>
      <c r="E100" s="732">
        <f t="shared" si="22"/>
        <v>6000</v>
      </c>
      <c r="F100" s="732">
        <f t="shared" si="22"/>
        <v>6000</v>
      </c>
      <c r="G100" s="732">
        <f t="shared" si="22"/>
        <v>6000</v>
      </c>
      <c r="H100" s="732">
        <f t="shared" si="22"/>
        <v>6000</v>
      </c>
      <c r="I100" s="732"/>
      <c r="J100" s="733">
        <f t="shared" si="22"/>
        <v>6000</v>
      </c>
      <c r="L100" s="729"/>
      <c r="M100" s="729"/>
    </row>
    <row r="101" spans="1:16" s="615" customFormat="1" ht="13" outlineLevel="1" x14ac:dyDescent="0.3">
      <c r="A101" s="731" t="s">
        <v>158</v>
      </c>
      <c r="B101" s="680" t="s">
        <v>133</v>
      </c>
      <c r="C101" s="734"/>
      <c r="D101" s="734">
        <v>0.1</v>
      </c>
      <c r="E101" s="734">
        <v>0.1</v>
      </c>
      <c r="F101" s="734">
        <v>0.1</v>
      </c>
      <c r="G101" s="734">
        <v>0.1</v>
      </c>
      <c r="H101" s="734">
        <v>0.1</v>
      </c>
      <c r="I101" s="734"/>
      <c r="J101" s="735">
        <v>0.1</v>
      </c>
      <c r="K101" s="615" t="s">
        <v>159</v>
      </c>
      <c r="L101" s="729"/>
      <c r="M101" s="729"/>
    </row>
    <row r="102" spans="1:16" s="10" customFormat="1" ht="4.5" customHeight="1" outlineLevel="1" x14ac:dyDescent="0.3">
      <c r="B102" s="723"/>
      <c r="C102" s="724"/>
      <c r="D102" s="724"/>
      <c r="E102" s="724"/>
      <c r="F102" s="724"/>
      <c r="G102" s="724"/>
      <c r="H102" s="724"/>
      <c r="I102" s="724"/>
      <c r="J102" s="725"/>
      <c r="L102" s="726"/>
      <c r="M102" s="726"/>
    </row>
    <row r="103" spans="1:16" s="10" customFormat="1" ht="14.25" customHeight="1" outlineLevel="1" x14ac:dyDescent="0.3">
      <c r="A103" s="736" t="s">
        <v>8</v>
      </c>
      <c r="B103" s="737" t="s">
        <v>62</v>
      </c>
      <c r="C103" s="748">
        <f>C105+C109+C112+C114</f>
        <v>0</v>
      </c>
      <c r="D103" s="748">
        <f>D105+D109+D112+D114</f>
        <v>2550</v>
      </c>
      <c r="E103" s="748">
        <f t="shared" ref="E103:J103" si="23">E105+E109+E112+E114</f>
        <v>2550</v>
      </c>
      <c r="F103" s="748">
        <f t="shared" si="23"/>
        <v>2250</v>
      </c>
      <c r="G103" s="748">
        <f t="shared" si="23"/>
        <v>2100</v>
      </c>
      <c r="H103" s="748">
        <f t="shared" si="23"/>
        <v>2150</v>
      </c>
      <c r="I103" s="748"/>
      <c r="J103" s="748">
        <f t="shared" si="23"/>
        <v>2150</v>
      </c>
      <c r="K103" s="720" t="s">
        <v>98</v>
      </c>
      <c r="L103" s="739"/>
      <c r="M103" s="739"/>
      <c r="N103" s="722"/>
      <c r="O103" s="720"/>
      <c r="P103" s="720"/>
    </row>
    <row r="104" spans="1:16" s="10" customFormat="1" ht="4.5" customHeight="1" outlineLevel="1" x14ac:dyDescent="0.3">
      <c r="B104" s="723"/>
      <c r="C104" s="724"/>
      <c r="D104" s="724"/>
      <c r="E104" s="724"/>
      <c r="F104" s="724"/>
      <c r="G104" s="724"/>
      <c r="H104" s="724"/>
      <c r="I104" s="724"/>
      <c r="J104" s="725"/>
      <c r="L104" s="726"/>
      <c r="M104" s="726"/>
    </row>
    <row r="105" spans="1:16" s="615" customFormat="1" ht="13" outlineLevel="1" x14ac:dyDescent="0.3">
      <c r="A105" s="751" t="s">
        <v>155</v>
      </c>
      <c r="B105" s="680"/>
      <c r="C105" s="752">
        <f>C106*C107</f>
        <v>0</v>
      </c>
      <c r="D105" s="752">
        <f t="shared" ref="D105:J105" si="24">D106*D107</f>
        <v>150</v>
      </c>
      <c r="E105" s="752">
        <f t="shared" si="24"/>
        <v>150</v>
      </c>
      <c r="F105" s="752">
        <f t="shared" si="24"/>
        <v>150</v>
      </c>
      <c r="G105" s="752">
        <f t="shared" si="24"/>
        <v>150</v>
      </c>
      <c r="H105" s="752">
        <f t="shared" si="24"/>
        <v>200</v>
      </c>
      <c r="I105" s="752"/>
      <c r="J105" s="753">
        <f t="shared" si="24"/>
        <v>200</v>
      </c>
      <c r="L105" s="729"/>
      <c r="M105" s="729"/>
    </row>
    <row r="106" spans="1:16" s="615" customFormat="1" ht="13" outlineLevel="1" x14ac:dyDescent="0.3">
      <c r="A106" s="731" t="s">
        <v>143</v>
      </c>
      <c r="B106" s="680" t="s">
        <v>121</v>
      </c>
      <c r="C106" s="732"/>
      <c r="D106" s="732">
        <v>500</v>
      </c>
      <c r="E106" s="732">
        <v>500</v>
      </c>
      <c r="F106" s="732">
        <v>500</v>
      </c>
      <c r="G106" s="732">
        <v>500</v>
      </c>
      <c r="H106" s="732">
        <v>500</v>
      </c>
      <c r="I106" s="732"/>
      <c r="J106" s="733">
        <v>500</v>
      </c>
      <c r="L106" s="729"/>
      <c r="M106" s="729"/>
    </row>
    <row r="107" spans="1:16" s="615" customFormat="1" ht="13" outlineLevel="1" x14ac:dyDescent="0.3">
      <c r="A107" s="731" t="s">
        <v>144</v>
      </c>
      <c r="B107" s="680" t="s">
        <v>122</v>
      </c>
      <c r="C107" s="754"/>
      <c r="D107" s="754">
        <f t="shared" ref="D107:J107" si="25">SUM(D71:D72)</f>
        <v>0.3</v>
      </c>
      <c r="E107" s="754">
        <f t="shared" si="25"/>
        <v>0.3</v>
      </c>
      <c r="F107" s="754">
        <f t="shared" si="25"/>
        <v>0.3</v>
      </c>
      <c r="G107" s="754">
        <f t="shared" si="25"/>
        <v>0.3</v>
      </c>
      <c r="H107" s="754">
        <f t="shared" si="25"/>
        <v>0.4</v>
      </c>
      <c r="I107" s="754"/>
      <c r="J107" s="755">
        <f t="shared" si="25"/>
        <v>0.4</v>
      </c>
      <c r="L107" s="729"/>
      <c r="M107" s="729"/>
    </row>
    <row r="108" spans="1:16" s="615" customFormat="1" ht="13" outlineLevel="1" x14ac:dyDescent="0.3">
      <c r="B108" s="680"/>
      <c r="C108" s="752"/>
      <c r="D108" s="752"/>
      <c r="E108" s="752"/>
      <c r="F108" s="752"/>
      <c r="G108" s="752"/>
      <c r="H108" s="752"/>
      <c r="I108" s="752"/>
      <c r="J108" s="753"/>
      <c r="L108" s="729"/>
      <c r="M108" s="729"/>
    </row>
    <row r="109" spans="1:16" s="615" customFormat="1" ht="13" outlineLevel="1" x14ac:dyDescent="0.3">
      <c r="A109" s="751" t="s">
        <v>16</v>
      </c>
      <c r="B109" s="680"/>
      <c r="C109" s="752">
        <f t="shared" ref="C109:J109" si="26">C110*12</f>
        <v>0</v>
      </c>
      <c r="D109" s="752">
        <f>D110*12</f>
        <v>1200</v>
      </c>
      <c r="E109" s="752">
        <f t="shared" si="26"/>
        <v>1200</v>
      </c>
      <c r="F109" s="752">
        <f t="shared" si="26"/>
        <v>1200</v>
      </c>
      <c r="G109" s="752">
        <f t="shared" si="26"/>
        <v>1200</v>
      </c>
      <c r="H109" s="752">
        <f t="shared" si="26"/>
        <v>1200</v>
      </c>
      <c r="I109" s="752"/>
      <c r="J109" s="753">
        <f t="shared" si="26"/>
        <v>1200</v>
      </c>
      <c r="K109" s="746"/>
      <c r="L109" s="729"/>
      <c r="M109" s="729"/>
    </row>
    <row r="110" spans="1:16" s="615" customFormat="1" ht="13" outlineLevel="1" x14ac:dyDescent="0.3">
      <c r="A110" s="615" t="s">
        <v>18</v>
      </c>
      <c r="B110" s="680" t="s">
        <v>99</v>
      </c>
      <c r="C110" s="732">
        <v>0</v>
      </c>
      <c r="D110" s="732">
        <v>100</v>
      </c>
      <c r="E110" s="732">
        <v>100</v>
      </c>
      <c r="F110" s="732">
        <v>100</v>
      </c>
      <c r="G110" s="732">
        <v>100</v>
      </c>
      <c r="H110" s="732">
        <v>100</v>
      </c>
      <c r="I110" s="732"/>
      <c r="J110" s="733">
        <v>100</v>
      </c>
      <c r="L110" s="729"/>
      <c r="M110" s="729"/>
    </row>
    <row r="111" spans="1:16" s="615" customFormat="1" ht="13" outlineLevel="1" x14ac:dyDescent="0.3">
      <c r="B111" s="680"/>
      <c r="J111" s="728"/>
      <c r="L111" s="729"/>
      <c r="M111" s="729"/>
    </row>
    <row r="112" spans="1:16" s="615" customFormat="1" ht="13" outlineLevel="1" x14ac:dyDescent="0.3">
      <c r="A112" s="730" t="s">
        <v>41</v>
      </c>
      <c r="B112" s="680" t="s">
        <v>106</v>
      </c>
      <c r="C112" s="752">
        <v>0</v>
      </c>
      <c r="D112" s="752">
        <v>300</v>
      </c>
      <c r="E112" s="752">
        <v>300</v>
      </c>
      <c r="F112" s="752">
        <v>300</v>
      </c>
      <c r="G112" s="752">
        <v>300</v>
      </c>
      <c r="H112" s="752">
        <v>300</v>
      </c>
      <c r="I112" s="752"/>
      <c r="J112" s="753">
        <v>300</v>
      </c>
      <c r="L112" s="729"/>
      <c r="M112" s="729"/>
    </row>
    <row r="113" spans="1:16" s="615" customFormat="1" ht="13" outlineLevel="1" x14ac:dyDescent="0.3">
      <c r="B113" s="680"/>
      <c r="C113" s="756"/>
      <c r="D113" s="756"/>
      <c r="E113" s="756"/>
      <c r="F113" s="756"/>
      <c r="G113" s="756"/>
      <c r="H113" s="756"/>
      <c r="I113" s="756"/>
      <c r="J113" s="757"/>
      <c r="L113" s="729"/>
      <c r="M113" s="729"/>
    </row>
    <row r="114" spans="1:16" s="615" customFormat="1" ht="13" outlineLevel="1" x14ac:dyDescent="0.3">
      <c r="A114" s="730" t="s">
        <v>42</v>
      </c>
      <c r="B114" s="680"/>
      <c r="C114" s="752">
        <f t="shared" ref="C114:J114" si="27">IFERROR(C115+C119,"N/A")</f>
        <v>0</v>
      </c>
      <c r="D114" s="752">
        <f t="shared" si="27"/>
        <v>900</v>
      </c>
      <c r="E114" s="752">
        <f t="shared" si="27"/>
        <v>900</v>
      </c>
      <c r="F114" s="752">
        <f t="shared" si="27"/>
        <v>600</v>
      </c>
      <c r="G114" s="752">
        <f t="shared" si="27"/>
        <v>450</v>
      </c>
      <c r="H114" s="752">
        <f t="shared" si="27"/>
        <v>450</v>
      </c>
      <c r="I114" s="752"/>
      <c r="J114" s="753">
        <f t="shared" si="27"/>
        <v>450</v>
      </c>
      <c r="K114" s="746"/>
      <c r="L114" s="729" t="s">
        <v>150</v>
      </c>
      <c r="M114" s="729"/>
    </row>
    <row r="115" spans="1:16" s="615" customFormat="1" ht="13" outlineLevel="1" x14ac:dyDescent="0.3">
      <c r="A115" s="731" t="s">
        <v>48</v>
      </c>
      <c r="B115" s="680"/>
      <c r="C115" s="744">
        <f t="shared" ref="C115:J115" si="28">IFERROR(C116*C117,"N/A")</f>
        <v>0</v>
      </c>
      <c r="D115" s="744">
        <f t="shared" si="28"/>
        <v>900</v>
      </c>
      <c r="E115" s="744">
        <f t="shared" si="28"/>
        <v>900</v>
      </c>
      <c r="F115" s="744">
        <f t="shared" si="28"/>
        <v>600</v>
      </c>
      <c r="G115" s="744">
        <f t="shared" si="28"/>
        <v>450</v>
      </c>
      <c r="H115" s="744">
        <f t="shared" si="28"/>
        <v>450</v>
      </c>
      <c r="I115" s="744"/>
      <c r="J115" s="745">
        <f t="shared" si="28"/>
        <v>450</v>
      </c>
      <c r="L115" s="729"/>
      <c r="M115" s="729"/>
    </row>
    <row r="116" spans="1:16" s="615" customFormat="1" outlineLevel="1" x14ac:dyDescent="0.3">
      <c r="A116" s="758" t="s">
        <v>46</v>
      </c>
      <c r="B116" s="680" t="s">
        <v>58</v>
      </c>
      <c r="C116" s="759">
        <v>0</v>
      </c>
      <c r="D116" s="759">
        <v>0.05</v>
      </c>
      <c r="E116" s="759">
        <v>0.05</v>
      </c>
      <c r="F116" s="759">
        <v>0.05</v>
      </c>
      <c r="G116" s="759">
        <v>0.05</v>
      </c>
      <c r="H116" s="759">
        <v>0.05</v>
      </c>
      <c r="I116" s="759"/>
      <c r="J116" s="760">
        <v>0.05</v>
      </c>
      <c r="K116" s="761"/>
      <c r="L116" s="762"/>
      <c r="M116" s="729"/>
    </row>
    <row r="117" spans="1:16" s="615" customFormat="1" ht="15.75" customHeight="1" outlineLevel="1" x14ac:dyDescent="0.3">
      <c r="A117" s="758" t="s">
        <v>47</v>
      </c>
      <c r="B117" s="680" t="s">
        <v>100</v>
      </c>
      <c r="C117" s="732">
        <v>0</v>
      </c>
      <c r="D117" s="732">
        <f>12*1500</f>
        <v>18000</v>
      </c>
      <c r="E117" s="732">
        <f>12*1500</f>
        <v>18000</v>
      </c>
      <c r="F117" s="732">
        <f>12*1000</f>
        <v>12000</v>
      </c>
      <c r="G117" s="732">
        <f>12*750</f>
        <v>9000</v>
      </c>
      <c r="H117" s="732">
        <f t="shared" ref="H117:J117" si="29">12*750</f>
        <v>9000</v>
      </c>
      <c r="I117" s="732"/>
      <c r="J117" s="733">
        <f t="shared" si="29"/>
        <v>9000</v>
      </c>
      <c r="L117" s="729"/>
      <c r="M117" s="729"/>
    </row>
    <row r="118" spans="1:16" s="615" customFormat="1" ht="13" outlineLevel="1" x14ac:dyDescent="0.3">
      <c r="B118" s="680"/>
      <c r="D118" s="756"/>
      <c r="E118" s="756"/>
      <c r="F118" s="756"/>
      <c r="G118" s="756"/>
      <c r="H118" s="756"/>
      <c r="I118" s="756"/>
      <c r="J118" s="757"/>
      <c r="L118" s="729"/>
      <c r="M118" s="729"/>
    </row>
    <row r="119" spans="1:16" s="615" customFormat="1" outlineLevel="1" x14ac:dyDescent="0.3">
      <c r="A119" s="731" t="s">
        <v>52</v>
      </c>
      <c r="B119" s="680"/>
      <c r="C119" s="744">
        <f t="shared" ref="C119:J119" si="30">C120*C121</f>
        <v>0</v>
      </c>
      <c r="D119" s="744">
        <f t="shared" si="30"/>
        <v>0</v>
      </c>
      <c r="E119" s="744">
        <f t="shared" si="30"/>
        <v>0</v>
      </c>
      <c r="F119" s="744">
        <f t="shared" si="30"/>
        <v>0</v>
      </c>
      <c r="G119" s="744">
        <f t="shared" si="30"/>
        <v>0</v>
      </c>
      <c r="H119" s="744">
        <f t="shared" si="30"/>
        <v>0</v>
      </c>
      <c r="I119" s="744"/>
      <c r="J119" s="745">
        <f t="shared" si="30"/>
        <v>0</v>
      </c>
      <c r="K119" s="761"/>
      <c r="L119" s="729"/>
      <c r="M119" s="729"/>
    </row>
    <row r="120" spans="1:16" s="615" customFormat="1" outlineLevel="1" x14ac:dyDescent="0.3">
      <c r="A120" s="758" t="s">
        <v>39</v>
      </c>
      <c r="B120" s="680" t="s">
        <v>101</v>
      </c>
      <c r="C120" s="763"/>
      <c r="D120" s="763"/>
      <c r="E120" s="763"/>
      <c r="F120" s="763"/>
      <c r="G120" s="763"/>
      <c r="H120" s="763"/>
      <c r="I120" s="763"/>
      <c r="J120" s="764"/>
      <c r="K120" s="761"/>
      <c r="L120" s="762"/>
      <c r="M120" s="729"/>
    </row>
    <row r="121" spans="1:16" s="615" customFormat="1" outlineLevel="1" x14ac:dyDescent="0.3">
      <c r="A121" s="758" t="s">
        <v>40</v>
      </c>
      <c r="B121" s="680" t="s">
        <v>102</v>
      </c>
      <c r="C121" s="732"/>
      <c r="D121" s="732"/>
      <c r="E121" s="732"/>
      <c r="F121" s="732"/>
      <c r="G121" s="732"/>
      <c r="H121" s="732"/>
      <c r="I121" s="732"/>
      <c r="J121" s="733"/>
      <c r="K121" s="761"/>
      <c r="L121" s="729" t="s">
        <v>150</v>
      </c>
      <c r="M121" s="729"/>
    </row>
    <row r="122" spans="1:16" s="10" customFormat="1" ht="4.5" customHeight="1" outlineLevel="1" x14ac:dyDescent="0.3">
      <c r="B122" s="723"/>
      <c r="C122" s="724"/>
      <c r="D122" s="724"/>
      <c r="E122" s="724"/>
      <c r="F122" s="724"/>
      <c r="G122" s="724"/>
      <c r="H122" s="724"/>
      <c r="I122" s="724"/>
      <c r="J122" s="725"/>
      <c r="L122" s="726"/>
      <c r="M122" s="726"/>
    </row>
    <row r="123" spans="1:16" s="10" customFormat="1" ht="14.25" customHeight="1" outlineLevel="1" x14ac:dyDescent="0.3">
      <c r="A123" s="736" t="s">
        <v>9</v>
      </c>
      <c r="B123" s="737"/>
      <c r="C123" s="748">
        <f>C125</f>
        <v>0</v>
      </c>
      <c r="D123" s="748">
        <f t="shared" ref="D123:J123" si="31">D125</f>
        <v>0</v>
      </c>
      <c r="E123" s="748">
        <f t="shared" si="31"/>
        <v>0</v>
      </c>
      <c r="F123" s="748">
        <f t="shared" si="31"/>
        <v>0</v>
      </c>
      <c r="G123" s="748">
        <f t="shared" si="31"/>
        <v>0</v>
      </c>
      <c r="H123" s="748">
        <f t="shared" si="31"/>
        <v>0</v>
      </c>
      <c r="I123" s="748"/>
      <c r="J123" s="748">
        <f t="shared" si="31"/>
        <v>0</v>
      </c>
      <c r="K123" s="720" t="s">
        <v>98</v>
      </c>
      <c r="L123" s="739"/>
      <c r="M123" s="739"/>
      <c r="N123" s="722"/>
      <c r="O123" s="720"/>
      <c r="P123" s="720"/>
    </row>
    <row r="124" spans="1:16" s="10" customFormat="1" ht="4.5" customHeight="1" outlineLevel="1" x14ac:dyDescent="0.3">
      <c r="B124" s="723"/>
      <c r="C124" s="724"/>
      <c r="D124" s="724"/>
      <c r="E124" s="724"/>
      <c r="F124" s="724"/>
      <c r="G124" s="724"/>
      <c r="H124" s="724"/>
      <c r="I124" s="724"/>
      <c r="J124" s="725"/>
      <c r="L124" s="726"/>
      <c r="M124" s="726"/>
    </row>
    <row r="125" spans="1:16" outlineLevel="1" x14ac:dyDescent="0.3">
      <c r="A125" s="740" t="s">
        <v>9</v>
      </c>
      <c r="B125" s="743" t="s">
        <v>62</v>
      </c>
      <c r="C125" s="744">
        <f>IFERROR('Liquidität, I &amp; F-Planung'!F34,"N/A")</f>
        <v>0</v>
      </c>
      <c r="D125" s="744">
        <f>IFERROR('Liquidität, I &amp; F-Planung'!G34,"N/A")</f>
        <v>0</v>
      </c>
      <c r="E125" s="744">
        <f>IFERROR('Liquidität, I &amp; F-Planung'!H34,"N/A")</f>
        <v>0</v>
      </c>
      <c r="F125" s="744">
        <f>IFERROR('Liquidität, I &amp; F-Planung'!I34,"N/A")</f>
        <v>0</v>
      </c>
      <c r="G125" s="744">
        <f>IFERROR('Liquidität, I &amp; F-Planung'!J34,"N/A")</f>
        <v>0</v>
      </c>
      <c r="H125" s="744">
        <f>IFERROR('Liquidität, I &amp; F-Planung'!K34,"N/A")</f>
        <v>0</v>
      </c>
      <c r="I125" s="744"/>
      <c r="J125" s="745">
        <f>IFERROR('Liquidität, I &amp; F-Planung'!M34,"N/A")</f>
        <v>0</v>
      </c>
      <c r="K125" s="746" t="s">
        <v>116</v>
      </c>
      <c r="L125" s="762"/>
      <c r="M125" s="747"/>
    </row>
    <row r="126" spans="1:16" s="10" customFormat="1" ht="4.5" customHeight="1" outlineLevel="1" x14ac:dyDescent="0.3">
      <c r="B126" s="723"/>
      <c r="C126" s="724"/>
      <c r="D126" s="724"/>
      <c r="E126" s="724"/>
      <c r="F126" s="724"/>
      <c r="G126" s="724"/>
      <c r="H126" s="724"/>
      <c r="I126" s="724"/>
      <c r="J126" s="725"/>
      <c r="L126" s="726"/>
      <c r="M126" s="726"/>
    </row>
    <row r="127" spans="1:16" s="615" customFormat="1" outlineLevel="1" x14ac:dyDescent="0.3">
      <c r="A127" s="765" t="s">
        <v>13</v>
      </c>
      <c r="B127" s="766"/>
      <c r="C127" s="767"/>
      <c r="D127" s="767"/>
      <c r="E127" s="767"/>
      <c r="F127" s="767"/>
      <c r="G127" s="767"/>
      <c r="H127" s="767"/>
      <c r="I127" s="767"/>
      <c r="J127" s="768"/>
      <c r="K127" s="720" t="s">
        <v>98</v>
      </c>
      <c r="L127" s="769"/>
      <c r="M127" s="769"/>
      <c r="N127" s="767"/>
      <c r="O127" s="767"/>
      <c r="P127" s="767"/>
    </row>
    <row r="128" spans="1:16" s="615" customFormat="1" ht="13" outlineLevel="1" x14ac:dyDescent="0.3">
      <c r="A128" s="615" t="s">
        <v>21</v>
      </c>
      <c r="B128" s="680"/>
      <c r="C128" s="759"/>
      <c r="D128" s="759"/>
      <c r="E128" s="759"/>
      <c r="F128" s="759"/>
      <c r="G128" s="759"/>
      <c r="H128" s="759"/>
      <c r="I128" s="759"/>
      <c r="J128" s="760"/>
      <c r="L128" s="729"/>
      <c r="M128" s="729"/>
    </row>
    <row r="131" spans="1:1" x14ac:dyDescent="0.3">
      <c r="A131" s="11"/>
    </row>
    <row r="132" spans="1:1" x14ac:dyDescent="0.3">
      <c r="A132" s="11"/>
    </row>
    <row r="133" spans="1:1" x14ac:dyDescent="0.3">
      <c r="A133" s="11"/>
    </row>
    <row r="134" spans="1:1" x14ac:dyDescent="0.3">
      <c r="A134" s="11"/>
    </row>
    <row r="135" spans="1:1" x14ac:dyDescent="0.3">
      <c r="A135" s="11"/>
    </row>
  </sheetData>
  <sheetProtection sheet="1" objects="1" scenarios="1" insertColumns="0" insertRows="0" insertHyperlinks="0"/>
  <mergeCells count="1">
    <mergeCell ref="A5:P5"/>
  </mergeCells>
  <hyperlinks>
    <hyperlink ref="M94" r:id="rId1"/>
    <hyperlink ref="M79" r:id="rId2"/>
  </hyperlinks>
  <pageMargins left="0.7" right="0.7" top="0.78740157499999996" bottom="0.78740157499999996" header="0.3" footer="0.3"/>
  <pageSetup paperSize="9" scale="27" orientation="landscape" r:id="rId3"/>
  <colBreaks count="1" manualBreakCount="1">
    <brk id="16" max="1048575" man="1"/>
  </colBreaks>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2:S58"/>
  <sheetViews>
    <sheetView view="pageBreakPreview" topLeftCell="A6" zoomScale="70" zoomScaleNormal="85" zoomScaleSheetLayoutView="70" zoomScalePageLayoutView="55" workbookViewId="0">
      <selection activeCell="C17" sqref="C17"/>
    </sheetView>
  </sheetViews>
  <sheetFormatPr baseColWidth="10" defaultColWidth="10.58203125" defaultRowHeight="15.5" x14ac:dyDescent="0.3"/>
  <cols>
    <col min="1" max="1" width="10.58203125" style="97"/>
    <col min="2" max="2" width="60.58203125" style="97" customWidth="1"/>
    <col min="3" max="3" width="13.58203125" style="97" customWidth="1"/>
    <col min="4" max="4" width="11.33203125" style="97" customWidth="1"/>
    <col min="5" max="5" width="15.83203125" style="97" customWidth="1"/>
    <col min="6" max="6" width="16.25" style="97" customWidth="1"/>
    <col min="7" max="8" width="10.58203125" style="97"/>
    <col min="9" max="9" width="10.58203125" style="97" customWidth="1"/>
    <col min="10" max="16384" width="10.58203125" style="97"/>
  </cols>
  <sheetData>
    <row r="2" spans="1:19" s="90" customFormat="1" ht="17.5" customHeight="1" x14ac:dyDescent="0.3">
      <c r="A2" s="90">
        <v>2</v>
      </c>
      <c r="B2" s="91" t="s">
        <v>276</v>
      </c>
      <c r="C2" s="92">
        <v>0.33</v>
      </c>
      <c r="D2" s="92">
        <v>0.33</v>
      </c>
      <c r="E2" s="90" t="s">
        <v>403</v>
      </c>
      <c r="F2" s="93">
        <v>0</v>
      </c>
      <c r="G2" s="93">
        <v>0</v>
      </c>
      <c r="H2" s="94">
        <v>0.8</v>
      </c>
      <c r="J2" s="93"/>
      <c r="K2" s="95"/>
      <c r="M2" s="96"/>
      <c r="N2" s="92"/>
      <c r="O2" s="92"/>
    </row>
    <row r="3" spans="1:19" x14ac:dyDescent="0.3">
      <c r="C3" s="98" t="s">
        <v>270</v>
      </c>
      <c r="F3" s="99"/>
    </row>
    <row r="4" spans="1:19" x14ac:dyDescent="0.3">
      <c r="C4" s="100"/>
      <c r="D4" s="100"/>
      <c r="J4" s="100"/>
      <c r="K4" s="100"/>
      <c r="L4" s="100"/>
      <c r="M4" s="100"/>
      <c r="N4" s="100"/>
      <c r="O4" s="101"/>
    </row>
    <row r="5" spans="1:19" ht="28" customHeight="1" x14ac:dyDescent="0.3">
      <c r="B5" s="102"/>
      <c r="C5" s="1066" t="s">
        <v>225</v>
      </c>
      <c r="D5" s="1067"/>
      <c r="E5" s="97" t="s">
        <v>278</v>
      </c>
      <c r="G5" s="103" t="s">
        <v>77</v>
      </c>
      <c r="I5" s="104"/>
      <c r="K5" s="105"/>
      <c r="M5" s="98"/>
      <c r="N5" s="98"/>
      <c r="O5" s="98"/>
    </row>
    <row r="6" spans="1:19" ht="77.5" x14ac:dyDescent="0.3">
      <c r="B6" s="106" t="s">
        <v>221</v>
      </c>
      <c r="C6" s="107" t="s">
        <v>320</v>
      </c>
      <c r="D6" s="108" t="s">
        <v>319</v>
      </c>
      <c r="E6" s="107" t="s">
        <v>320</v>
      </c>
      <c r="F6" s="108" t="s">
        <v>319</v>
      </c>
      <c r="G6" s="107" t="s">
        <v>320</v>
      </c>
      <c r="H6" s="108" t="s">
        <v>319</v>
      </c>
      <c r="I6" s="109" t="s">
        <v>262</v>
      </c>
      <c r="J6" s="103"/>
      <c r="K6" s="99"/>
      <c r="M6" s="110"/>
      <c r="N6" s="110"/>
      <c r="O6" s="109"/>
    </row>
    <row r="7" spans="1:19" x14ac:dyDescent="0.3">
      <c r="A7" s="90">
        <v>0</v>
      </c>
      <c r="B7" s="111" t="s">
        <v>281</v>
      </c>
      <c r="C7" s="112"/>
      <c r="D7" s="112"/>
      <c r="E7" s="112"/>
      <c r="F7" s="112"/>
      <c r="G7" s="112"/>
      <c r="I7" s="113"/>
      <c r="J7" s="112"/>
      <c r="K7" s="99"/>
      <c r="M7" s="114"/>
      <c r="N7" s="114"/>
      <c r="O7" s="115"/>
    </row>
    <row r="8" spans="1:19" s="90" customFormat="1" ht="27.65" customHeight="1" x14ac:dyDescent="0.3">
      <c r="A8" s="90">
        <v>1</v>
      </c>
      <c r="B8" s="91" t="s">
        <v>321</v>
      </c>
      <c r="C8" s="92">
        <v>0</v>
      </c>
      <c r="D8" s="92">
        <v>0</v>
      </c>
      <c r="E8" s="93">
        <v>0</v>
      </c>
      <c r="F8" s="93">
        <v>0</v>
      </c>
      <c r="G8" s="90" t="s">
        <v>403</v>
      </c>
      <c r="H8" s="90" t="s">
        <v>403</v>
      </c>
      <c r="I8" s="94">
        <v>0.8</v>
      </c>
      <c r="J8" s="93"/>
      <c r="K8" s="95"/>
      <c r="M8" s="92"/>
      <c r="N8" s="92"/>
      <c r="O8" s="92"/>
    </row>
    <row r="9" spans="1:19" s="90" customFormat="1" ht="25.5" customHeight="1" x14ac:dyDescent="0.3">
      <c r="A9" s="90">
        <v>2</v>
      </c>
      <c r="B9" s="116" t="s">
        <v>364</v>
      </c>
      <c r="C9" s="96">
        <v>0.2</v>
      </c>
      <c r="D9" s="96">
        <v>0.2</v>
      </c>
      <c r="E9" s="93">
        <v>0</v>
      </c>
      <c r="F9" s="93">
        <v>0</v>
      </c>
      <c r="G9" s="90" t="s">
        <v>403</v>
      </c>
      <c r="H9" s="90" t="s">
        <v>403</v>
      </c>
      <c r="I9" s="94">
        <v>0.8</v>
      </c>
      <c r="J9" s="93"/>
      <c r="K9" s="95"/>
      <c r="M9" s="96"/>
      <c r="N9" s="92"/>
      <c r="O9" s="92"/>
    </row>
    <row r="10" spans="1:19" s="90" customFormat="1" ht="35.25" customHeight="1" x14ac:dyDescent="0.3">
      <c r="A10" s="90">
        <v>3</v>
      </c>
      <c r="B10" s="116" t="s">
        <v>386</v>
      </c>
      <c r="C10" s="96">
        <v>0</v>
      </c>
      <c r="D10" s="92">
        <v>0</v>
      </c>
      <c r="E10" s="93">
        <v>0.1</v>
      </c>
      <c r="F10" s="93">
        <v>0.2</v>
      </c>
      <c r="G10" s="136">
        <f>22%+22%*E10</f>
        <v>0.24199999999999999</v>
      </c>
      <c r="H10" s="136">
        <f>22%+22%*F10</f>
        <v>0.26400000000000001</v>
      </c>
      <c r="I10" s="94">
        <v>0.9</v>
      </c>
      <c r="J10" s="93"/>
      <c r="K10" s="117"/>
      <c r="M10" s="96"/>
      <c r="N10" s="92"/>
      <c r="O10" s="92"/>
    </row>
    <row r="11" spans="1:19" s="90" customFormat="1" ht="31.5" customHeight="1" x14ac:dyDescent="0.3">
      <c r="A11" s="90">
        <v>4</v>
      </c>
      <c r="B11" s="116" t="s">
        <v>387</v>
      </c>
      <c r="C11" s="96">
        <v>0.33</v>
      </c>
      <c r="D11" s="92">
        <v>0.33</v>
      </c>
      <c r="E11" s="93">
        <v>0</v>
      </c>
      <c r="F11" s="93">
        <v>0</v>
      </c>
      <c r="G11" s="93">
        <v>0.34</v>
      </c>
      <c r="H11" s="93">
        <v>0.34</v>
      </c>
      <c r="I11" s="94">
        <v>0.8</v>
      </c>
      <c r="J11" s="93"/>
      <c r="K11" s="95"/>
      <c r="M11" s="96"/>
      <c r="N11" s="92"/>
      <c r="O11" s="92"/>
    </row>
    <row r="12" spans="1:19" s="90" customFormat="1" ht="17.25" customHeight="1" x14ac:dyDescent="0.35">
      <c r="A12" s="90">
        <v>5</v>
      </c>
      <c r="B12" s="116" t="s">
        <v>408</v>
      </c>
      <c r="C12" s="118">
        <v>0.5</v>
      </c>
      <c r="D12" s="119">
        <v>0.5</v>
      </c>
      <c r="E12" s="93">
        <v>0</v>
      </c>
      <c r="F12" s="93">
        <v>0</v>
      </c>
      <c r="G12" s="90" t="s">
        <v>403</v>
      </c>
      <c r="H12" s="90" t="s">
        <v>403</v>
      </c>
      <c r="I12" s="94">
        <v>0.8</v>
      </c>
      <c r="J12" s="93"/>
      <c r="K12" s="95"/>
      <c r="M12" s="96"/>
      <c r="N12" s="92"/>
      <c r="O12" s="92"/>
      <c r="Q12" s="120">
        <v>80</v>
      </c>
      <c r="R12" s="97" t="s">
        <v>271</v>
      </c>
      <c r="S12" s="97" t="s">
        <v>274</v>
      </c>
    </row>
    <row r="13" spans="1:19" s="90" customFormat="1" ht="15.65" customHeight="1" x14ac:dyDescent="0.3">
      <c r="A13" s="90">
        <v>6</v>
      </c>
      <c r="B13" s="121" t="s">
        <v>275</v>
      </c>
      <c r="C13" s="96">
        <v>0</v>
      </c>
      <c r="D13" s="92">
        <v>0</v>
      </c>
      <c r="E13" s="93">
        <v>0.1</v>
      </c>
      <c r="F13" s="93">
        <v>0.2</v>
      </c>
      <c r="G13" s="90" t="s">
        <v>279</v>
      </c>
      <c r="I13" s="94">
        <v>0.9</v>
      </c>
      <c r="J13" s="93"/>
      <c r="K13" s="117"/>
      <c r="M13" s="96"/>
      <c r="N13" s="92"/>
      <c r="O13" s="92"/>
      <c r="Q13" s="97">
        <v>90</v>
      </c>
      <c r="R13" s="97" t="s">
        <v>273</v>
      </c>
      <c r="S13" s="97"/>
    </row>
    <row r="14" spans="1:19" s="90" customFormat="1" ht="15.65" customHeight="1" x14ac:dyDescent="0.3">
      <c r="A14" s="90">
        <v>7</v>
      </c>
      <c r="B14" s="121" t="s">
        <v>282</v>
      </c>
      <c r="C14" s="96">
        <v>0</v>
      </c>
      <c r="D14" s="92">
        <v>0</v>
      </c>
      <c r="E14" s="93">
        <v>0.1</v>
      </c>
      <c r="F14" s="93">
        <v>0.2</v>
      </c>
      <c r="G14" s="90" t="s">
        <v>279</v>
      </c>
      <c r="I14" s="94">
        <v>1</v>
      </c>
      <c r="J14" s="93"/>
      <c r="K14" s="117"/>
      <c r="M14" s="96"/>
      <c r="N14" s="92"/>
      <c r="O14" s="92"/>
      <c r="Q14" s="97">
        <v>100</v>
      </c>
      <c r="R14" s="97" t="s">
        <v>272</v>
      </c>
      <c r="S14" s="97"/>
    </row>
    <row r="15" spans="1:19" s="90" customFormat="1" x14ac:dyDescent="0.3">
      <c r="A15" s="90">
        <v>8</v>
      </c>
      <c r="B15" s="122" t="s">
        <v>402</v>
      </c>
      <c r="C15" s="96">
        <v>0</v>
      </c>
      <c r="D15" s="92">
        <v>0</v>
      </c>
      <c r="E15" s="93">
        <v>0.1</v>
      </c>
      <c r="F15" s="93">
        <v>0.2</v>
      </c>
      <c r="G15" s="90" t="s">
        <v>277</v>
      </c>
      <c r="I15" s="94" t="s">
        <v>280</v>
      </c>
      <c r="J15" s="93"/>
      <c r="K15" s="117"/>
    </row>
    <row r="16" spans="1:19" s="90" customFormat="1" x14ac:dyDescent="0.3">
      <c r="A16" s="90">
        <v>9</v>
      </c>
      <c r="B16" s="122" t="s">
        <v>405</v>
      </c>
      <c r="C16" s="96">
        <v>0</v>
      </c>
      <c r="D16" s="92">
        <v>0</v>
      </c>
      <c r="E16" s="93">
        <v>0.1</v>
      </c>
      <c r="F16" s="93">
        <v>0.2</v>
      </c>
      <c r="G16" s="90" t="s">
        <v>279</v>
      </c>
      <c r="I16" s="94">
        <v>1</v>
      </c>
      <c r="J16" s="93"/>
      <c r="K16" s="117"/>
    </row>
    <row r="17" spans="2:11" s="90" customFormat="1" x14ac:dyDescent="0.3">
      <c r="B17" s="117"/>
      <c r="C17" s="96"/>
      <c r="D17" s="92"/>
      <c r="H17" s="92"/>
      <c r="K17" s="95"/>
    </row>
    <row r="18" spans="2:11" x14ac:dyDescent="0.35">
      <c r="B18" s="123" t="s">
        <v>389</v>
      </c>
      <c r="C18" s="120"/>
      <c r="D18" s="120"/>
    </row>
    <row r="20" spans="2:11" ht="31" x14ac:dyDescent="0.3">
      <c r="B20" s="124" t="s">
        <v>404</v>
      </c>
      <c r="C20" s="124" t="s">
        <v>77</v>
      </c>
    </row>
    <row r="21" spans="2:11" x14ac:dyDescent="0.3">
      <c r="B21" s="125" t="s">
        <v>281</v>
      </c>
      <c r="C21" s="124"/>
    </row>
    <row r="22" spans="2:11" x14ac:dyDescent="0.3">
      <c r="B22" s="125" t="s">
        <v>78</v>
      </c>
      <c r="C22" s="126">
        <v>0.34</v>
      </c>
    </row>
    <row r="23" spans="2:11" x14ac:dyDescent="0.3">
      <c r="B23" s="125" t="s">
        <v>227</v>
      </c>
      <c r="C23" s="126">
        <v>0.37</v>
      </c>
    </row>
    <row r="24" spans="2:11" x14ac:dyDescent="0.3">
      <c r="B24" s="125" t="s">
        <v>226</v>
      </c>
      <c r="C24" s="126">
        <v>0.4</v>
      </c>
    </row>
    <row r="26" spans="2:11" ht="16" thickBot="1" x14ac:dyDescent="0.35">
      <c r="B26" s="127" t="s">
        <v>238</v>
      </c>
      <c r="C26" s="127" t="s">
        <v>239</v>
      </c>
      <c r="D26" s="127" t="s">
        <v>240</v>
      </c>
      <c r="E26" s="127" t="s">
        <v>241</v>
      </c>
      <c r="F26" s="127" t="s">
        <v>416</v>
      </c>
      <c r="G26" s="97" t="s">
        <v>394</v>
      </c>
    </row>
    <row r="27" spans="2:11" ht="23.5" thickBot="1" x14ac:dyDescent="0.35">
      <c r="B27" s="137" t="s">
        <v>242</v>
      </c>
      <c r="C27" s="137" t="s">
        <v>243</v>
      </c>
      <c r="D27" s="137" t="s">
        <v>409</v>
      </c>
      <c r="E27" s="137" t="s">
        <v>244</v>
      </c>
      <c r="F27" s="311" t="s">
        <v>417</v>
      </c>
    </row>
    <row r="28" spans="2:11" ht="35" thickBot="1" x14ac:dyDescent="0.35">
      <c r="B28" s="137" t="s">
        <v>250</v>
      </c>
      <c r="C28" s="137" t="s">
        <v>251</v>
      </c>
      <c r="D28" s="137" t="s">
        <v>390</v>
      </c>
      <c r="E28" s="137" t="s">
        <v>246</v>
      </c>
      <c r="F28" s="312" t="s">
        <v>418</v>
      </c>
    </row>
    <row r="29" spans="2:11" x14ac:dyDescent="0.3">
      <c r="B29" s="137" t="s">
        <v>413</v>
      </c>
      <c r="C29" s="137" t="s">
        <v>253</v>
      </c>
      <c r="D29" s="137" t="s">
        <v>392</v>
      </c>
      <c r="E29" s="137" t="s">
        <v>410</v>
      </c>
      <c r="F29" s="137" t="s">
        <v>391</v>
      </c>
    </row>
    <row r="30" spans="2:11" ht="23" x14ac:dyDescent="0.3">
      <c r="B30" s="137" t="s">
        <v>245</v>
      </c>
      <c r="C30" s="137" t="s">
        <v>245</v>
      </c>
      <c r="D30" s="137" t="s">
        <v>407</v>
      </c>
      <c r="E30" s="137" t="s">
        <v>249</v>
      </c>
      <c r="F30" s="138"/>
    </row>
    <row r="31" spans="2:11" x14ac:dyDescent="0.3">
      <c r="B31" s="137" t="s">
        <v>247</v>
      </c>
      <c r="C31" s="137" t="s">
        <v>264</v>
      </c>
      <c r="D31" s="138" t="s">
        <v>391</v>
      </c>
      <c r="E31" s="137" t="s">
        <v>252</v>
      </c>
      <c r="F31" s="137"/>
    </row>
    <row r="32" spans="2:11" x14ac:dyDescent="0.3">
      <c r="B32" s="137" t="s">
        <v>393</v>
      </c>
      <c r="C32" s="137" t="s">
        <v>248</v>
      </c>
      <c r="D32" s="138"/>
      <c r="E32" s="138" t="s">
        <v>391</v>
      </c>
      <c r="F32" s="137"/>
    </row>
    <row r="33" spans="2:6" x14ac:dyDescent="0.3">
      <c r="B33" s="138" t="s">
        <v>391</v>
      </c>
      <c r="C33" s="138" t="s">
        <v>391</v>
      </c>
      <c r="D33" s="137"/>
      <c r="E33" s="137"/>
      <c r="F33" s="137"/>
    </row>
    <row r="35" spans="2:6" x14ac:dyDescent="0.3">
      <c r="B35" s="124" t="s">
        <v>254</v>
      </c>
      <c r="D35" s="124" t="s">
        <v>400</v>
      </c>
    </row>
    <row r="36" spans="2:6" ht="31" x14ac:dyDescent="0.3">
      <c r="B36" s="130" t="s">
        <v>255</v>
      </c>
      <c r="D36" s="130" t="s">
        <v>401</v>
      </c>
    </row>
    <row r="37" spans="2:6" ht="31" x14ac:dyDescent="0.3">
      <c r="B37" s="130" t="s">
        <v>256</v>
      </c>
      <c r="D37" s="130" t="s">
        <v>273</v>
      </c>
    </row>
    <row r="38" spans="2:6" x14ac:dyDescent="0.3">
      <c r="B38" s="139" t="s">
        <v>394</v>
      </c>
      <c r="D38" s="139" t="s">
        <v>394</v>
      </c>
    </row>
    <row r="40" spans="2:6" x14ac:dyDescent="0.3">
      <c r="B40" s="124" t="s">
        <v>201</v>
      </c>
      <c r="D40" s="97" t="s">
        <v>261</v>
      </c>
    </row>
    <row r="41" spans="2:6" x14ac:dyDescent="0.3">
      <c r="B41" s="130" t="s">
        <v>258</v>
      </c>
      <c r="D41" s="97" t="s">
        <v>320</v>
      </c>
    </row>
    <row r="42" spans="2:6" x14ac:dyDescent="0.3">
      <c r="B42" s="130" t="s">
        <v>259</v>
      </c>
      <c r="D42" s="97" t="s">
        <v>319</v>
      </c>
    </row>
    <row r="43" spans="2:6" x14ac:dyDescent="0.3">
      <c r="B43" s="139" t="s">
        <v>394</v>
      </c>
      <c r="D43" s="97" t="s">
        <v>394</v>
      </c>
    </row>
    <row r="45" spans="2:6" x14ac:dyDescent="0.3">
      <c r="B45" s="131" t="s">
        <v>314</v>
      </c>
    </row>
    <row r="46" spans="2:6" x14ac:dyDescent="0.3">
      <c r="B46" s="132" t="s">
        <v>323</v>
      </c>
    </row>
    <row r="47" spans="2:6" x14ac:dyDescent="0.35">
      <c r="B47" s="133" t="s">
        <v>326</v>
      </c>
    </row>
    <row r="48" spans="2:6" x14ac:dyDescent="0.35">
      <c r="B48" s="134" t="s">
        <v>23</v>
      </c>
    </row>
    <row r="49" spans="2:2" x14ac:dyDescent="0.35">
      <c r="B49" s="134" t="s">
        <v>31</v>
      </c>
    </row>
    <row r="50" spans="2:2" x14ac:dyDescent="0.35">
      <c r="B50" s="134" t="s">
        <v>24</v>
      </c>
    </row>
    <row r="51" spans="2:2" x14ac:dyDescent="0.35">
      <c r="B51" s="134" t="s">
        <v>22</v>
      </c>
    </row>
    <row r="52" spans="2:2" x14ac:dyDescent="0.35">
      <c r="B52" s="134" t="s">
        <v>26</v>
      </c>
    </row>
    <row r="54" spans="2:2" x14ac:dyDescent="0.3">
      <c r="B54" s="127" t="s">
        <v>315</v>
      </c>
    </row>
    <row r="55" spans="2:2" x14ac:dyDescent="0.3">
      <c r="B55" s="135" t="s">
        <v>324</v>
      </c>
    </row>
    <row r="56" spans="2:2" x14ac:dyDescent="0.3">
      <c r="B56" s="128" t="s">
        <v>258</v>
      </c>
    </row>
    <row r="57" spans="2:2" x14ac:dyDescent="0.3">
      <c r="B57" s="129" t="s">
        <v>259</v>
      </c>
    </row>
    <row r="58" spans="2:2" x14ac:dyDescent="0.3">
      <c r="B58" s="140" t="s">
        <v>395</v>
      </c>
    </row>
  </sheetData>
  <sheetProtection sheet="1" objects="1" scenarios="1" insertColumns="0" insertRows="0" insertHyperlinks="0"/>
  <mergeCells count="1">
    <mergeCell ref="C5:D5"/>
  </mergeCells>
  <pageMargins left="0.7" right="0.7" top="0.78740157499999996" bottom="0.78740157499999996" header="0.3" footer="0.3"/>
  <pageSetup paperSize="9" scale="43" orientation="landscape" r:id="rId1"/>
  <legacyDrawing r:id="rId2"/>
  <tableParts count="9">
    <tablePart r:id="rId3"/>
    <tablePart r:id="rId4"/>
    <tablePart r:id="rId5"/>
    <tablePart r:id="rId6"/>
    <tablePart r:id="rId7"/>
    <tablePart r:id="rId8"/>
    <tablePart r:id="rId9"/>
    <tablePart r:id="rId10"/>
    <tablePart r:id="rId1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Übersicht TP </vt:lpstr>
      <vt:lpstr>Erfolgsrechnung</vt:lpstr>
      <vt:lpstr>Liquidität, I &amp; F-Planung</vt:lpstr>
      <vt:lpstr>Beispiel Annahmen</vt:lpstr>
      <vt:lpstr>Dropdown input</vt:lpstr>
      <vt:lpstr>'Beispiel Annahmen'!Druckbereich</vt:lpstr>
      <vt:lpstr>'Dropdown input'!Druckbereich</vt:lpstr>
      <vt:lpstr>Erfolgsrechnung!Druckbereich</vt:lpstr>
      <vt:lpstr>'Liquidität, I &amp; F-Planung'!Druckbereich</vt:lpstr>
      <vt:lpstr>'Übersicht TP '!Druckbereich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Beerli Anna BLW</dc:creator>
  <cp:lastModifiedBy>Smola Sten BLW</cp:lastModifiedBy>
  <cp:lastPrinted>2020-11-12T06:49:34Z</cp:lastPrinted>
  <dcterms:created xsi:type="dcterms:W3CDTF">2020-03-06T14:56:44Z</dcterms:created>
  <dcterms:modified xsi:type="dcterms:W3CDTF">2020-11-12T09:53:13Z</dcterms:modified>
</cp:coreProperties>
</file>