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U80816335\AppData\Local\rubicon\Acta Nova Client\Data\548916633\"/>
    </mc:Choice>
  </mc:AlternateContent>
  <bookViews>
    <workbookView xWindow="0" yWindow="0" windowWidth="19200" windowHeight="7100"/>
  </bookViews>
  <sheets>
    <sheet name="Übersicht TP " sheetId="1" r:id="rId1"/>
    <sheet name="Erfolgsrechnung" sheetId="10" r:id="rId2"/>
    <sheet name="Liquidität, I &amp; F-Planung" sheetId="6" r:id="rId3"/>
    <sheet name="Beispiel Annahmen" sheetId="9" r:id="rId4"/>
    <sheet name="Dropdown input" sheetId="11" state="hidden" r:id="rId5"/>
  </sheets>
  <definedNames>
    <definedName name="_xlnm.Print_Area" localSheetId="3">'Beispiel Annahmen'!$A$1:$P$128</definedName>
    <definedName name="_xlnm.Print_Area" localSheetId="4">'Dropdown input'!$A$1:$S$58</definedName>
    <definedName name="_xlnm.Print_Area" localSheetId="1">Erfolgsrechnung!$A$1:$R$66</definedName>
    <definedName name="_xlnm.Print_Area" localSheetId="2">'Liquidität, I &amp; F-Planung'!$A$1:$P$250</definedName>
    <definedName name="_xlnm.Print_Area" localSheetId="0">'Übersicht TP '!$A$1:$AG$125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0" i="1" l="1"/>
  <c r="J41" i="1"/>
  <c r="J42" i="1"/>
  <c r="J43" i="1"/>
  <c r="J44" i="1"/>
  <c r="J45" i="1"/>
  <c r="J46" i="1"/>
  <c r="J47" i="1"/>
  <c r="E39" i="1" l="1"/>
  <c r="J39" i="1" s="1"/>
  <c r="D59" i="10" l="1"/>
  <c r="E59" i="10"/>
  <c r="F59" i="10"/>
  <c r="G59" i="10"/>
  <c r="H59" i="10"/>
  <c r="I59" i="10"/>
  <c r="J59" i="10"/>
  <c r="C59" i="10"/>
  <c r="K43" i="10"/>
  <c r="O48" i="1"/>
  <c r="D151" i="6" l="1"/>
  <c r="D149" i="6"/>
  <c r="D137" i="6"/>
  <c r="D123" i="6"/>
  <c r="D109" i="6"/>
  <c r="D95" i="6"/>
  <c r="D81" i="6"/>
  <c r="D67" i="6"/>
  <c r="D53" i="6"/>
  <c r="E47" i="1"/>
  <c r="K47" i="1" s="1"/>
  <c r="G47" i="1"/>
  <c r="D39" i="6"/>
  <c r="D135" i="6"/>
  <c r="D121" i="6"/>
  <c r="D107" i="6"/>
  <c r="D93" i="6"/>
  <c r="D79" i="6"/>
  <c r="D65" i="6"/>
  <c r="D51" i="6"/>
  <c r="D37" i="6"/>
  <c r="F112" i="1"/>
  <c r="Q112" i="1"/>
  <c r="O112" i="1"/>
  <c r="M112" i="1"/>
  <c r="M47" i="1" l="1"/>
  <c r="L47" i="1"/>
  <c r="N47" i="1" s="1"/>
  <c r="H47" i="1"/>
  <c r="I47" i="1" s="1"/>
  <c r="K112" i="1"/>
  <c r="I112" i="1"/>
  <c r="G112" i="1"/>
  <c r="F106" i="1"/>
  <c r="B81" i="1"/>
  <c r="AC99" i="1"/>
  <c r="AB99" i="1"/>
  <c r="AC98" i="1"/>
  <c r="AB98" i="1"/>
  <c r="V99" i="1"/>
  <c r="U99" i="1"/>
  <c r="V98" i="1"/>
  <c r="U98" i="1"/>
  <c r="O99" i="1"/>
  <c r="N99" i="1"/>
  <c r="O98" i="1"/>
  <c r="N98" i="1"/>
  <c r="H99" i="1"/>
  <c r="G99" i="1"/>
  <c r="H98" i="1"/>
  <c r="G98" i="1"/>
  <c r="G89" i="1"/>
  <c r="H90" i="1"/>
  <c r="G90" i="1"/>
  <c r="H89" i="1"/>
  <c r="G79" i="1"/>
  <c r="V90" i="1"/>
  <c r="U90" i="1"/>
  <c r="V89" i="1"/>
  <c r="U89" i="1"/>
  <c r="AC90" i="1"/>
  <c r="AB90" i="1"/>
  <c r="AC89" i="1"/>
  <c r="AB89" i="1"/>
  <c r="AC81" i="1"/>
  <c r="AB81" i="1"/>
  <c r="AC80" i="1"/>
  <c r="AB80" i="1"/>
  <c r="AC79" i="1"/>
  <c r="AB79" i="1"/>
  <c r="V81" i="1"/>
  <c r="U81" i="1"/>
  <c r="V80" i="1"/>
  <c r="U80" i="1"/>
  <c r="V79" i="1"/>
  <c r="U79" i="1"/>
  <c r="O81" i="1"/>
  <c r="N81" i="1"/>
  <c r="O80" i="1"/>
  <c r="N80" i="1"/>
  <c r="O79" i="1"/>
  <c r="N79" i="1"/>
  <c r="H80" i="1"/>
  <c r="H81" i="1"/>
  <c r="H79" i="1"/>
  <c r="G80" i="1"/>
  <c r="G81" i="1"/>
  <c r="B111" i="1"/>
  <c r="B113" i="1"/>
  <c r="B108" i="1"/>
  <c r="B109" i="1"/>
  <c r="B110" i="1"/>
  <c r="B112" i="1"/>
  <c r="B107" i="1"/>
  <c r="P47" i="1" l="1"/>
  <c r="Q47" i="1" s="1"/>
  <c r="R47" i="1" s="1"/>
  <c r="S47" i="1" s="1"/>
  <c r="B2" i="6"/>
  <c r="D4" i="1" l="1"/>
  <c r="T47" i="1" l="1"/>
  <c r="D150" i="6"/>
  <c r="M150" i="6" s="1"/>
  <c r="E150" i="6" s="1"/>
  <c r="Y47" i="1"/>
  <c r="Z47" i="1" s="1"/>
  <c r="AG47" i="1" s="1"/>
  <c r="G40" i="1"/>
  <c r="G41" i="1"/>
  <c r="G42" i="1"/>
  <c r="G43" i="1"/>
  <c r="G44" i="1"/>
  <c r="G45" i="1"/>
  <c r="G46" i="1"/>
  <c r="G39" i="1"/>
  <c r="O32" i="10" l="1"/>
  <c r="P32" i="10"/>
  <c r="N32" i="10"/>
  <c r="E40" i="1" l="1"/>
  <c r="M40" i="1" s="1"/>
  <c r="E41" i="1"/>
  <c r="E42" i="1"/>
  <c r="E43" i="1"/>
  <c r="E44" i="1"/>
  <c r="E45" i="1"/>
  <c r="E46" i="1"/>
  <c r="M39" i="1"/>
  <c r="K40" i="1" l="1"/>
  <c r="K41" i="1"/>
  <c r="K39" i="1" l="1"/>
  <c r="H40" i="1"/>
  <c r="H41" i="1"/>
  <c r="H39" i="1" l="1"/>
  <c r="H46" i="1" l="1"/>
  <c r="K46" i="1"/>
  <c r="K45" i="1"/>
  <c r="H45" i="1"/>
  <c r="H43" i="1"/>
  <c r="K43" i="1"/>
  <c r="H42" i="1"/>
  <c r="K42" i="1"/>
  <c r="K44" i="1"/>
  <c r="H44" i="1"/>
  <c r="I39" i="1"/>
  <c r="G10" i="11"/>
  <c r="H10" i="11"/>
  <c r="I41" i="1" l="1"/>
  <c r="I43" i="1"/>
  <c r="M44" i="1"/>
  <c r="M43" i="1" l="1"/>
  <c r="L45" i="1"/>
  <c r="N45" i="1" s="1"/>
  <c r="M46" i="1"/>
  <c r="M42" i="1"/>
  <c r="L46" i="1"/>
  <c r="N46" i="1" s="1"/>
  <c r="L42" i="1"/>
  <c r="N42" i="1" s="1"/>
  <c r="M45" i="1"/>
  <c r="M41" i="1"/>
  <c r="L39" i="1"/>
  <c r="N39" i="1" s="1"/>
  <c r="P39" i="1" s="1"/>
  <c r="I44" i="1"/>
  <c r="I42" i="1"/>
  <c r="L41" i="1"/>
  <c r="N41" i="1" s="1"/>
  <c r="I40" i="1"/>
  <c r="P41" i="1" l="1"/>
  <c r="P42" i="1"/>
  <c r="P45" i="1"/>
  <c r="P46" i="1"/>
  <c r="Q46" i="1" s="1"/>
  <c r="Q39" i="1"/>
  <c r="R39" i="1" s="1"/>
  <c r="S39" i="1" s="1"/>
  <c r="Q42" i="1"/>
  <c r="L43" i="1"/>
  <c r="N43" i="1" s="1"/>
  <c r="L40" i="1"/>
  <c r="N40" i="1" s="1"/>
  <c r="L44" i="1"/>
  <c r="N44" i="1" s="1"/>
  <c r="P44" i="1" s="1"/>
  <c r="Q45" i="1"/>
  <c r="C9" i="10"/>
  <c r="P40" i="1" l="1"/>
  <c r="Q44" i="1"/>
  <c r="P43" i="1"/>
  <c r="Q43" i="1" s="1"/>
  <c r="Q41" i="1"/>
  <c r="R41" i="1" s="1"/>
  <c r="S41" i="1" s="1"/>
  <c r="B2" i="10"/>
  <c r="Q40" i="1" l="1"/>
  <c r="R40" i="1" s="1"/>
  <c r="S40" i="1" s="1"/>
  <c r="C154" i="6"/>
  <c r="C155" i="6"/>
  <c r="C156" i="6"/>
  <c r="C157" i="6"/>
  <c r="C158" i="6"/>
  <c r="C159" i="6"/>
  <c r="C153" i="6"/>
  <c r="C140" i="6"/>
  <c r="C141" i="6"/>
  <c r="C142" i="6"/>
  <c r="C143" i="6"/>
  <c r="C144" i="6"/>
  <c r="C145" i="6"/>
  <c r="C139" i="6"/>
  <c r="C126" i="6"/>
  <c r="C127" i="6"/>
  <c r="C128" i="6"/>
  <c r="C129" i="6"/>
  <c r="C130" i="6"/>
  <c r="C131" i="6"/>
  <c r="C125" i="6"/>
  <c r="C112" i="6"/>
  <c r="C113" i="6"/>
  <c r="C114" i="6"/>
  <c r="C115" i="6"/>
  <c r="C116" i="6"/>
  <c r="C117" i="6"/>
  <c r="C111" i="6"/>
  <c r="C98" i="6"/>
  <c r="C99" i="6"/>
  <c r="C100" i="6"/>
  <c r="C101" i="6"/>
  <c r="C102" i="6"/>
  <c r="C103" i="6"/>
  <c r="C97" i="6"/>
  <c r="C84" i="6"/>
  <c r="C85" i="6"/>
  <c r="C86" i="6"/>
  <c r="C87" i="6"/>
  <c r="C88" i="6"/>
  <c r="C89" i="6"/>
  <c r="C83" i="6"/>
  <c r="C70" i="6"/>
  <c r="C71" i="6"/>
  <c r="C72" i="6"/>
  <c r="C73" i="6"/>
  <c r="C74" i="6"/>
  <c r="C75" i="6"/>
  <c r="C69" i="6"/>
  <c r="C56" i="6"/>
  <c r="C57" i="6"/>
  <c r="C58" i="6"/>
  <c r="C59" i="6"/>
  <c r="C60" i="6"/>
  <c r="C61" i="6"/>
  <c r="C55" i="6"/>
  <c r="C42" i="6"/>
  <c r="C43" i="6"/>
  <c r="C44" i="6"/>
  <c r="C45" i="6"/>
  <c r="C46" i="6"/>
  <c r="C47" i="6"/>
  <c r="C41" i="6"/>
  <c r="D32" i="6" l="1"/>
  <c r="G228" i="6"/>
  <c r="H228" i="6"/>
  <c r="I228" i="6"/>
  <c r="J228" i="6"/>
  <c r="K228" i="6"/>
  <c r="L228" i="6"/>
  <c r="M228" i="6"/>
  <c r="F228" i="6"/>
  <c r="G246" i="6"/>
  <c r="H246" i="6"/>
  <c r="I246" i="6"/>
  <c r="J246" i="6"/>
  <c r="K246" i="6"/>
  <c r="L246" i="6"/>
  <c r="M246" i="6"/>
  <c r="F246" i="6"/>
  <c r="G237" i="6"/>
  <c r="H237" i="6"/>
  <c r="I237" i="6"/>
  <c r="J237" i="6"/>
  <c r="K237" i="6"/>
  <c r="L237" i="6"/>
  <c r="M237" i="6"/>
  <c r="F237" i="6"/>
  <c r="G219" i="6"/>
  <c r="H219" i="6"/>
  <c r="I219" i="6"/>
  <c r="J219" i="6"/>
  <c r="K219" i="6"/>
  <c r="L219" i="6"/>
  <c r="M219" i="6"/>
  <c r="F219" i="6"/>
  <c r="G210" i="6"/>
  <c r="H210" i="6"/>
  <c r="I210" i="6"/>
  <c r="J210" i="6"/>
  <c r="K210" i="6"/>
  <c r="L210" i="6"/>
  <c r="M210" i="6"/>
  <c r="F210" i="6"/>
  <c r="H201" i="6"/>
  <c r="I201" i="6"/>
  <c r="J201" i="6"/>
  <c r="K201" i="6"/>
  <c r="L201" i="6"/>
  <c r="F201" i="6"/>
  <c r="G192" i="6"/>
  <c r="H192" i="6"/>
  <c r="I192" i="6"/>
  <c r="J192" i="6"/>
  <c r="K192" i="6"/>
  <c r="L192" i="6"/>
  <c r="M192" i="6"/>
  <c r="F192" i="6"/>
  <c r="F183" i="6"/>
  <c r="G183" i="6"/>
  <c r="H183" i="6"/>
  <c r="I183" i="6"/>
  <c r="J183" i="6"/>
  <c r="K183" i="6"/>
  <c r="L183" i="6"/>
  <c r="M183" i="6"/>
  <c r="N154" i="6"/>
  <c r="N155" i="6"/>
  <c r="N156" i="6"/>
  <c r="N157" i="6"/>
  <c r="N158" i="6"/>
  <c r="N159" i="6"/>
  <c r="N153" i="6"/>
  <c r="N151" i="6"/>
  <c r="N150" i="6"/>
  <c r="E159" i="6"/>
  <c r="E158" i="6"/>
  <c r="E157" i="6"/>
  <c r="E156" i="6"/>
  <c r="E155" i="6"/>
  <c r="E154" i="6"/>
  <c r="E153" i="6"/>
  <c r="M152" i="6"/>
  <c r="M149" i="6" s="1"/>
  <c r="L152" i="6"/>
  <c r="K152" i="6"/>
  <c r="K149" i="6" s="1"/>
  <c r="J152" i="6"/>
  <c r="I152" i="6"/>
  <c r="I149" i="6" s="1"/>
  <c r="H152" i="6"/>
  <c r="H149" i="6" s="1"/>
  <c r="G152" i="6"/>
  <c r="G149" i="6" s="1"/>
  <c r="F152" i="6"/>
  <c r="F160" i="6" s="1"/>
  <c r="E151" i="6"/>
  <c r="L149" i="6"/>
  <c r="N140" i="6"/>
  <c r="N141" i="6"/>
  <c r="N142" i="6"/>
  <c r="N143" i="6"/>
  <c r="N144" i="6"/>
  <c r="N145" i="6"/>
  <c r="N139" i="6"/>
  <c r="N137" i="6"/>
  <c r="N128" i="6"/>
  <c r="N115" i="6"/>
  <c r="N84" i="6"/>
  <c r="N111" i="6"/>
  <c r="N126" i="6"/>
  <c r="N127" i="6"/>
  <c r="N129" i="6"/>
  <c r="N130" i="6"/>
  <c r="N131" i="6"/>
  <c r="N125" i="6"/>
  <c r="N123" i="6"/>
  <c r="E145" i="6"/>
  <c r="E144" i="6"/>
  <c r="E143" i="6"/>
  <c r="E142" i="6"/>
  <c r="E141" i="6"/>
  <c r="E140" i="6"/>
  <c r="E139" i="6"/>
  <c r="M138" i="6"/>
  <c r="L138" i="6"/>
  <c r="L135" i="6" s="1"/>
  <c r="K138" i="6"/>
  <c r="K135" i="6" s="1"/>
  <c r="J138" i="6"/>
  <c r="J135" i="6" s="1"/>
  <c r="I138" i="6"/>
  <c r="I135" i="6" s="1"/>
  <c r="H138" i="6"/>
  <c r="H135" i="6" s="1"/>
  <c r="G138" i="6"/>
  <c r="G135" i="6" s="1"/>
  <c r="F138" i="6"/>
  <c r="F146" i="6" s="1"/>
  <c r="E137" i="6"/>
  <c r="E131" i="6"/>
  <c r="E130" i="6"/>
  <c r="E129" i="6"/>
  <c r="E128" i="6"/>
  <c r="E127" i="6"/>
  <c r="E126" i="6"/>
  <c r="E125" i="6"/>
  <c r="M124" i="6"/>
  <c r="L124" i="6"/>
  <c r="K124" i="6"/>
  <c r="K121" i="6" s="1"/>
  <c r="J124" i="6"/>
  <c r="I124" i="6"/>
  <c r="I121" i="6" s="1"/>
  <c r="H124" i="6"/>
  <c r="H121" i="6" s="1"/>
  <c r="G124" i="6"/>
  <c r="G121" i="6" s="1"/>
  <c r="F124" i="6"/>
  <c r="F132" i="6" s="1"/>
  <c r="E123" i="6"/>
  <c r="L121" i="6"/>
  <c r="N109" i="6"/>
  <c r="N112" i="6"/>
  <c r="N113" i="6"/>
  <c r="N114" i="6"/>
  <c r="N116" i="6"/>
  <c r="N117" i="6"/>
  <c r="E117" i="6"/>
  <c r="E116" i="6"/>
  <c r="E115" i="6"/>
  <c r="E114" i="6"/>
  <c r="E113" i="6"/>
  <c r="E112" i="6"/>
  <c r="E111" i="6"/>
  <c r="M110" i="6"/>
  <c r="L110" i="6"/>
  <c r="K110" i="6"/>
  <c r="K107" i="6" s="1"/>
  <c r="J110" i="6"/>
  <c r="I110" i="6"/>
  <c r="I107" i="6" s="1"/>
  <c r="H110" i="6"/>
  <c r="G110" i="6"/>
  <c r="G107" i="6" s="1"/>
  <c r="F110" i="6"/>
  <c r="F118" i="6" s="1"/>
  <c r="E109" i="6"/>
  <c r="L107" i="6"/>
  <c r="N98" i="6"/>
  <c r="N99" i="6"/>
  <c r="N100" i="6"/>
  <c r="N101" i="6"/>
  <c r="N102" i="6"/>
  <c r="N103" i="6"/>
  <c r="N97" i="6"/>
  <c r="N95" i="6"/>
  <c r="N85" i="6"/>
  <c r="N86" i="6"/>
  <c r="N87" i="6"/>
  <c r="N88" i="6"/>
  <c r="N89" i="6"/>
  <c r="N83" i="6"/>
  <c r="N81" i="6"/>
  <c r="N70" i="6"/>
  <c r="N71" i="6"/>
  <c r="N72" i="6"/>
  <c r="N73" i="6"/>
  <c r="N74" i="6"/>
  <c r="N75" i="6"/>
  <c r="N69" i="6"/>
  <c r="N67" i="6"/>
  <c r="N56" i="6"/>
  <c r="N57" i="6"/>
  <c r="N58" i="6"/>
  <c r="N59" i="6"/>
  <c r="N60" i="6"/>
  <c r="N61" i="6"/>
  <c r="N53" i="6"/>
  <c r="N55" i="6"/>
  <c r="N41" i="6"/>
  <c r="F135" i="6" l="1"/>
  <c r="F147" i="6" s="1"/>
  <c r="N149" i="6"/>
  <c r="H118" i="6"/>
  <c r="L118" i="6"/>
  <c r="G146" i="6"/>
  <c r="M118" i="6"/>
  <c r="J132" i="6"/>
  <c r="K146" i="6"/>
  <c r="L132" i="6"/>
  <c r="I118" i="6"/>
  <c r="H132" i="6"/>
  <c r="H107" i="6"/>
  <c r="J118" i="6"/>
  <c r="I132" i="6"/>
  <c r="M132" i="6"/>
  <c r="J146" i="6"/>
  <c r="I160" i="6"/>
  <c r="M160" i="6"/>
  <c r="J160" i="6"/>
  <c r="G160" i="6"/>
  <c r="K160" i="6"/>
  <c r="F149" i="6"/>
  <c r="F161" i="6" s="1"/>
  <c r="J149" i="6"/>
  <c r="H160" i="6"/>
  <c r="L160" i="6"/>
  <c r="M146" i="6"/>
  <c r="H146" i="6"/>
  <c r="L146" i="6"/>
  <c r="I146" i="6"/>
  <c r="G132" i="6"/>
  <c r="F121" i="6"/>
  <c r="G133" i="6" s="1"/>
  <c r="J121" i="6"/>
  <c r="K132" i="6"/>
  <c r="K118" i="6"/>
  <c r="F107" i="6"/>
  <c r="J107" i="6"/>
  <c r="G118" i="6"/>
  <c r="F97" i="1"/>
  <c r="C60" i="1"/>
  <c r="F113" i="1" s="1"/>
  <c r="L244" i="6"/>
  <c r="L235" i="6"/>
  <c r="L226" i="6"/>
  <c r="M226" i="6"/>
  <c r="L217" i="6"/>
  <c r="L208" i="6"/>
  <c r="F208" i="6"/>
  <c r="L199" i="6"/>
  <c r="L190" i="6"/>
  <c r="L181" i="6"/>
  <c r="K181" i="6"/>
  <c r="M166" i="6"/>
  <c r="M18" i="6" s="1"/>
  <c r="L166" i="6"/>
  <c r="L18" i="6" s="1"/>
  <c r="K166" i="6"/>
  <c r="K18" i="6" s="1"/>
  <c r="D53" i="1"/>
  <c r="E53" i="1"/>
  <c r="F53" i="1"/>
  <c r="G53" i="1"/>
  <c r="H53" i="1"/>
  <c r="I53" i="1"/>
  <c r="J53" i="1"/>
  <c r="C53" i="1"/>
  <c r="H147" i="6" l="1"/>
  <c r="I147" i="6"/>
  <c r="I119" i="6"/>
  <c r="J147" i="6"/>
  <c r="K147" i="6"/>
  <c r="L147" i="6"/>
  <c r="G147" i="6"/>
  <c r="D118" i="6"/>
  <c r="I133" i="6"/>
  <c r="J133" i="6"/>
  <c r="K119" i="6"/>
  <c r="J119" i="6"/>
  <c r="L119" i="6"/>
  <c r="J161" i="6"/>
  <c r="L161" i="6"/>
  <c r="I161" i="6"/>
  <c r="D160" i="6"/>
  <c r="D146" i="6"/>
  <c r="D132" i="6"/>
  <c r="K161" i="6"/>
  <c r="E149" i="6"/>
  <c r="G161" i="6"/>
  <c r="M161" i="6"/>
  <c r="H161" i="6"/>
  <c r="F133" i="6"/>
  <c r="H133" i="6"/>
  <c r="K133" i="6"/>
  <c r="L133" i="6"/>
  <c r="G119" i="6"/>
  <c r="F119" i="6"/>
  <c r="H119" i="6"/>
  <c r="L24" i="6"/>
  <c r="F207" i="6"/>
  <c r="F213" i="6" s="1"/>
  <c r="E42" i="6"/>
  <c r="M96" i="6"/>
  <c r="L96" i="6"/>
  <c r="L93" i="6" s="1"/>
  <c r="K96" i="6"/>
  <c r="K93" i="6" s="1"/>
  <c r="J96" i="6"/>
  <c r="J93" i="6" s="1"/>
  <c r="I96" i="6"/>
  <c r="H96" i="6"/>
  <c r="H93" i="6" s="1"/>
  <c r="G96" i="6"/>
  <c r="F96" i="6"/>
  <c r="F93" i="6" s="1"/>
  <c r="F105" i="6" s="1"/>
  <c r="I93" i="6"/>
  <c r="M82" i="6"/>
  <c r="L82" i="6"/>
  <c r="L79" i="6" s="1"/>
  <c r="K82" i="6"/>
  <c r="K79" i="6" s="1"/>
  <c r="J82" i="6"/>
  <c r="J79" i="6" s="1"/>
  <c r="I82" i="6"/>
  <c r="I79" i="6" s="1"/>
  <c r="H82" i="6"/>
  <c r="H79" i="6" s="1"/>
  <c r="G82" i="6"/>
  <c r="G79" i="6" s="1"/>
  <c r="F82" i="6"/>
  <c r="F79" i="6" s="1"/>
  <c r="F91" i="6" s="1"/>
  <c r="M68" i="6"/>
  <c r="L68" i="6"/>
  <c r="L65" i="6" s="1"/>
  <c r="K68" i="6"/>
  <c r="K65" i="6" s="1"/>
  <c r="J68" i="6"/>
  <c r="J65" i="6" s="1"/>
  <c r="I68" i="6"/>
  <c r="I65" i="6" s="1"/>
  <c r="H68" i="6"/>
  <c r="H65" i="6" s="1"/>
  <c r="G68" i="6"/>
  <c r="G65" i="6" s="1"/>
  <c r="F68" i="6"/>
  <c r="F65" i="6" s="1"/>
  <c r="M54" i="6"/>
  <c r="L54" i="6"/>
  <c r="L51" i="6" s="1"/>
  <c r="K54" i="6"/>
  <c r="K51" i="6" s="1"/>
  <c r="J54" i="6"/>
  <c r="I54" i="6"/>
  <c r="I51" i="6" s="1"/>
  <c r="H54" i="6"/>
  <c r="H51" i="6" s="1"/>
  <c r="G54" i="6"/>
  <c r="F54" i="6"/>
  <c r="F62" i="6" s="1"/>
  <c r="J51" i="6"/>
  <c r="G40" i="6"/>
  <c r="H40" i="6"/>
  <c r="H37" i="6" s="1"/>
  <c r="I40" i="6"/>
  <c r="J40" i="6"/>
  <c r="K40" i="6"/>
  <c r="K37" i="6" s="1"/>
  <c r="L40" i="6"/>
  <c r="L37" i="6" s="1"/>
  <c r="M40" i="6"/>
  <c r="F40" i="6"/>
  <c r="F48" i="6" s="1"/>
  <c r="I37" i="6"/>
  <c r="J37" i="6"/>
  <c r="F37" i="6"/>
  <c r="F49" i="6" s="1"/>
  <c r="E95" i="6"/>
  <c r="E67" i="6"/>
  <c r="E53" i="6"/>
  <c r="E103" i="6"/>
  <c r="E102" i="6"/>
  <c r="E101" i="6"/>
  <c r="E100" i="6"/>
  <c r="E99" i="6"/>
  <c r="E98" i="6"/>
  <c r="E97" i="6"/>
  <c r="E89" i="6"/>
  <c r="E88" i="6"/>
  <c r="E87" i="6"/>
  <c r="E86" i="6"/>
  <c r="E85" i="6"/>
  <c r="E84" i="6"/>
  <c r="E83" i="6"/>
  <c r="E75" i="6"/>
  <c r="E74" i="6"/>
  <c r="E73" i="6"/>
  <c r="E72" i="6"/>
  <c r="E71" i="6"/>
  <c r="E70" i="6"/>
  <c r="E69" i="6"/>
  <c r="E61" i="6"/>
  <c r="E60" i="6"/>
  <c r="E59" i="6"/>
  <c r="E58" i="6"/>
  <c r="E57" i="6"/>
  <c r="E56" i="6"/>
  <c r="E55" i="6"/>
  <c r="E43" i="6"/>
  <c r="E44" i="6"/>
  <c r="E45" i="6"/>
  <c r="E46" i="6"/>
  <c r="E47" i="6"/>
  <c r="E41" i="6"/>
  <c r="E168" i="6"/>
  <c r="E169" i="6"/>
  <c r="E167" i="6"/>
  <c r="E39" i="6"/>
  <c r="K62" i="6" l="1"/>
  <c r="K32" i="6"/>
  <c r="G48" i="6"/>
  <c r="I32" i="6"/>
  <c r="F77" i="6"/>
  <c r="J32" i="6"/>
  <c r="L32" i="6"/>
  <c r="K48" i="6"/>
  <c r="M48" i="6"/>
  <c r="L48" i="6"/>
  <c r="H48" i="6"/>
  <c r="H32" i="6"/>
  <c r="D161" i="6"/>
  <c r="L19" i="6"/>
  <c r="L16" i="6" s="1"/>
  <c r="G91" i="6"/>
  <c r="J77" i="6"/>
  <c r="K77" i="6"/>
  <c r="K91" i="6"/>
  <c r="H77" i="6"/>
  <c r="I77" i="6"/>
  <c r="I91" i="6"/>
  <c r="J90" i="6"/>
  <c r="L77" i="6"/>
  <c r="H91" i="6"/>
  <c r="L91" i="6"/>
  <c r="J48" i="6"/>
  <c r="J91" i="6"/>
  <c r="J62" i="6"/>
  <c r="G77" i="6"/>
  <c r="I48" i="6"/>
  <c r="F51" i="6"/>
  <c r="F63" i="6" s="1"/>
  <c r="J76" i="6"/>
  <c r="G62" i="6"/>
  <c r="H62" i="6"/>
  <c r="L62" i="6"/>
  <c r="I62" i="6"/>
  <c r="M62" i="6"/>
  <c r="J104" i="6"/>
  <c r="G104" i="6"/>
  <c r="K104" i="6"/>
  <c r="H104" i="6"/>
  <c r="L104" i="6"/>
  <c r="F104" i="6"/>
  <c r="I104" i="6"/>
  <c r="M104" i="6"/>
  <c r="F90" i="6"/>
  <c r="G90" i="6"/>
  <c r="K90" i="6"/>
  <c r="H90" i="6"/>
  <c r="L90" i="6"/>
  <c r="I90" i="6"/>
  <c r="M90" i="6"/>
  <c r="G76" i="6"/>
  <c r="K76" i="6"/>
  <c r="F76" i="6"/>
  <c r="H76" i="6"/>
  <c r="L76" i="6"/>
  <c r="I76" i="6"/>
  <c r="M76" i="6"/>
  <c r="K30" i="10"/>
  <c r="F33" i="6" l="1"/>
  <c r="C44" i="10" s="1"/>
  <c r="F32" i="6"/>
  <c r="G33" i="6"/>
  <c r="D44" i="10" s="1"/>
  <c r="D48" i="6"/>
  <c r="C63" i="10"/>
  <c r="J71" i="1" l="1"/>
  <c r="I71" i="1"/>
  <c r="H71" i="1"/>
  <c r="G71" i="1"/>
  <c r="F71" i="1"/>
  <c r="E71" i="1"/>
  <c r="D71" i="1"/>
  <c r="C71" i="1"/>
  <c r="AA97" i="1"/>
  <c r="Z97" i="1"/>
  <c r="Y97" i="1"/>
  <c r="X97" i="1"/>
  <c r="T97" i="1"/>
  <c r="S97" i="1"/>
  <c r="R97" i="1"/>
  <c r="Q97" i="1"/>
  <c r="M97" i="1"/>
  <c r="L97" i="1"/>
  <c r="K97" i="1"/>
  <c r="J97" i="1"/>
  <c r="M88" i="1"/>
  <c r="L88" i="1"/>
  <c r="K88" i="1"/>
  <c r="J88" i="1"/>
  <c r="T88" i="1"/>
  <c r="S88" i="1"/>
  <c r="R88" i="1"/>
  <c r="Q88" i="1"/>
  <c r="AA88" i="1"/>
  <c r="Z88" i="1"/>
  <c r="Y88" i="1"/>
  <c r="X88" i="1"/>
  <c r="AA78" i="1"/>
  <c r="Z78" i="1"/>
  <c r="Y78" i="1"/>
  <c r="X78" i="1"/>
  <c r="T78" i="1"/>
  <c r="S78" i="1"/>
  <c r="R78" i="1"/>
  <c r="Q78" i="1"/>
  <c r="M78" i="1"/>
  <c r="L78" i="1"/>
  <c r="K78" i="1"/>
  <c r="J78" i="1"/>
  <c r="C97" i="1"/>
  <c r="E97" i="1"/>
  <c r="D97" i="1"/>
  <c r="F88" i="1"/>
  <c r="E88" i="1"/>
  <c r="D88" i="1"/>
  <c r="C88" i="1"/>
  <c r="C78" i="1"/>
  <c r="E78" i="1"/>
  <c r="F78" i="1"/>
  <c r="O90" i="1"/>
  <c r="N90" i="1"/>
  <c r="O89" i="1"/>
  <c r="N89" i="1"/>
  <c r="D78" i="1"/>
  <c r="I27" i="9" l="1"/>
  <c r="D47" i="9"/>
  <c r="E47" i="9"/>
  <c r="F47" i="9"/>
  <c r="G47" i="9"/>
  <c r="H47" i="9"/>
  <c r="I47" i="9"/>
  <c r="J47" i="9"/>
  <c r="C47" i="9"/>
  <c r="D34" i="9"/>
  <c r="E34" i="9"/>
  <c r="F34" i="9"/>
  <c r="G34" i="9"/>
  <c r="H34" i="9"/>
  <c r="I34" i="9"/>
  <c r="J34" i="9"/>
  <c r="C34" i="9"/>
  <c r="J36" i="9"/>
  <c r="J39" i="9"/>
  <c r="J42" i="9" s="1"/>
  <c r="J44" i="9" s="1"/>
  <c r="J43" i="9"/>
  <c r="J20" i="9"/>
  <c r="J22" i="9" s="1"/>
  <c r="J27" i="9" s="1"/>
  <c r="J29" i="9" s="1"/>
  <c r="J31" i="9" s="1"/>
  <c r="J21" i="9"/>
  <c r="J30" i="9"/>
  <c r="J13" i="9"/>
  <c r="I16" i="9"/>
  <c r="J16" i="9"/>
  <c r="D11" i="9"/>
  <c r="E11" i="9"/>
  <c r="F11" i="9"/>
  <c r="G11" i="9"/>
  <c r="H11" i="9"/>
  <c r="I11" i="9"/>
  <c r="J11" i="9"/>
  <c r="C11" i="9"/>
  <c r="G178" i="6"/>
  <c r="H178" i="6"/>
  <c r="I178" i="6"/>
  <c r="J178" i="6"/>
  <c r="K178" i="6"/>
  <c r="L178" i="6"/>
  <c r="M178" i="6"/>
  <c r="F178" i="6"/>
  <c r="G9" i="6"/>
  <c r="H9" i="6"/>
  <c r="I9" i="6"/>
  <c r="J9" i="6"/>
  <c r="K9" i="6"/>
  <c r="L9" i="6"/>
  <c r="M9" i="6"/>
  <c r="F9" i="6"/>
  <c r="G36" i="6"/>
  <c r="H36" i="6"/>
  <c r="I36" i="6"/>
  <c r="J36" i="6"/>
  <c r="K36" i="6"/>
  <c r="L36" i="6"/>
  <c r="M36" i="6"/>
  <c r="F36" i="6"/>
  <c r="G164" i="6"/>
  <c r="H164" i="6"/>
  <c r="I164" i="6"/>
  <c r="J164" i="6"/>
  <c r="K164" i="6"/>
  <c r="L164" i="6"/>
  <c r="M164" i="6"/>
  <c r="F164" i="6"/>
  <c r="L33" i="6"/>
  <c r="I44" i="10" s="1"/>
  <c r="I63" i="10"/>
  <c r="I58" i="10"/>
  <c r="J9" i="10" l="1"/>
  <c r="I19" i="10"/>
  <c r="P22" i="10" s="1"/>
  <c r="I9" i="10"/>
  <c r="I72" i="1"/>
  <c r="K10" i="10"/>
  <c r="P20" i="10" l="1"/>
  <c r="P21" i="10"/>
  <c r="P26" i="10"/>
  <c r="P25" i="10"/>
  <c r="P27" i="10"/>
  <c r="P24" i="10"/>
  <c r="P23" i="10"/>
  <c r="P13" i="10"/>
  <c r="P17" i="10"/>
  <c r="P14" i="10"/>
  <c r="P18" i="10"/>
  <c r="P10" i="10"/>
  <c r="P19" i="10" l="1"/>
  <c r="R44" i="1"/>
  <c r="S44" i="1" s="1"/>
  <c r="R42" i="1"/>
  <c r="S42" i="1" s="1"/>
  <c r="R43" i="1"/>
  <c r="V48" i="1"/>
  <c r="W48" i="1"/>
  <c r="X48" i="1"/>
  <c r="U48" i="1"/>
  <c r="S43" i="1" l="1"/>
  <c r="D80" i="6"/>
  <c r="M80" i="6" s="1"/>
  <c r="D66" i="6"/>
  <c r="M66" i="6" s="1"/>
  <c r="D63" i="10"/>
  <c r="E63" i="10"/>
  <c r="F63" i="10"/>
  <c r="G63" i="10"/>
  <c r="H63" i="10"/>
  <c r="J63" i="10"/>
  <c r="N66" i="6" l="1"/>
  <c r="N65" i="6" s="1"/>
  <c r="E66" i="6"/>
  <c r="M65" i="6"/>
  <c r="M77" i="6" s="1"/>
  <c r="N80" i="6"/>
  <c r="N79" i="6" s="1"/>
  <c r="M79" i="6"/>
  <c r="M91" i="6" s="1"/>
  <c r="T42" i="1"/>
  <c r="Y42" i="1"/>
  <c r="Z42" i="1" s="1"/>
  <c r="AG42" i="1" s="1"/>
  <c r="T41" i="1"/>
  <c r="Y41" i="1"/>
  <c r="Z41" i="1" s="1"/>
  <c r="AG41" i="1" s="1"/>
  <c r="D108" i="6"/>
  <c r="M108" i="6" s="1"/>
  <c r="D94" i="6"/>
  <c r="K190" i="6"/>
  <c r="E108" i="6" l="1"/>
  <c r="N108" i="6"/>
  <c r="N107" i="6" s="1"/>
  <c r="M107" i="6"/>
  <c r="M94" i="6"/>
  <c r="M93" i="6" s="1"/>
  <c r="I45" i="1"/>
  <c r="I46" i="1"/>
  <c r="T43" i="1"/>
  <c r="Y43" i="1"/>
  <c r="Z43" i="1" s="1"/>
  <c r="AG43" i="1" s="1"/>
  <c r="T44" i="1"/>
  <c r="Y44" i="1"/>
  <c r="Z44" i="1" s="1"/>
  <c r="H19" i="6"/>
  <c r="D104" i="6"/>
  <c r="D90" i="6"/>
  <c r="E79" i="6"/>
  <c r="D76" i="6"/>
  <c r="E65" i="6"/>
  <c r="D62" i="6"/>
  <c r="D38" i="6" l="1"/>
  <c r="M38" i="6" s="1"/>
  <c r="E107" i="6"/>
  <c r="M119" i="6"/>
  <c r="D119" i="6" s="1"/>
  <c r="N94" i="6"/>
  <c r="N93" i="6" s="1"/>
  <c r="E94" i="6"/>
  <c r="G93" i="6"/>
  <c r="R46" i="1"/>
  <c r="S46" i="1" s="1"/>
  <c r="R45" i="1"/>
  <c r="Y39" i="1"/>
  <c r="Z39" i="1" s="1"/>
  <c r="AG39" i="1" s="1"/>
  <c r="AG44" i="1"/>
  <c r="T39" i="1"/>
  <c r="S45" i="1" l="1"/>
  <c r="D122" i="6" s="1"/>
  <c r="M122" i="6" s="1"/>
  <c r="R48" i="1"/>
  <c r="N48" i="1"/>
  <c r="G105" i="6"/>
  <c r="J105" i="6"/>
  <c r="L105" i="6"/>
  <c r="I105" i="6"/>
  <c r="K105" i="6"/>
  <c r="H105" i="6"/>
  <c r="E93" i="6"/>
  <c r="M105" i="6"/>
  <c r="E38" i="6"/>
  <c r="G37" i="6"/>
  <c r="N38" i="6"/>
  <c r="M37" i="6"/>
  <c r="D136" i="6"/>
  <c r="M136" i="6" s="1"/>
  <c r="S48" i="1" l="1"/>
  <c r="T48" i="1" s="1"/>
  <c r="E122" i="6"/>
  <c r="M121" i="6"/>
  <c r="N122" i="6"/>
  <c r="N121" i="6" s="1"/>
  <c r="E136" i="6"/>
  <c r="N136" i="6"/>
  <c r="N135" i="6" s="1"/>
  <c r="M135" i="6"/>
  <c r="Y40" i="1"/>
  <c r="D52" i="6"/>
  <c r="I49" i="6"/>
  <c r="J49" i="6"/>
  <c r="G49" i="6"/>
  <c r="L49" i="6"/>
  <c r="E37" i="6"/>
  <c r="K49" i="6"/>
  <c r="H49" i="6"/>
  <c r="M49" i="6"/>
  <c r="D105" i="6"/>
  <c r="T46" i="1"/>
  <c r="Y46" i="1"/>
  <c r="T45" i="1"/>
  <c r="Y45" i="1"/>
  <c r="T40" i="1"/>
  <c r="M147" i="6" l="1"/>
  <c r="D147" i="6" s="1"/>
  <c r="E135" i="6"/>
  <c r="M133" i="6"/>
  <c r="D133" i="6" s="1"/>
  <c r="E121" i="6"/>
  <c r="M52" i="6"/>
  <c r="Y48" i="1"/>
  <c r="D91" i="6"/>
  <c r="N52" i="6" l="1"/>
  <c r="N51" i="6" s="1"/>
  <c r="E52" i="6"/>
  <c r="G51" i="6"/>
  <c r="G201" i="6"/>
  <c r="M51" i="6"/>
  <c r="M201" i="6"/>
  <c r="M199" i="6" s="1"/>
  <c r="N42" i="6"/>
  <c r="N45" i="6"/>
  <c r="N46" i="6"/>
  <c r="N47" i="6"/>
  <c r="K63" i="6" l="1"/>
  <c r="J63" i="6"/>
  <c r="L63" i="6"/>
  <c r="G63" i="6"/>
  <c r="H63" i="6"/>
  <c r="I63" i="6"/>
  <c r="E51" i="6"/>
  <c r="G32" i="6"/>
  <c r="G19" i="6"/>
  <c r="M63" i="6"/>
  <c r="M32" i="6"/>
  <c r="M19" i="6"/>
  <c r="M16" i="6" s="1"/>
  <c r="F166" i="6"/>
  <c r="H181" i="6"/>
  <c r="G166" i="6"/>
  <c r="H166" i="6"/>
  <c r="I166" i="6"/>
  <c r="J166" i="6"/>
  <c r="M33" i="6"/>
  <c r="J44" i="10" s="1"/>
  <c r="K64" i="10"/>
  <c r="K63" i="10" s="1"/>
  <c r="E166" i="6" l="1"/>
  <c r="J84" i="9"/>
  <c r="H84" i="9"/>
  <c r="G84" i="9"/>
  <c r="F84" i="9"/>
  <c r="E84" i="9"/>
  <c r="D84" i="9"/>
  <c r="C84" i="9"/>
  <c r="K35" i="10" l="1"/>
  <c r="G244" i="6"/>
  <c r="M244" i="6"/>
  <c r="F244" i="6"/>
  <c r="K235" i="6"/>
  <c r="M235" i="6"/>
  <c r="G226" i="6"/>
  <c r="F226" i="6"/>
  <c r="F225" i="6" s="1"/>
  <c r="F231" i="6" s="1"/>
  <c r="G217" i="6"/>
  <c r="H217" i="6"/>
  <c r="F217" i="6"/>
  <c r="K208" i="6"/>
  <c r="F199" i="6"/>
  <c r="G199" i="6"/>
  <c r="F190" i="6"/>
  <c r="M181" i="6"/>
  <c r="G181" i="6"/>
  <c r="F181" i="6"/>
  <c r="F180" i="6" s="1"/>
  <c r="I19" i="6"/>
  <c r="J19" i="6"/>
  <c r="K19" i="6"/>
  <c r="C72" i="1"/>
  <c r="D72" i="1"/>
  <c r="E72" i="1"/>
  <c r="F72" i="1"/>
  <c r="G72" i="1"/>
  <c r="H72" i="1"/>
  <c r="J72" i="1"/>
  <c r="K47" i="10"/>
  <c r="K49" i="10"/>
  <c r="J119" i="9"/>
  <c r="H119" i="9"/>
  <c r="G119" i="9"/>
  <c r="F119" i="9"/>
  <c r="E119" i="9"/>
  <c r="D119" i="9"/>
  <c r="C119" i="9"/>
  <c r="J117" i="9"/>
  <c r="J115" i="9" s="1"/>
  <c r="H117" i="9"/>
  <c r="H115" i="9" s="1"/>
  <c r="G117" i="9"/>
  <c r="G115" i="9" s="1"/>
  <c r="F117" i="9"/>
  <c r="F115" i="9" s="1"/>
  <c r="E117" i="9"/>
  <c r="E115" i="9" s="1"/>
  <c r="D117" i="9"/>
  <c r="D115" i="9" s="1"/>
  <c r="C115" i="9"/>
  <c r="J109" i="9"/>
  <c r="H109" i="9"/>
  <c r="G109" i="9"/>
  <c r="F109" i="9"/>
  <c r="E109" i="9"/>
  <c r="D109" i="9"/>
  <c r="C109" i="9"/>
  <c r="J107" i="9"/>
  <c r="J105" i="9" s="1"/>
  <c r="H107" i="9"/>
  <c r="H105" i="9" s="1"/>
  <c r="G107" i="9"/>
  <c r="G105" i="9" s="1"/>
  <c r="F107" i="9"/>
  <c r="F105" i="9" s="1"/>
  <c r="E107" i="9"/>
  <c r="E105" i="9" s="1"/>
  <c r="D107" i="9"/>
  <c r="D105" i="9" s="1"/>
  <c r="C105" i="9"/>
  <c r="J100" i="9"/>
  <c r="J99" i="9" s="1"/>
  <c r="H100" i="9"/>
  <c r="G100" i="9"/>
  <c r="G99" i="9" s="1"/>
  <c r="F100" i="9"/>
  <c r="F99" i="9" s="1"/>
  <c r="E100" i="9"/>
  <c r="E99" i="9" s="1"/>
  <c r="D100" i="9"/>
  <c r="D99" i="9" s="1"/>
  <c r="H99" i="9"/>
  <c r="C99" i="9"/>
  <c r="J94" i="9"/>
  <c r="H94" i="9"/>
  <c r="G94" i="9"/>
  <c r="F94" i="9"/>
  <c r="E94" i="9"/>
  <c r="D94" i="9"/>
  <c r="C94" i="9"/>
  <c r="J89" i="9"/>
  <c r="H89" i="9"/>
  <c r="G89" i="9"/>
  <c r="F89" i="9"/>
  <c r="E89" i="9"/>
  <c r="D89" i="9"/>
  <c r="C89" i="9"/>
  <c r="J74" i="9"/>
  <c r="H74" i="9"/>
  <c r="G74" i="9"/>
  <c r="F74" i="9"/>
  <c r="E74" i="9"/>
  <c r="D74" i="9"/>
  <c r="C74" i="9"/>
  <c r="J57" i="9"/>
  <c r="J19" i="10" s="1"/>
  <c r="H57" i="9"/>
  <c r="H19" i="10" s="1"/>
  <c r="G57" i="9"/>
  <c r="G19" i="10" s="1"/>
  <c r="F57" i="9"/>
  <c r="F19" i="10" s="1"/>
  <c r="E57" i="9"/>
  <c r="E19" i="10" s="1"/>
  <c r="D57" i="9"/>
  <c r="D19" i="10" s="1"/>
  <c r="C57" i="9"/>
  <c r="C19" i="10" s="1"/>
  <c r="J56" i="9"/>
  <c r="H56" i="9"/>
  <c r="H9" i="10" s="1"/>
  <c r="G56" i="9"/>
  <c r="G9" i="10" s="1"/>
  <c r="F56" i="9"/>
  <c r="F9" i="10" s="1"/>
  <c r="E56" i="9"/>
  <c r="E9" i="10" s="1"/>
  <c r="D56" i="9"/>
  <c r="D9" i="10" s="1"/>
  <c r="C56" i="9"/>
  <c r="C43" i="9"/>
  <c r="C42" i="9"/>
  <c r="K40" i="9"/>
  <c r="I39" i="9"/>
  <c r="H39" i="9"/>
  <c r="G39" i="9"/>
  <c r="F39" i="9"/>
  <c r="E39" i="9"/>
  <c r="D39" i="9"/>
  <c r="K38" i="9"/>
  <c r="K37" i="9"/>
  <c r="D36" i="9"/>
  <c r="E36" i="9" s="1"/>
  <c r="E43" i="9" s="1"/>
  <c r="K26" i="9"/>
  <c r="K24" i="9"/>
  <c r="C22" i="9"/>
  <c r="I21" i="9"/>
  <c r="K21" i="9" s="1"/>
  <c r="D20" i="9"/>
  <c r="D22" i="9" s="1"/>
  <c r="D27" i="9" s="1"/>
  <c r="K19" i="9"/>
  <c r="C16" i="9"/>
  <c r="C30" i="9" s="1"/>
  <c r="K15" i="9"/>
  <c r="K14" i="9"/>
  <c r="D13" i="9"/>
  <c r="F186" i="6" l="1"/>
  <c r="F174" i="6"/>
  <c r="K72" i="1"/>
  <c r="F198" i="6"/>
  <c r="G180" i="6"/>
  <c r="F189" i="6"/>
  <c r="G225" i="6"/>
  <c r="G231" i="6" s="1"/>
  <c r="F243" i="6"/>
  <c r="F216" i="6"/>
  <c r="F19" i="6"/>
  <c r="N24" i="10"/>
  <c r="N23" i="10"/>
  <c r="N27" i="10"/>
  <c r="K19" i="10"/>
  <c r="N25" i="10"/>
  <c r="N26" i="10"/>
  <c r="O25" i="10"/>
  <c r="O26" i="10"/>
  <c r="O24" i="10"/>
  <c r="O23" i="10"/>
  <c r="O27" i="10"/>
  <c r="O14" i="10"/>
  <c r="O18" i="10"/>
  <c r="O13" i="10"/>
  <c r="O17" i="10"/>
  <c r="L72" i="1"/>
  <c r="E58" i="10"/>
  <c r="E60" i="1"/>
  <c r="I113" i="1" s="1"/>
  <c r="G58" i="10"/>
  <c r="G60" i="1"/>
  <c r="M113" i="1" s="1"/>
  <c r="J58" i="10"/>
  <c r="I60" i="1"/>
  <c r="Q113" i="1" s="1"/>
  <c r="H58" i="10"/>
  <c r="H60" i="1"/>
  <c r="O113" i="1" s="1"/>
  <c r="D58" i="10"/>
  <c r="D60" i="1"/>
  <c r="G113" i="1" s="1"/>
  <c r="C58" i="10"/>
  <c r="F58" i="10"/>
  <c r="F60" i="1"/>
  <c r="K113" i="1" s="1"/>
  <c r="K33" i="10"/>
  <c r="K37" i="10"/>
  <c r="K39" i="10"/>
  <c r="K36" i="10"/>
  <c r="C114" i="9"/>
  <c r="E114" i="9"/>
  <c r="E103" i="9" s="1"/>
  <c r="K12" i="10"/>
  <c r="K29" i="10"/>
  <c r="J60" i="1" s="1"/>
  <c r="C57" i="10"/>
  <c r="K22" i="10"/>
  <c r="C44" i="9"/>
  <c r="C58" i="9"/>
  <c r="H114" i="9"/>
  <c r="H103" i="9" s="1"/>
  <c r="D42" i="9"/>
  <c r="C103" i="9"/>
  <c r="J114" i="9"/>
  <c r="J103" i="9" s="1"/>
  <c r="D43" i="9"/>
  <c r="G58" i="9"/>
  <c r="D58" i="9"/>
  <c r="H58" i="9"/>
  <c r="F114" i="9"/>
  <c r="F103" i="9" s="1"/>
  <c r="E20" i="9"/>
  <c r="K39" i="9"/>
  <c r="E58" i="9"/>
  <c r="J58" i="9"/>
  <c r="G114" i="9"/>
  <c r="G103" i="9" s="1"/>
  <c r="D114" i="9"/>
  <c r="D103" i="9" s="1"/>
  <c r="C27" i="9"/>
  <c r="F58" i="9"/>
  <c r="E42" i="9"/>
  <c r="D16" i="9"/>
  <c r="D30" i="9" s="1"/>
  <c r="E13" i="9"/>
  <c r="F36" i="9"/>
  <c r="G186" i="6" l="1"/>
  <c r="G174" i="6"/>
  <c r="F195" i="6"/>
  <c r="F176" i="6"/>
  <c r="K60" i="1"/>
  <c r="G198" i="6"/>
  <c r="G204" i="6" s="1"/>
  <c r="F204" i="6"/>
  <c r="G216" i="6"/>
  <c r="F222" i="6"/>
  <c r="G243" i="6"/>
  <c r="G249" i="6" s="1"/>
  <c r="F249" i="6"/>
  <c r="C56" i="10"/>
  <c r="C28" i="10"/>
  <c r="C31" i="10" s="1"/>
  <c r="H180" i="6"/>
  <c r="N13" i="10"/>
  <c r="N17" i="10"/>
  <c r="N14" i="10"/>
  <c r="N18" i="10"/>
  <c r="N10" i="10"/>
  <c r="N11" i="10"/>
  <c r="N12" i="10"/>
  <c r="F34" i="6"/>
  <c r="K38" i="10"/>
  <c r="N20" i="10"/>
  <c r="O20" i="10"/>
  <c r="N22" i="10"/>
  <c r="N21" i="10"/>
  <c r="D44" i="9"/>
  <c r="E22" i="9"/>
  <c r="E27" i="9" s="1"/>
  <c r="F20" i="9"/>
  <c r="F13" i="9"/>
  <c r="E16" i="9"/>
  <c r="C29" i="9"/>
  <c r="D29" i="9"/>
  <c r="F43" i="9"/>
  <c r="F42" i="9"/>
  <c r="G36" i="9"/>
  <c r="E44" i="9"/>
  <c r="N9" i="10" l="1"/>
  <c r="N19" i="10"/>
  <c r="H186" i="6"/>
  <c r="H174" i="6"/>
  <c r="H216" i="6"/>
  <c r="H222" i="6" s="1"/>
  <c r="G222" i="6"/>
  <c r="O21" i="10"/>
  <c r="O19" i="10" s="1"/>
  <c r="D28" i="10"/>
  <c r="D31" i="10" s="1"/>
  <c r="D57" i="10"/>
  <c r="O22" i="10"/>
  <c r="E29" i="9"/>
  <c r="E30" i="9"/>
  <c r="F22" i="9"/>
  <c r="F27" i="9" s="1"/>
  <c r="G20" i="9"/>
  <c r="D31" i="9"/>
  <c r="F44" i="9"/>
  <c r="F16" i="9"/>
  <c r="G13" i="9"/>
  <c r="C31" i="9"/>
  <c r="G43" i="9"/>
  <c r="G42" i="9"/>
  <c r="H36" i="9"/>
  <c r="G18" i="6"/>
  <c r="G16" i="6" s="1"/>
  <c r="F18" i="6"/>
  <c r="F16" i="6" s="1"/>
  <c r="F17" i="6" s="1"/>
  <c r="L34" i="6" l="1"/>
  <c r="D56" i="10"/>
  <c r="O12" i="10"/>
  <c r="O11" i="10"/>
  <c r="E56" i="10"/>
  <c r="O10" i="10"/>
  <c r="E28" i="10"/>
  <c r="E31" i="10" s="1"/>
  <c r="E31" i="9"/>
  <c r="G22" i="9"/>
  <c r="G27" i="9" s="1"/>
  <c r="H20" i="9"/>
  <c r="G44" i="9"/>
  <c r="G16" i="9"/>
  <c r="H13" i="9"/>
  <c r="F29" i="9"/>
  <c r="I36" i="9"/>
  <c r="H42" i="9"/>
  <c r="H43" i="9"/>
  <c r="F30" i="9"/>
  <c r="F57" i="10" s="1"/>
  <c r="O9" i="10" l="1"/>
  <c r="Z46" i="1"/>
  <c r="AG46" i="1" s="1"/>
  <c r="Z45" i="1"/>
  <c r="F28" i="10"/>
  <c r="F31" i="10" s="1"/>
  <c r="D63" i="6"/>
  <c r="D77" i="6"/>
  <c r="F56" i="10"/>
  <c r="E57" i="10"/>
  <c r="G29" i="9"/>
  <c r="I20" i="9"/>
  <c r="I22" i="9" s="1"/>
  <c r="H22" i="9"/>
  <c r="G30" i="9"/>
  <c r="G57" i="10" s="1"/>
  <c r="H44" i="9"/>
  <c r="I42" i="9"/>
  <c r="I43" i="9"/>
  <c r="K36" i="9"/>
  <c r="F31" i="9"/>
  <c r="H16" i="9"/>
  <c r="I13" i="9"/>
  <c r="AG45" i="1" l="1"/>
  <c r="G28" i="10"/>
  <c r="G31" i="10" s="1"/>
  <c r="K20" i="9"/>
  <c r="G56" i="10"/>
  <c r="H27" i="9"/>
  <c r="K27" i="9" s="1"/>
  <c r="K22" i="9"/>
  <c r="I30" i="9"/>
  <c r="K13" i="9"/>
  <c r="I44" i="9"/>
  <c r="K44" i="9" s="1"/>
  <c r="K42" i="9"/>
  <c r="K11" i="10" s="1"/>
  <c r="K43" i="9"/>
  <c r="H30" i="9"/>
  <c r="H57" i="10" s="1"/>
  <c r="G31" i="9"/>
  <c r="K21" i="10" l="1"/>
  <c r="H29" i="9"/>
  <c r="I29" i="9"/>
  <c r="K16" i="9"/>
  <c r="K30" i="9"/>
  <c r="P12" i="10" l="1"/>
  <c r="P11" i="10"/>
  <c r="P9" i="10" s="1"/>
  <c r="I57" i="10"/>
  <c r="K20" i="10"/>
  <c r="I28" i="10"/>
  <c r="I31" i="10" s="1"/>
  <c r="I56" i="10"/>
  <c r="H31" i="9"/>
  <c r="H28" i="10"/>
  <c r="H31" i="10" s="1"/>
  <c r="J57" i="10"/>
  <c r="I31" i="9"/>
  <c r="K29" i="9"/>
  <c r="J28" i="10" s="1"/>
  <c r="J31" i="10" s="1"/>
  <c r="K31" i="10" l="1"/>
  <c r="K31" i="9"/>
  <c r="H56" i="10"/>
  <c r="K9" i="10"/>
  <c r="K28" i="10" s="1"/>
  <c r="J56" i="10"/>
  <c r="F24" i="6" l="1"/>
  <c r="I33" i="6" l="1"/>
  <c r="F44" i="10" s="1"/>
  <c r="H33" i="6"/>
  <c r="E44" i="10" s="1"/>
  <c r="G17" i="6"/>
  <c r="G34" i="6" l="1"/>
  <c r="D125" i="9"/>
  <c r="D123" i="9" s="1"/>
  <c r="D81" i="9"/>
  <c r="D79" i="9" s="1"/>
  <c r="F235" i="6"/>
  <c r="F234" i="6" l="1"/>
  <c r="F175" i="6" s="1"/>
  <c r="D32" i="10"/>
  <c r="D54" i="1" s="1"/>
  <c r="G107" i="1" s="1"/>
  <c r="I34" i="6"/>
  <c r="H34" i="6"/>
  <c r="C125" i="9"/>
  <c r="C123" i="9" s="1"/>
  <c r="C81" i="9"/>
  <c r="C79" i="9" s="1"/>
  <c r="C32" i="10" s="1"/>
  <c r="N33" i="10" s="1"/>
  <c r="H244" i="6"/>
  <c r="I244" i="6"/>
  <c r="J244" i="6"/>
  <c r="K244" i="6"/>
  <c r="H235" i="6"/>
  <c r="I235" i="6"/>
  <c r="J235" i="6"/>
  <c r="G235" i="6"/>
  <c r="C54" i="1" l="1"/>
  <c r="F107" i="1" s="1"/>
  <c r="C43" i="10"/>
  <c r="C57" i="1"/>
  <c r="F110" i="1" s="1"/>
  <c r="F240" i="6"/>
  <c r="H243" i="6"/>
  <c r="H249" i="6" s="1"/>
  <c r="G234" i="6"/>
  <c r="D43" i="10"/>
  <c r="G24" i="6"/>
  <c r="K24" i="6"/>
  <c r="J24" i="6"/>
  <c r="H24" i="6"/>
  <c r="I24" i="6"/>
  <c r="H226" i="6"/>
  <c r="H225" i="6" s="1"/>
  <c r="H231" i="6" s="1"/>
  <c r="M217" i="6"/>
  <c r="G208" i="6"/>
  <c r="G207" i="6" s="1"/>
  <c r="G213" i="6" s="1"/>
  <c r="H199" i="6"/>
  <c r="H198" i="6" s="1"/>
  <c r="H204" i="6" s="1"/>
  <c r="G190" i="6"/>
  <c r="H190" i="6"/>
  <c r="H234" i="6" l="1"/>
  <c r="H240" i="6" s="1"/>
  <c r="G240" i="6"/>
  <c r="F172" i="6"/>
  <c r="C46" i="10" s="1"/>
  <c r="F25" i="6"/>
  <c r="F22" i="6" s="1"/>
  <c r="F23" i="6" s="1"/>
  <c r="G175" i="6"/>
  <c r="D57" i="1" s="1"/>
  <c r="G110" i="1" s="1"/>
  <c r="G189" i="6"/>
  <c r="C45" i="10"/>
  <c r="H18" i="6"/>
  <c r="H16" i="6" s="1"/>
  <c r="H17" i="6" s="1"/>
  <c r="I181" i="6"/>
  <c r="I243" i="6"/>
  <c r="I190" i="6"/>
  <c r="I234" i="6" l="1"/>
  <c r="J234" i="6" s="1"/>
  <c r="J240" i="6" s="1"/>
  <c r="G195" i="6"/>
  <c r="G176" i="6"/>
  <c r="J243" i="6"/>
  <c r="J249" i="6" s="1"/>
  <c r="I249" i="6"/>
  <c r="H189" i="6"/>
  <c r="I180" i="6"/>
  <c r="J34" i="6"/>
  <c r="I217" i="6"/>
  <c r="I199" i="6"/>
  <c r="I186" i="6" l="1"/>
  <c r="I174" i="6"/>
  <c r="I240" i="6"/>
  <c r="H195" i="6"/>
  <c r="H176" i="6"/>
  <c r="K243" i="6"/>
  <c r="L243" i="6" s="1"/>
  <c r="K234" i="6"/>
  <c r="I189" i="6"/>
  <c r="I216" i="6"/>
  <c r="I222" i="6" s="1"/>
  <c r="K34" i="6"/>
  <c r="I18" i="6"/>
  <c r="I16" i="6" s="1"/>
  <c r="I17" i="6" s="1"/>
  <c r="J217" i="6"/>
  <c r="I198" i="6"/>
  <c r="I204" i="6" s="1"/>
  <c r="G25" i="6"/>
  <c r="G22" i="6" s="1"/>
  <c r="G23" i="6" s="1"/>
  <c r="J190" i="6"/>
  <c r="J181" i="6"/>
  <c r="I195" i="6" l="1"/>
  <c r="I176" i="6"/>
  <c r="K249" i="6"/>
  <c r="M243" i="6"/>
  <c r="M249" i="6" s="1"/>
  <c r="L249" i="6"/>
  <c r="L234" i="6"/>
  <c r="K240" i="6"/>
  <c r="J216" i="6"/>
  <c r="J222" i="6" s="1"/>
  <c r="Z40" i="1"/>
  <c r="J180" i="6"/>
  <c r="J189" i="6"/>
  <c r="E125" i="9"/>
  <c r="E123" i="9" s="1"/>
  <c r="E81" i="9"/>
  <c r="E79" i="9" s="1"/>
  <c r="J199" i="6"/>
  <c r="I226" i="6"/>
  <c r="I225" i="6" s="1"/>
  <c r="I231" i="6" s="1"/>
  <c r="K217" i="6"/>
  <c r="G172" i="6"/>
  <c r="D46" i="10" s="1"/>
  <c r="J33" i="6"/>
  <c r="G44" i="10" s="1"/>
  <c r="J186" i="6" l="1"/>
  <c r="J174" i="6"/>
  <c r="J195" i="6"/>
  <c r="M234" i="6"/>
  <c r="M240" i="6" s="1"/>
  <c r="L240" i="6"/>
  <c r="K216" i="6"/>
  <c r="K180" i="6"/>
  <c r="E32" i="10"/>
  <c r="E54" i="1" s="1"/>
  <c r="I107" i="1" s="1"/>
  <c r="AG40" i="1"/>
  <c r="Z48" i="1"/>
  <c r="AG48" i="1" s="1"/>
  <c r="K189" i="6"/>
  <c r="J18" i="6"/>
  <c r="J16" i="6" s="1"/>
  <c r="J17" i="6" s="1"/>
  <c r="F81" i="9"/>
  <c r="F79" i="9" s="1"/>
  <c r="F125" i="9"/>
  <c r="F123" i="9" s="1"/>
  <c r="J198" i="6"/>
  <c r="J204" i="6" s="1"/>
  <c r="J226" i="6"/>
  <c r="J225" i="6" s="1"/>
  <c r="J231" i="6" s="1"/>
  <c r="K33" i="6"/>
  <c r="H44" i="10" s="1"/>
  <c r="K186" i="6" l="1"/>
  <c r="K174" i="6"/>
  <c r="K195" i="6"/>
  <c r="J176" i="6"/>
  <c r="L216" i="6"/>
  <c r="K222" i="6"/>
  <c r="K199" i="6"/>
  <c r="K16" i="6" s="1"/>
  <c r="K17" i="6" s="1"/>
  <c r="L17" i="6" s="1"/>
  <c r="M17" i="6" s="1"/>
  <c r="L189" i="6"/>
  <c r="L180" i="6"/>
  <c r="E43" i="10"/>
  <c r="F32" i="10"/>
  <c r="F54" i="1" s="1"/>
  <c r="K107" i="1" s="1"/>
  <c r="G125" i="9"/>
  <c r="G123" i="9" s="1"/>
  <c r="G81" i="9"/>
  <c r="G79" i="9" s="1"/>
  <c r="K226" i="6"/>
  <c r="K225" i="6" s="1"/>
  <c r="K231" i="6" s="1"/>
  <c r="D33" i="6"/>
  <c r="L186" i="6" l="1"/>
  <c r="L174" i="6"/>
  <c r="L195" i="6"/>
  <c r="M216" i="6"/>
  <c r="M222" i="6" s="1"/>
  <c r="L222" i="6"/>
  <c r="K198" i="6"/>
  <c r="L225" i="6"/>
  <c r="L231" i="6" s="1"/>
  <c r="M180" i="6"/>
  <c r="F43" i="10"/>
  <c r="G32" i="10"/>
  <c r="G54" i="1" s="1"/>
  <c r="M107" i="1" s="1"/>
  <c r="H125" i="9"/>
  <c r="H123" i="9" s="1"/>
  <c r="H81" i="9"/>
  <c r="H79" i="9" s="1"/>
  <c r="J125" i="9"/>
  <c r="J123" i="9" s="1"/>
  <c r="J81" i="9"/>
  <c r="J79" i="9" s="1"/>
  <c r="M186" i="6" l="1"/>
  <c r="M174" i="6"/>
  <c r="K204" i="6"/>
  <c r="K176" i="6"/>
  <c r="L198" i="6"/>
  <c r="L176" i="6" s="1"/>
  <c r="M225" i="6"/>
  <c r="M231" i="6" s="1"/>
  <c r="G43" i="10"/>
  <c r="H32" i="10"/>
  <c r="H54" i="1" s="1"/>
  <c r="O107" i="1" s="1"/>
  <c r="M198" i="6" l="1"/>
  <c r="M204" i="6" s="1"/>
  <c r="L204" i="6"/>
  <c r="H43" i="10"/>
  <c r="I32" i="10"/>
  <c r="I54" i="1" s="1"/>
  <c r="Q107" i="1" s="1"/>
  <c r="J32" i="10"/>
  <c r="J54" i="1" s="1"/>
  <c r="K34" i="10"/>
  <c r="K44" i="10"/>
  <c r="H208" i="6"/>
  <c r="H207" i="6" s="1"/>
  <c r="H213" i="6" s="1"/>
  <c r="K54" i="1" l="1"/>
  <c r="J43" i="10"/>
  <c r="M12" i="6" s="1"/>
  <c r="I43" i="10"/>
  <c r="I208" i="6"/>
  <c r="I45" i="10" l="1"/>
  <c r="L12" i="6"/>
  <c r="L10" i="6" s="1"/>
  <c r="L21" i="6" s="1"/>
  <c r="H25" i="6"/>
  <c r="H22" i="6" s="1"/>
  <c r="H23" i="6" s="1"/>
  <c r="H175" i="6"/>
  <c r="E57" i="1" s="1"/>
  <c r="I110" i="1" s="1"/>
  <c r="I207" i="6"/>
  <c r="I213" i="6" s="1"/>
  <c r="J208" i="6"/>
  <c r="H172" i="6"/>
  <c r="E46" i="10" s="1"/>
  <c r="I172" i="6" l="1"/>
  <c r="F46" i="10" s="1"/>
  <c r="I175" i="6"/>
  <c r="F57" i="1" s="1"/>
  <c r="K110" i="1" s="1"/>
  <c r="J207" i="6"/>
  <c r="J213" i="6" s="1"/>
  <c r="J25" i="6" l="1"/>
  <c r="J22" i="6" s="1"/>
  <c r="K207" i="6"/>
  <c r="I25" i="6"/>
  <c r="I22" i="6" s="1"/>
  <c r="I23" i="6" s="1"/>
  <c r="J175" i="6"/>
  <c r="G57" i="1" s="1"/>
  <c r="M110" i="1" s="1"/>
  <c r="M208" i="6"/>
  <c r="L207" i="6" l="1"/>
  <c r="L213" i="6" s="1"/>
  <c r="K213" i="6"/>
  <c r="K25" i="6" s="1"/>
  <c r="K22" i="6" s="1"/>
  <c r="K175" i="6"/>
  <c r="H57" i="1" s="1"/>
  <c r="O110" i="1" s="1"/>
  <c r="J23" i="6"/>
  <c r="J172" i="6"/>
  <c r="G46" i="10" s="1"/>
  <c r="K172" i="6" l="1"/>
  <c r="H46" i="10" s="1"/>
  <c r="M207" i="6"/>
  <c r="M213" i="6" s="1"/>
  <c r="L175" i="6"/>
  <c r="I57" i="1" s="1"/>
  <c r="Q110" i="1" s="1"/>
  <c r="K23" i="6"/>
  <c r="L172" i="6"/>
  <c r="I46" i="10" s="1"/>
  <c r="I50" i="10" s="1"/>
  <c r="L25" i="6"/>
  <c r="L22" i="6" s="1"/>
  <c r="M175" i="6" l="1"/>
  <c r="J57" i="1" s="1"/>
  <c r="K57" i="1" s="1"/>
  <c r="L27" i="6"/>
  <c r="L23" i="6"/>
  <c r="I60" i="10"/>
  <c r="N39" i="6"/>
  <c r="N37" i="6" s="1"/>
  <c r="M24" i="6"/>
  <c r="I52" i="10" l="1"/>
  <c r="M190" i="6"/>
  <c r="M189" i="6" s="1"/>
  <c r="M34" i="6"/>
  <c r="M195" i="6" l="1"/>
  <c r="M172" i="6" s="1"/>
  <c r="J46" i="10" s="1"/>
  <c r="K46" i="10" s="1"/>
  <c r="M176" i="6"/>
  <c r="I55" i="1"/>
  <c r="Q108" i="1" s="1"/>
  <c r="I66" i="10"/>
  <c r="I73" i="1"/>
  <c r="M25" i="6"/>
  <c r="N16" i="6"/>
  <c r="D34" i="6"/>
  <c r="D49" i="6"/>
  <c r="N36" i="10"/>
  <c r="N38" i="10"/>
  <c r="N39" i="10"/>
  <c r="N37" i="10"/>
  <c r="N35" i="10"/>
  <c r="N34" i="10"/>
  <c r="F12" i="6"/>
  <c r="F10" i="6" s="1"/>
  <c r="M22" i="6" l="1"/>
  <c r="N22" i="6" s="1"/>
  <c r="C50" i="10"/>
  <c r="F27" i="6"/>
  <c r="F28" i="6" s="1"/>
  <c r="F11" i="6"/>
  <c r="C56" i="1" s="1"/>
  <c r="F109" i="1" s="1"/>
  <c r="F21" i="6"/>
  <c r="C58" i="1" l="1"/>
  <c r="F111" i="1" s="1"/>
  <c r="M23" i="6"/>
  <c r="C60" i="10"/>
  <c r="C52" i="10" l="1"/>
  <c r="C55" i="1" s="1"/>
  <c r="F108" i="1" s="1"/>
  <c r="O35" i="10"/>
  <c r="O39" i="10"/>
  <c r="O33" i="10"/>
  <c r="O37" i="10"/>
  <c r="O36" i="10"/>
  <c r="O38" i="10"/>
  <c r="O34" i="10"/>
  <c r="P35" i="10"/>
  <c r="P39" i="10"/>
  <c r="P34" i="10"/>
  <c r="P36" i="10"/>
  <c r="P33" i="10"/>
  <c r="P38" i="10"/>
  <c r="P37" i="10"/>
  <c r="H12" i="6"/>
  <c r="H10" i="6" s="1"/>
  <c r="G45" i="10"/>
  <c r="G50" i="10" s="1"/>
  <c r="J45" i="10"/>
  <c r="J50" i="10" s="1"/>
  <c r="F45" i="10"/>
  <c r="F50" i="10" s="1"/>
  <c r="K12" i="6"/>
  <c r="K10" i="6" s="1"/>
  <c r="K32" i="10"/>
  <c r="K45" i="10" s="1"/>
  <c r="K50" i="10" s="1"/>
  <c r="G12" i="6"/>
  <c r="G10" i="6" s="1"/>
  <c r="K21" i="6" l="1"/>
  <c r="K27" i="6"/>
  <c r="C66" i="10"/>
  <c r="C73" i="1"/>
  <c r="C53" i="10"/>
  <c r="H45" i="10"/>
  <c r="H50" i="10" s="1"/>
  <c r="H60" i="10" s="1"/>
  <c r="D45" i="10"/>
  <c r="D50" i="10" s="1"/>
  <c r="D60" i="10" s="1"/>
  <c r="E45" i="10"/>
  <c r="E50" i="10" s="1"/>
  <c r="E52" i="10" s="1"/>
  <c r="E55" i="1" s="1"/>
  <c r="I108" i="1" s="1"/>
  <c r="M10" i="6"/>
  <c r="G21" i="6"/>
  <c r="G27" i="6"/>
  <c r="G28" i="6" s="1"/>
  <c r="H27" i="6"/>
  <c r="H21" i="6"/>
  <c r="G11" i="6"/>
  <c r="D56" i="1" s="1"/>
  <c r="G109" i="1" s="1"/>
  <c r="F60" i="10"/>
  <c r="G60" i="10"/>
  <c r="J12" i="6"/>
  <c r="J10" i="6" s="1"/>
  <c r="I12" i="6"/>
  <c r="I10" i="6" s="1"/>
  <c r="I21" i="6" s="1"/>
  <c r="J52" i="10"/>
  <c r="J55" i="1" s="1"/>
  <c r="J59" i="1" s="1"/>
  <c r="K59" i="1" s="1"/>
  <c r="D58" i="1" l="1"/>
  <c r="G111" i="1" s="1"/>
  <c r="M21" i="6"/>
  <c r="M27" i="6"/>
  <c r="K73" i="1"/>
  <c r="J66" i="10"/>
  <c r="J73" i="1"/>
  <c r="E66" i="10"/>
  <c r="E73" i="1"/>
  <c r="D52" i="10"/>
  <c r="D55" i="1" s="1"/>
  <c r="G108" i="1" s="1"/>
  <c r="F52" i="10"/>
  <c r="F55" i="1" s="1"/>
  <c r="K108" i="1" s="1"/>
  <c r="E60" i="10"/>
  <c r="G52" i="10"/>
  <c r="G55" i="1" s="1"/>
  <c r="M108" i="1" s="1"/>
  <c r="K52" i="10"/>
  <c r="K66" i="10" s="1"/>
  <c r="J27" i="6"/>
  <c r="J21" i="6"/>
  <c r="J60" i="10"/>
  <c r="H52" i="10"/>
  <c r="H55" i="1" s="1"/>
  <c r="O108" i="1" s="1"/>
  <c r="H11" i="6"/>
  <c r="E56" i="1" s="1"/>
  <c r="I27" i="6"/>
  <c r="N10" i="6"/>
  <c r="N21" i="6" s="1"/>
  <c r="H28" i="6"/>
  <c r="E58" i="1" l="1"/>
  <c r="I111" i="1" s="1"/>
  <c r="I109" i="1"/>
  <c r="K55" i="1"/>
  <c r="L73" i="1"/>
  <c r="G66" i="10"/>
  <c r="G73" i="1"/>
  <c r="F66" i="10"/>
  <c r="F73" i="1"/>
  <c r="H66" i="10"/>
  <c r="H73" i="1"/>
  <c r="D66" i="10"/>
  <c r="D73" i="1"/>
  <c r="D53" i="10"/>
  <c r="E53" i="10" s="1"/>
  <c r="F53" i="10" s="1"/>
  <c r="G53" i="10" s="1"/>
  <c r="H53" i="10" s="1"/>
  <c r="I28" i="6"/>
  <c r="I11" i="6"/>
  <c r="F56" i="1" s="1"/>
  <c r="F58" i="1" l="1"/>
  <c r="K111" i="1" s="1"/>
  <c r="K109" i="1"/>
  <c r="J53" i="10"/>
  <c r="I53" i="10"/>
  <c r="J11" i="6"/>
  <c r="G56" i="1" s="1"/>
  <c r="J28" i="6"/>
  <c r="G58" i="1" l="1"/>
  <c r="M111" i="1" s="1"/>
  <c r="M109" i="1"/>
  <c r="K28" i="6"/>
  <c r="L28" i="6" s="1"/>
  <c r="M28" i="6" s="1"/>
  <c r="K11" i="6"/>
  <c r="H56" i="1" l="1"/>
  <c r="O109" i="1" s="1"/>
  <c r="L11" i="6"/>
  <c r="I56" i="1" s="1"/>
  <c r="M11" i="6"/>
  <c r="J56" i="1" s="1"/>
  <c r="J58" i="1" s="1"/>
  <c r="I58" i="1" l="1"/>
  <c r="Q111" i="1" s="1"/>
  <c r="Q109" i="1"/>
  <c r="H58" i="1"/>
  <c r="K56" i="1"/>
  <c r="K58" i="1" l="1"/>
  <c r="O111" i="1"/>
</calcChain>
</file>

<file path=xl/comments1.xml><?xml version="1.0" encoding="utf-8"?>
<comments xmlns="http://schemas.openxmlformats.org/spreadsheetml/2006/main">
  <authors>
    <author>Beerli Anna BLW</author>
  </authors>
  <commentList>
    <comment ref="C107" authorId="0" shapeId="0">
      <text>
        <r>
          <rPr>
            <sz val="18"/>
            <color indexed="81"/>
            <rFont val="Segoe UI"/>
            <family val="2"/>
          </rPr>
          <t>nicht in % da dies das BLW-Analysetool nicht einlesen kann</t>
        </r>
      </text>
    </comment>
  </commentList>
</comments>
</file>

<file path=xl/comments2.xml><?xml version="1.0" encoding="utf-8"?>
<comments xmlns="http://schemas.openxmlformats.org/spreadsheetml/2006/main">
  <authors>
    <author>Beerli Anna BLW</author>
  </authors>
  <commentList>
    <comment ref="B38" authorId="0" shapeId="0">
      <text>
        <r>
          <rPr>
            <sz val="14"/>
            <color indexed="81"/>
            <rFont val="Segoe UI"/>
            <family val="2"/>
          </rPr>
          <t>20% der Beiträge werden erst nach dem Schlussbericht überwiesen</t>
        </r>
      </text>
    </comment>
    <comment ref="B52" authorId="0" shapeId="0">
      <text>
        <r>
          <rPr>
            <sz val="14"/>
            <color indexed="81"/>
            <rFont val="Segoe UI"/>
            <family val="2"/>
          </rPr>
          <t>20% der Beiträge werden erst nach dem Schlussbericht überwiesen</t>
        </r>
      </text>
    </comment>
    <comment ref="B66" authorId="0" shapeId="0">
      <text>
        <r>
          <rPr>
            <sz val="14"/>
            <color indexed="81"/>
            <rFont val="Segoe UI"/>
            <family val="2"/>
          </rPr>
          <t>20% der Beiträge werden erst nach dem Schlussbericht überwiesen</t>
        </r>
      </text>
    </comment>
    <comment ref="B80" authorId="0" shapeId="0">
      <text>
        <r>
          <rPr>
            <sz val="14"/>
            <color indexed="81"/>
            <rFont val="Segoe UI"/>
            <family val="2"/>
          </rPr>
          <t>20% der Beiträge werden erst nach dem Schlussbericht überwiesen</t>
        </r>
      </text>
    </comment>
    <comment ref="B94" authorId="0" shapeId="0">
      <text>
        <r>
          <rPr>
            <sz val="14"/>
            <color indexed="81"/>
            <rFont val="Segoe UI"/>
            <family val="2"/>
          </rPr>
          <t>20% der Beiträge werden erst nach dem Schlussbericht überwiesen</t>
        </r>
      </text>
    </comment>
    <comment ref="B108" authorId="0" shapeId="0">
      <text>
        <r>
          <rPr>
            <sz val="14"/>
            <color indexed="81"/>
            <rFont val="Segoe UI"/>
            <family val="2"/>
          </rPr>
          <t>20% der Beiträge werden erst nach dem Schlussbericht überwiesen</t>
        </r>
      </text>
    </comment>
    <comment ref="B122" authorId="0" shapeId="0">
      <text>
        <r>
          <rPr>
            <sz val="14"/>
            <color indexed="81"/>
            <rFont val="Segoe UI"/>
            <family val="2"/>
          </rPr>
          <t>20% der Beiträge werden erst nach dem Schlussbericht überwiesen</t>
        </r>
      </text>
    </comment>
    <comment ref="B136" authorId="0" shapeId="0">
      <text>
        <r>
          <rPr>
            <sz val="14"/>
            <color indexed="81"/>
            <rFont val="Segoe UI"/>
            <family val="2"/>
          </rPr>
          <t>20% der Beiträge werden erst nach dem Schlussbericht überwiesen</t>
        </r>
      </text>
    </comment>
    <comment ref="B150" authorId="0" shapeId="0">
      <text>
        <r>
          <rPr>
            <sz val="14"/>
            <color indexed="81"/>
            <rFont val="Segoe UI"/>
            <family val="2"/>
          </rPr>
          <t>20% der Beiträge werden erst nach dem Schlussbericht überwiesen</t>
        </r>
      </text>
    </comment>
  </commentList>
</comments>
</file>

<file path=xl/comments3.xml><?xml version="1.0" encoding="utf-8"?>
<comments xmlns="http://schemas.openxmlformats.org/spreadsheetml/2006/main">
  <authors>
    <author>Beerli Anna BLW</author>
  </authors>
  <commentList>
    <comment ref="A29" authorId="0" shapeId="0">
      <text>
        <r>
          <rPr>
            <b/>
            <sz val="9"/>
            <color indexed="81"/>
            <rFont val="Segoe UI"/>
            <family val="2"/>
          </rPr>
          <t>Beerli Anna BLW:</t>
        </r>
        <r>
          <rPr>
            <sz val="9"/>
            <color indexed="81"/>
            <rFont val="Segoe UI"/>
            <family val="2"/>
          </rPr>
          <t xml:space="preserve">
= Verkaufsmenge * Verkaufspreis</t>
        </r>
      </text>
    </comment>
    <comment ref="A30" authorId="0" shapeId="0">
      <text>
        <r>
          <rPr>
            <b/>
            <sz val="9"/>
            <color indexed="81"/>
            <rFont val="Segoe UI"/>
            <family val="2"/>
          </rPr>
          <t>Beerli Anna BLW:</t>
        </r>
        <r>
          <rPr>
            <sz val="9"/>
            <color indexed="81"/>
            <rFont val="Segoe UI"/>
            <family val="2"/>
          </rPr>
          <t xml:space="preserve">
z.B. =(Einkaufsmenge*Einkaufspreis)+(Verkaufsmenge*weitere Produktionskosten)
</t>
        </r>
      </text>
    </comment>
    <comment ref="A42" authorId="0" shapeId="0">
      <text>
        <r>
          <rPr>
            <b/>
            <sz val="9"/>
            <color indexed="81"/>
            <rFont val="Segoe UI"/>
            <family val="2"/>
          </rPr>
          <t>Beerli Anna BLW:</t>
        </r>
        <r>
          <rPr>
            <sz val="9"/>
            <color indexed="81"/>
            <rFont val="Segoe UI"/>
            <family val="2"/>
          </rPr>
          <t xml:space="preserve">
= Verkaufsmenge * Verkaufspreis</t>
        </r>
      </text>
    </comment>
    <comment ref="A43" authorId="0" shapeId="0">
      <text>
        <r>
          <rPr>
            <b/>
            <sz val="9"/>
            <color indexed="81"/>
            <rFont val="Segoe UI"/>
            <family val="2"/>
          </rPr>
          <t>Beerli Anna BLW:</t>
        </r>
        <r>
          <rPr>
            <sz val="9"/>
            <color indexed="81"/>
            <rFont val="Segoe UI"/>
            <family val="2"/>
          </rPr>
          <t xml:space="preserve">
z.B. =(Einkaufsmenge*Einkaufspreis)+(Verkaufsmenge*weitere Produktionskosten)
</t>
        </r>
      </text>
    </comment>
    <comment ref="A56" authorId="0" shapeId="0">
      <text>
        <r>
          <rPr>
            <b/>
            <sz val="9"/>
            <color indexed="81"/>
            <rFont val="Segoe UI"/>
            <family val="2"/>
          </rPr>
          <t>Beerli Anna BLW:</t>
        </r>
        <r>
          <rPr>
            <sz val="9"/>
            <color indexed="81"/>
            <rFont val="Segoe UI"/>
            <family val="2"/>
          </rPr>
          <t xml:space="preserve">
= Verkaufsmenge * Verkaufspreis</t>
        </r>
      </text>
    </comment>
    <comment ref="A57" authorId="0" shapeId="0">
      <text>
        <r>
          <rPr>
            <b/>
            <sz val="9"/>
            <color indexed="81"/>
            <rFont val="Segoe UI"/>
            <family val="2"/>
          </rPr>
          <t>Beerli Anna BLW:</t>
        </r>
        <r>
          <rPr>
            <sz val="9"/>
            <color indexed="81"/>
            <rFont val="Segoe UI"/>
            <family val="2"/>
          </rPr>
          <t xml:space="preserve">
z.B. =(Einkaufsmenge*Einkaufspreis)+(Verkaufsmenge*weitere Produktionskosten)
</t>
        </r>
      </text>
    </comment>
  </commentList>
</comments>
</file>

<file path=xl/comments4.xml><?xml version="1.0" encoding="utf-8"?>
<comments xmlns="http://schemas.openxmlformats.org/spreadsheetml/2006/main">
  <authors>
    <author>Beerli Anna BLW</author>
  </authors>
  <commentList>
    <comment ref="B13" authorId="0" shapeId="0">
      <text>
        <r>
          <rPr>
            <b/>
            <sz val="9"/>
            <color indexed="81"/>
            <rFont val="Segoe UI"/>
            <family val="2"/>
          </rPr>
          <t>Beerli Anna BLW:</t>
        </r>
        <r>
          <rPr>
            <sz val="9"/>
            <color indexed="81"/>
            <rFont val="Segoe UI"/>
            <family val="2"/>
          </rPr>
          <t xml:space="preserve">
Alp: auch wenn einzelbetrieblich
</t>
        </r>
      </text>
    </comment>
  </commentList>
</comments>
</file>

<file path=xl/sharedStrings.xml><?xml version="1.0" encoding="utf-8"?>
<sst xmlns="http://schemas.openxmlformats.org/spreadsheetml/2006/main" count="894" uniqueCount="458">
  <si>
    <t>…</t>
  </si>
  <si>
    <t>n = Vorjahr</t>
  </si>
  <si>
    <t>n+1</t>
  </si>
  <si>
    <t>n+2</t>
  </si>
  <si>
    <t>n+3</t>
  </si>
  <si>
    <t>n+4</t>
  </si>
  <si>
    <t>n+5</t>
  </si>
  <si>
    <t>n+6</t>
  </si>
  <si>
    <t>Verwaltungs- &amp; Informatikaufwand</t>
  </si>
  <si>
    <t>Abschreibungen</t>
  </si>
  <si>
    <t>Datum</t>
  </si>
  <si>
    <t>Finanzaufwand (Zinsen)</t>
  </si>
  <si>
    <t>Finanzertrag</t>
  </si>
  <si>
    <t>Steuern</t>
  </si>
  <si>
    <t>Person 1</t>
  </si>
  <si>
    <t>Person 2</t>
  </si>
  <si>
    <t>Marketingaufwand</t>
  </si>
  <si>
    <t>Sozialversicherungen &amp; Overhead (exkl. Miete)</t>
  </si>
  <si>
    <t>fixer Betrag / Monat</t>
  </si>
  <si>
    <t>Total</t>
  </si>
  <si>
    <t>Abschreibung</t>
  </si>
  <si>
    <t>Steuersatz</t>
  </si>
  <si>
    <t>Eigenkapital</t>
  </si>
  <si>
    <t>Bankdarlehen</t>
  </si>
  <si>
    <t>Investitionskredit</t>
  </si>
  <si>
    <t>Unterhalt</t>
  </si>
  <si>
    <t>unbekannte Restfinanzierung</t>
  </si>
  <si>
    <t>Zinskosten</t>
  </si>
  <si>
    <t>Finanzierungsquelle</t>
  </si>
  <si>
    <t>Investition</t>
  </si>
  <si>
    <t>Hypothek</t>
  </si>
  <si>
    <t>Beiträge Bund &amp; Kanton</t>
  </si>
  <si>
    <t>IN - für Betriebskapital</t>
  </si>
  <si>
    <t xml:space="preserve">Eigenkapital </t>
  </si>
  <si>
    <t>jährlich</t>
  </si>
  <si>
    <t>kumuliert</t>
  </si>
  <si>
    <t>Unterhalt &amp; Reparaturkosten</t>
  </si>
  <si>
    <t>Arbeitstage</t>
  </si>
  <si>
    <t>Tagesantsatz inkl. Arbeitsplatz &amp; Spesen</t>
  </si>
  <si>
    <t>Mitglieder-Beitrag an Dach-Verein PRE</t>
  </si>
  <si>
    <t>Projekt-Koordination</t>
  </si>
  <si>
    <t>Total Abschreibungen</t>
  </si>
  <si>
    <t>Total Unterhaltskosten</t>
  </si>
  <si>
    <t xml:space="preserve"> - nicht cash-wirksam</t>
  </si>
  <si>
    <t>Anteil an Gesamtkoordination</t>
  </si>
  <si>
    <t>Kosten Gesamtkoordination</t>
  </si>
  <si>
    <t>… durch PRE Dach-Verein intern</t>
  </si>
  <si>
    <t>Geldabfluss aus Finanzierung (Rückzahlung &amp; Zinsen)</t>
  </si>
  <si>
    <t>ausserord. Aufwand</t>
  </si>
  <si>
    <t>Einheit</t>
  </si>
  <si>
    <t xml:space="preserve">… durch externer Coach </t>
  </si>
  <si>
    <t>Total Zinskosten</t>
  </si>
  <si>
    <t>Anzahl Angestellte</t>
  </si>
  <si>
    <t>n-1</t>
  </si>
  <si>
    <t>n-2</t>
  </si>
  <si>
    <t>n+1 = 1. PRE-Jahr</t>
  </si>
  <si>
    <t>%</t>
  </si>
  <si>
    <t>Verkaufsmenge</t>
  </si>
  <si>
    <t>jährliche Zunahme</t>
  </si>
  <si>
    <t>Einkaufsmenge</t>
  </si>
  <si>
    <t>CHF</t>
  </si>
  <si>
    <t>Marge</t>
  </si>
  <si>
    <t>Produkt 1</t>
  </si>
  <si>
    <t>Produkt 2</t>
  </si>
  <si>
    <t>Verkaufspreis</t>
  </si>
  <si>
    <t>Produkt 3</t>
  </si>
  <si>
    <t>n</t>
  </si>
  <si>
    <t>CHF / mt</t>
  </si>
  <si>
    <t>Geldzufluss aus Finanzierung</t>
  </si>
  <si>
    <t>Geldabfluss für Investitionen</t>
  </si>
  <si>
    <t>Lage des Betriebs</t>
  </si>
  <si>
    <t>Verschuldungsfaktor</t>
  </si>
  <si>
    <t>Nettoergebnis kumuliert</t>
  </si>
  <si>
    <t>Nettoergebnis jährlich</t>
  </si>
  <si>
    <t>Kommentare zu Referenzszenario</t>
  </si>
  <si>
    <t>Beitragssatz Bund</t>
  </si>
  <si>
    <t>Tal</t>
  </si>
  <si>
    <t>z.B. kg Milch</t>
  </si>
  <si>
    <t>Mengen</t>
  </si>
  <si>
    <t>Umrechnungsfaktor</t>
  </si>
  <si>
    <t>Preisgestaltung</t>
  </si>
  <si>
    <t>z.B. kg Käse</t>
  </si>
  <si>
    <t>Einkaufspreis TP in Verkaufseinheit</t>
  </si>
  <si>
    <t>Angbot 1 z.B Übernachtungen</t>
  </si>
  <si>
    <t>[ 1 ]</t>
  </si>
  <si>
    <t>Marge TP-Träger</t>
  </si>
  <si>
    <t>CHF / Angebotseinheit</t>
  </si>
  <si>
    <t>Projektname Teilprojekt (TP)</t>
  </si>
  <si>
    <t>Angebot 1 z.B. Übernachtung</t>
  </si>
  <si>
    <t>z.B. CHF / kg Milch</t>
  </si>
  <si>
    <t>z.B. CHF / kg Käse</t>
  </si>
  <si>
    <t>IK</t>
  </si>
  <si>
    <t>Darlehen</t>
  </si>
  <si>
    <t>Restfinanzierung</t>
  </si>
  <si>
    <t>in Erfolgsrechnung übertragen</t>
  </si>
  <si>
    <t>CHF / Monat</t>
  </si>
  <si>
    <t>CHF/ Jahr</t>
  </si>
  <si>
    <t>Tage</t>
  </si>
  <si>
    <t>CHF/Tag</t>
  </si>
  <si>
    <t>Bemerkungen</t>
  </si>
  <si>
    <t>Eigenkapital Gesamtbetrieb</t>
  </si>
  <si>
    <t>Fremdkaptial Gesamtbetrieb</t>
  </si>
  <si>
    <t>CHF / Jahr</t>
  </si>
  <si>
    <t>Produktionskosten in Landwirtschaft</t>
  </si>
  <si>
    <t>jährliche Veränderung Einkaufspreis ggü Vorjahr</t>
  </si>
  <si>
    <t>jährliche Veränderung Einkaufsmenge ggü Vorjahr</t>
  </si>
  <si>
    <t>weitere direkte variable Produktionskosten für TP</t>
  </si>
  <si>
    <t>Zunahme dank erhöhter Verarbeitungskapazität</t>
  </si>
  <si>
    <t>Angebotseinheit (Nächte / Jahr)</t>
  </si>
  <si>
    <t>variable Kosten für Angebot</t>
  </si>
  <si>
    <t>Erläuterung der Annahmen</t>
  </si>
  <si>
    <t>Anteil am Gesamtergebnis</t>
  </si>
  <si>
    <t>automatisch aus "Mittelflussrechnung"</t>
  </si>
  <si>
    <t>ca. 15% des Bruttolohnes</t>
  </si>
  <si>
    <t>REFLEX Agridea</t>
  </si>
  <si>
    <t>Grundlagenbericht Agroscope</t>
  </si>
  <si>
    <t>Miete / Pacht / Immobilienkosten</t>
  </si>
  <si>
    <t>CHF / VZÄ pro Jahr</t>
  </si>
  <si>
    <t>VZÄ</t>
  </si>
  <si>
    <t>Geldzufluss aus Desinvestitionen</t>
  </si>
  <si>
    <t>Desinvestitionen</t>
  </si>
  <si>
    <t>Check</t>
  </si>
  <si>
    <t>Verkauf von xy</t>
  </si>
  <si>
    <t>Verkauf von yz</t>
  </si>
  <si>
    <t>Angebot 3 z.B. gemeinschaftliche Kommunikation des PRE (Marketing)</t>
  </si>
  <si>
    <t>Kosten für Kommunikation über Social Media</t>
  </si>
  <si>
    <t>CHF/Jahr</t>
  </si>
  <si>
    <t>Verkaufspreis (VP) für die LW</t>
  </si>
  <si>
    <t>Verkaufsmenge (VM) für die LW</t>
  </si>
  <si>
    <t>% für Betriebszweig</t>
  </si>
  <si>
    <t>Kosten / Jahr für gesamten Betrieb</t>
  </si>
  <si>
    <t>Betrachtungseinheit der Finanzplanung</t>
  </si>
  <si>
    <t>z.B. ganzer Betrieb oder nur Betriebszweig xy</t>
  </si>
  <si>
    <t xml:space="preserve">Finanzplanung: Erfolgsrechnung </t>
  </si>
  <si>
    <t>Sensitivitätsanalyse</t>
  </si>
  <si>
    <t>Info-Quellen</t>
  </si>
  <si>
    <t>Beschäftigungsanteil für Betriebszweig</t>
  </si>
  <si>
    <t>Lohn gesamt</t>
  </si>
  <si>
    <t>Miete / Monat für gesamten Betrieb</t>
  </si>
  <si>
    <t>Aufwand / VZÄ</t>
  </si>
  <si>
    <t>Anzahl VZÄ</t>
  </si>
  <si>
    <t>Liquiditätsplanung (Cashflow) Übersicht</t>
  </si>
  <si>
    <t>2) Desinvestitionen (Verkauf)</t>
  </si>
  <si>
    <t>Erläuterungen der Annahmen</t>
  </si>
  <si>
    <t>Richtwerte BLW</t>
  </si>
  <si>
    <t>Einkaufspreis TP / Einkaufseinheit</t>
  </si>
  <si>
    <t>EPA Honorarliste</t>
  </si>
  <si>
    <t>=investiertes FK / Cashflow</t>
  </si>
  <si>
    <t>Sonstiger betrieblicher Aufwand</t>
  </si>
  <si>
    <t>URE (Unterhalt, Reparaturen, Ersatz)</t>
  </si>
  <si>
    <t>Sachversicherungen</t>
  </si>
  <si>
    <t>Verwaltungsaufwand</t>
  </si>
  <si>
    <t>ausserord. Ertrag</t>
  </si>
  <si>
    <t>Ersatzkosten</t>
  </si>
  <si>
    <t>% Anteil für Betriebszweig</t>
  </si>
  <si>
    <t xml:space="preserve">100% bei Planung für ganzen Betrieb </t>
  </si>
  <si>
    <t>Strom, Energie- &amp; Entsorgungsaufwand</t>
  </si>
  <si>
    <t xml:space="preserve">Finanzplanung: Annahmen der Erfolgsrechnung </t>
  </si>
  <si>
    <t>Cashflow aus Investitionstätigkeit</t>
  </si>
  <si>
    <t>Cashflow aus Geschäftstätigkeit</t>
  </si>
  <si>
    <t>Cashflow aus Finanzierungstätigkeit</t>
  </si>
  <si>
    <t>Produkt 1 - Bsp. landwirtschaftliche Produktion, Verarbeitung &amp; Veredelung</t>
  </si>
  <si>
    <t>Produkt 2 - Bsp. agrotouristische Angebote</t>
  </si>
  <si>
    <t>Produkt 3 - Bsp. nicht-produktorientierte Projekte</t>
  </si>
  <si>
    <t>Investitionssumme</t>
  </si>
  <si>
    <t>Investition 1</t>
  </si>
  <si>
    <t>Investition 2</t>
  </si>
  <si>
    <t>Investition 3</t>
  </si>
  <si>
    <t>Investition 4</t>
  </si>
  <si>
    <t>Produkt 4</t>
  </si>
  <si>
    <t xml:space="preserve">Resultat vor Zinsen, Steuern, Abschreibungen </t>
  </si>
  <si>
    <t>allfällige Korrekturen (+ Rückstellungen)</t>
  </si>
  <si>
    <t>Veränderung der jährlichen Personalkosten</t>
  </si>
  <si>
    <t>à fonds-perdu (afp) Beiträge Dritter</t>
  </si>
  <si>
    <t>Eigenkapital kumuliert</t>
  </si>
  <si>
    <t>Fremdkapital kumuliert</t>
  </si>
  <si>
    <t>öffentliche Beiträge + afp Beiträge Dritter kumuliert</t>
  </si>
  <si>
    <t>Arbeitsplätze</t>
  </si>
  <si>
    <t>Anzugeben bei TP direkt in LW</t>
  </si>
  <si>
    <t>Berechnung</t>
  </si>
  <si>
    <t>Anzugeben bei TP nicht direkt in LW</t>
  </si>
  <si>
    <t>Personalkosten</t>
  </si>
  <si>
    <t>Produktspezifische Kennzahlen</t>
  </si>
  <si>
    <t>Kennzahlen aus Plan-Erfolgsrechnung</t>
  </si>
  <si>
    <t>Stellenprozent</t>
  </si>
  <si>
    <t>Fahrzeug- &amp; Transportaufwand</t>
  </si>
  <si>
    <t>Wert für "x" mit Vorzeichen eingeben</t>
  </si>
  <si>
    <t>Veränderung des jährlichen Direktaufwandes um x%</t>
  </si>
  <si>
    <t>Verwaltungs- &amp; Werbeaufwand</t>
  </si>
  <si>
    <t>Finanzplanung: Liquidität, Investitions- und Finanzierungsplanung</t>
  </si>
  <si>
    <t>Bestandesänderung (+ bei Abnahme, - bei Zunahme)</t>
  </si>
  <si>
    <t>Monetäre Flüsse pro Jahr</t>
  </si>
  <si>
    <t>Monetäre Flüsse kumuliert</t>
  </si>
  <si>
    <t>1) Investitionen &amp; Finanzierungsquelle</t>
  </si>
  <si>
    <t>3) Finanzierungsquellen</t>
  </si>
  <si>
    <t>Ertrag Gesamtbetrieb</t>
  </si>
  <si>
    <t>Hat die Trägerschaft bereits vor PRE existiert?</t>
  </si>
  <si>
    <t>C) Kennzahlen Wirtschaftlichkeit</t>
  </si>
  <si>
    <t>D) Wertschöpfung für die Landwirtschaft</t>
  </si>
  <si>
    <t>Datenquelle</t>
  </si>
  <si>
    <t>aus Blatt: "Annahmen ER" übertragen</t>
  </si>
  <si>
    <t>aus Liquidität, I &amp; F-Planung übertragen</t>
  </si>
  <si>
    <t>Erläuterungen (freiwillig)</t>
  </si>
  <si>
    <t>Personalaufwand - exkl. Projektkoordination</t>
  </si>
  <si>
    <t>Zinssatz (%)</t>
  </si>
  <si>
    <t>% an Investition</t>
  </si>
  <si>
    <t>Kontrolle (Restfinanzierung = Lücke)</t>
  </si>
  <si>
    <t>nur gelbe Felder befüllen</t>
  </si>
  <si>
    <t>à fonds perdu Beiträge Dritter</t>
  </si>
  <si>
    <t>Investition 5</t>
  </si>
  <si>
    <t>NUR gelbe Felder befüllen</t>
  </si>
  <si>
    <t>nicht zuteilbare Kosten</t>
  </si>
  <si>
    <t>Erlös und zuteilbare Kosten</t>
  </si>
  <si>
    <t xml:space="preserve">Deckungsbeitrag </t>
  </si>
  <si>
    <t xml:space="preserve">nicht direkt zuteilbarer Aufwand </t>
  </si>
  <si>
    <t>Veränderung des Ertrages jährlich um x%</t>
  </si>
  <si>
    <t>Massnahme</t>
  </si>
  <si>
    <t>Investition 6</t>
  </si>
  <si>
    <t>Investition 7</t>
  </si>
  <si>
    <t>Investition 8</t>
  </si>
  <si>
    <t>Reduktion der beitragsberechtigten Kosten in Prozent</t>
  </si>
  <si>
    <t>BZ II - IV</t>
  </si>
  <si>
    <t>HZ / BZ I</t>
  </si>
  <si>
    <t>ungesicherte Restfinanzierung</t>
  </si>
  <si>
    <t>%-le Gewinnschwelle</t>
  </si>
  <si>
    <t>= Deckungsbeitrag / nicht zuteilbare Kosten</t>
  </si>
  <si>
    <t>investiertes Fremdkapital (kumuliert)</t>
  </si>
  <si>
    <t>Cashflow aus Geschäftstätigkeit kumuliert</t>
  </si>
  <si>
    <t>Cashflow aus Investitionstätigkeit kumuliert</t>
  </si>
  <si>
    <t>Cashflow aus Finanzierungstätigkeit kumuliert</t>
  </si>
  <si>
    <t>Cashflow aus Geschäftstätigkeit (kumuliert)</t>
  </si>
  <si>
    <t>Personalkosten für Geschäftsführung PRE</t>
  </si>
  <si>
    <t>Durchschnitt</t>
  </si>
  <si>
    <t>Produktion</t>
  </si>
  <si>
    <t>Verarbeitung</t>
  </si>
  <si>
    <t>Vermarktung</t>
  </si>
  <si>
    <t>Diversifizierung</t>
  </si>
  <si>
    <t>Früchte &amp; Gemüse (F &amp; G)</t>
  </si>
  <si>
    <t xml:space="preserve">F &amp; G -Verarbeitung </t>
  </si>
  <si>
    <t>Agrotourismus: Übernachtung, Gastronomie</t>
  </si>
  <si>
    <t>Milch</t>
  </si>
  <si>
    <t>Agrotourismus: Erlebnisse</t>
  </si>
  <si>
    <t>Mast</t>
  </si>
  <si>
    <t>Alp</t>
  </si>
  <si>
    <t>Pädagogische Angebote</t>
  </si>
  <si>
    <t>Erneuerbare Energien</t>
  </si>
  <si>
    <t>Vinifizierung</t>
  </si>
  <si>
    <t>Betrachtungseinheit</t>
  </si>
  <si>
    <t>Betrieb</t>
  </si>
  <si>
    <t>Betriebszweig</t>
  </si>
  <si>
    <t xml:space="preserve">Haupteinnahmequellen Gesamtbetrieb </t>
  </si>
  <si>
    <t>ja</t>
  </si>
  <si>
    <t>nein</t>
  </si>
  <si>
    <t>Personalkosten Angestellte</t>
  </si>
  <si>
    <t>PRE-Typ</t>
  </si>
  <si>
    <t>Kantonale Beteiligung am Bundesbeitrag</t>
  </si>
  <si>
    <t>Investitionskosten total</t>
  </si>
  <si>
    <t>Fleisch</t>
  </si>
  <si>
    <t>CHF /Einheit</t>
  </si>
  <si>
    <t>Deckungsbeitrag pro Verkaufseinheit</t>
  </si>
  <si>
    <t>Erklärung</t>
  </si>
  <si>
    <t>Resultierender Lohn</t>
  </si>
  <si>
    <t>VP 2021</t>
  </si>
  <si>
    <t>umfassend</t>
  </si>
  <si>
    <t>einzel</t>
  </si>
  <si>
    <t>gemeinschaftlich</t>
  </si>
  <si>
    <t>MEL</t>
  </si>
  <si>
    <t>Gemeinschaftliche Stallbauten</t>
  </si>
  <si>
    <t>Gemeinschaftliche Investitionen (Hardware) im Interesse des Gesamtprojekts</t>
  </si>
  <si>
    <t>bitte spezifisch mit BLW abklären</t>
  </si>
  <si>
    <t>Bonus PRE</t>
  </si>
  <si>
    <t>aus Vorlage Hochbau übertragen</t>
  </si>
  <si>
    <t>je nachdem ob gemeinschaftlich od. einzelbetrieblich</t>
  </si>
  <si>
    <t>…bitte Massnahme auswählen</t>
  </si>
  <si>
    <t>Einzelbetriebliche Stallbauten Raufutterverzehrer</t>
  </si>
  <si>
    <t>Reduktion der beitragsberechtigten Kosten</t>
  </si>
  <si>
    <t>Bonus für PRE-Typ</t>
  </si>
  <si>
    <t>Total öffentliche Beiträge</t>
  </si>
  <si>
    <t>Anteil an Investitionskosten</t>
  </si>
  <si>
    <t>Massnahmen-Nr.</t>
  </si>
  <si>
    <t>Anzugeben bei allen TP</t>
  </si>
  <si>
    <t>1. Jahr nach Umsetzung</t>
  </si>
  <si>
    <t>Ertrag</t>
  </si>
  <si>
    <t>Direktaufwand</t>
  </si>
  <si>
    <t>Deckungsbeitrag Produkt 1</t>
  </si>
  <si>
    <t>Deckungsbeitrag Produkt 2</t>
  </si>
  <si>
    <t>Deckungsbeitrag Produkt 3</t>
  </si>
  <si>
    <t>Veränderung</t>
  </si>
  <si>
    <t>Erläuterungen zum Hintergrund der Veränderung (insb. wenn keine Veränderung)</t>
  </si>
  <si>
    <t>n+1 
(1. PRE-Jahr)</t>
  </si>
  <si>
    <t>…Kommentare zur Veränderung</t>
  </si>
  <si>
    <t>Kommentare zur Veränderung</t>
  </si>
  <si>
    <t>Anzahl Betriebe in LW die von TP profitieren</t>
  </si>
  <si>
    <t>Anzahl</t>
  </si>
  <si>
    <t xml:space="preserve">Anzugeben bei  nicht-produktorientierten TP </t>
  </si>
  <si>
    <t>Massnahme 1</t>
  </si>
  <si>
    <t>Massnahme 2</t>
  </si>
  <si>
    <t>Massnahme 3</t>
  </si>
  <si>
    <t>Massnahme 4</t>
  </si>
  <si>
    <t>in Personalaufwand NICHT berücksichtigte Arbeit PERSON 2</t>
  </si>
  <si>
    <t>Stunden / Jahr</t>
  </si>
  <si>
    <t>Plan-Erfolgsrechnung Übersicht [CHF]</t>
  </si>
  <si>
    <t>CHF / Stunde</t>
  </si>
  <si>
    <t>...andere Einnahmen</t>
  </si>
  <si>
    <t>Deckungsbeitrag nach Personalaufwand</t>
  </si>
  <si>
    <t>Finanzierungsquellen</t>
  </si>
  <si>
    <t>Gesichert?</t>
  </si>
  <si>
    <t>Finanzierung gesichert?</t>
  </si>
  <si>
    <t>in Personalaufwand NICHT berücksichtigte Arbeit PERSON 1</t>
  </si>
  <si>
    <t>Wird in Erfolgsrechnung übertragen</t>
  </si>
  <si>
    <t>sektorübergreifend</t>
  </si>
  <si>
    <t>wertschöpfungskettenorientiert</t>
  </si>
  <si>
    <t>Gemeinschaftliche Investitionen im Interesse des Gesamtprojekts</t>
  </si>
  <si>
    <t xml:space="preserve">∆ Vorjahr vs. 1. Jahr nach Umsetzung </t>
  </si>
  <si>
    <t>…bitte Finanzierungsquelle auswählen</t>
  </si>
  <si>
    <t>…bitte auswählen</t>
  </si>
  <si>
    <t>Investition 9</t>
  </si>
  <si>
    <t>Darlehen von Dritten</t>
  </si>
  <si>
    <t>Darlehen von Dritten (bitte spezifizieren in Erläuterungen)</t>
  </si>
  <si>
    <t>Total Investitionen</t>
  </si>
  <si>
    <t>Veränderung der nicht zuteilbaren Kosten um x%</t>
  </si>
  <si>
    <t>Zu wieviel % reicht der Deckungsbeitrag um den "nicht direkt zuteilbaren Aufwand" zu decken?</t>
  </si>
  <si>
    <t>zusätzliches Einkommen</t>
  </si>
  <si>
    <t>Liquidität / Zahlungsmittel, die aus eigentlichem Geschäftszweck entstanden sind</t>
  </si>
  <si>
    <t xml:space="preserve">Zeitdauer bis die Schulden bei gegebenem Cashflow getilgt werden können. 
</t>
  </si>
  <si>
    <t>Unterhalt aus Blatt aus Liquidität, I &amp; F-Planung übertragen</t>
  </si>
  <si>
    <t>Investition 1 (z.B. Verkaufseinrichtung)</t>
  </si>
  <si>
    <t>Unterhaltssatz in %:</t>
  </si>
  <si>
    <t>Ziel</t>
  </si>
  <si>
    <t>Indikator</t>
  </si>
  <si>
    <t xml:space="preserve">Messgrösse </t>
  </si>
  <si>
    <t>post3j -Soll</t>
  </si>
  <si>
    <t>post3j -Ist</t>
  </si>
  <si>
    <t>post6j -Soll</t>
  </si>
  <si>
    <t>post6j -Ist</t>
  </si>
  <si>
    <t>Buchhaltung</t>
  </si>
  <si>
    <t>E) Controlling &amp; Monitoring</t>
  </si>
  <si>
    <t>n+1 -Soll</t>
  </si>
  <si>
    <t>n+1 -Ist</t>
  </si>
  <si>
    <t>n+2 -Soll</t>
  </si>
  <si>
    <t>n+2 -Ist</t>
  </si>
  <si>
    <t>n+3 -Soll</t>
  </si>
  <si>
    <t>n+3 -Ist</t>
  </si>
  <si>
    <t>n+4 -Soll</t>
  </si>
  <si>
    <t>n+4 -Ist</t>
  </si>
  <si>
    <t>n+5-Soll</t>
  </si>
  <si>
    <t>n+5-Ist</t>
  </si>
  <si>
    <t>n+6-Ist</t>
  </si>
  <si>
    <t>n+6 -Soll</t>
  </si>
  <si>
    <t>Datum n</t>
  </si>
  <si>
    <t>E) Controlling- &amp; Monitoring</t>
  </si>
  <si>
    <t xml:space="preserve">A) Steckbrief Trägerschaft </t>
  </si>
  <si>
    <t>Finanzplanung: Übersicht Teilprojekt Grundlagenetappe (GLE)</t>
  </si>
  <si>
    <t>Anleitung</t>
  </si>
  <si>
    <t>Aufbau eines Betriebszweiges auf dem Landwirtschaftsbetrieb</t>
  </si>
  <si>
    <t>Beitragssatz Bund definitiv</t>
  </si>
  <si>
    <t xml:space="preserve">Beitragssatz Kanton  
</t>
  </si>
  <si>
    <t>B) Finanzierungsübersicht inkl. Berechnung der öffentlichen Beiträge</t>
  </si>
  <si>
    <t>Als Hilfe zur Berechnung der Investitionshilfen können die Berechnungsformulare des Hochbaus beigezogen werden: Nr. 41, 47, 73, "div. IK Massnahmen", "div. IK &amp; Beitrag" (online verfügbar) --&gt; bitte Berechnung als Anhang beilegen und die Resultate hier übertragen (Bundes- &amp; Kantonsbeitrag)</t>
  </si>
  <si>
    <t>geschätzte Grösse des Landwirtschaftssektors (z.B. Milch, Ackerbau) die von TP profitieren (CHF)</t>
  </si>
  <si>
    <t>2. Annahmen</t>
  </si>
  <si>
    <t>1. Übersichtsblatt</t>
  </si>
  <si>
    <t>Kapitel A</t>
  </si>
  <si>
    <t>3. Erfolgsrechnung befüllen</t>
  </si>
  <si>
    <t>4. Liquidität, I &amp; F Planung</t>
  </si>
  <si>
    <t>5. Übersichtsblatt</t>
  </si>
  <si>
    <t>vervollständigen</t>
  </si>
  <si>
    <t>Bemerkungen zum Tabellenblatt "Übersicht TP"</t>
  </si>
  <si>
    <t>Herleitung der Annahmen zur Erfolgsrechnung bzw. Geschäftsverlauf</t>
  </si>
  <si>
    <t>Zahlen aus den Annahmen in die Erfolgsrechnung übertragen</t>
  </si>
  <si>
    <t>Betrachtungseinheit: wird der gesamte Betrieb / Unternehmen in der Finanzplanung abgebildet oder nur ein Betriebszweig?</t>
  </si>
  <si>
    <t>beitragsberechtigte Kosten</t>
  </si>
  <si>
    <t>massgebende beitragsberechtigte Kosten</t>
  </si>
  <si>
    <t xml:space="preserve">min. Beteiligung des Kantons an Bundesbeitrag </t>
  </si>
  <si>
    <t>falls Schriftgrösse zu klein: bitte Seitenansicht auf 100% wechseln (unten rechts in der untersten grauen Leiste des Excel)</t>
  </si>
  <si>
    <t xml:space="preserve">nicht-beitragsberechtigte Kosten </t>
  </si>
  <si>
    <t>Talgebiet: Verarbeitung, Lagerung und Vermarktung regionaler landwirtschaftlicher Erzeugnisse</t>
  </si>
  <si>
    <t>Total Restfinanzierung</t>
  </si>
  <si>
    <t xml:space="preserve">Einzelbetriebliche Massnahmen ökologischer Ziele </t>
  </si>
  <si>
    <t>Logistik &amp; Lagerung</t>
  </si>
  <si>
    <t>Diverses</t>
  </si>
  <si>
    <t xml:space="preserve">Gastronomie </t>
  </si>
  <si>
    <t>Alp (Milch, Mast, Stall)</t>
  </si>
  <si>
    <t>auswählen</t>
  </si>
  <si>
    <t>auswählene</t>
  </si>
  <si>
    <t>Investitionskraft aus operativer Tätigkeit (%)</t>
  </si>
  <si>
    <t>Zelle mit dropdown-Auswahl</t>
  </si>
  <si>
    <t>Trägerschaft-Typ</t>
  </si>
  <si>
    <t>Trägerschaft</t>
  </si>
  <si>
    <t>einzelbetrieblich</t>
  </si>
  <si>
    <t>Meliorationen Massnahmen</t>
  </si>
  <si>
    <t>nach Betriebslage</t>
  </si>
  <si>
    <t>Betriebslage</t>
  </si>
  <si>
    <t>Einzelbetriebliche Massnahmen ökologischer Ziele</t>
  </si>
  <si>
    <t>BITTE selber in die Erfolgsrechnung integrieren bzw. zu den URE-Kosten hinzuzählen</t>
  </si>
  <si>
    <t>Kommunikation, Marketing</t>
  </si>
  <si>
    <t>Weitere Massnahmen im Interesse des Gesamtprojekts (Reduktion mind. 50%)</t>
  </si>
  <si>
    <t>Verkauf nicht durch LW-Betrieb</t>
  </si>
  <si>
    <t>Direktvermarktung</t>
  </si>
  <si>
    <t>TP-Typ für Angaben unter D):</t>
  </si>
  <si>
    <t>Die Kennzahlen C) Wirtschaftlichkeit und D) Wertschöpfung sind obligatorische Indikatoren.</t>
  </si>
  <si>
    <t>Reben</t>
  </si>
  <si>
    <t>zusätzlich anzugeben bei TP in welchem PRE-Geschäftsführung / Koordination integriert ist</t>
  </si>
  <si>
    <t>Weiteres</t>
  </si>
  <si>
    <t>Aufwertung der Region</t>
  </si>
  <si>
    <t>PRE-Geschäftsführung (gilt nicht als TP)</t>
  </si>
  <si>
    <t xml:space="preserve">Ausrichtung </t>
  </si>
  <si>
    <t xml:space="preserve">Projekttyp </t>
  </si>
  <si>
    <t xml:space="preserve">Investitionskredit </t>
  </si>
  <si>
    <t>Einkaufsmenge eines LW-Produkts</t>
  </si>
  <si>
    <t>Einkaufspreis eines LW-
Produkts</t>
  </si>
  <si>
    <t>Personalaufwand</t>
  </si>
  <si>
    <t>(kann auch unter Direktaufwand berücksichtigt werden)</t>
  </si>
  <si>
    <t>% des Gesamtbetriebs</t>
  </si>
  <si>
    <t>Wirtschaftlichkeit</t>
  </si>
  <si>
    <t>[ ]</t>
  </si>
  <si>
    <t>Veränderung während PRE in %</t>
  </si>
  <si>
    <t>Wertschöpfung</t>
  </si>
  <si>
    <t>% in Dezimal</t>
  </si>
  <si>
    <t>IN  &amp; out- für Investitionen</t>
  </si>
  <si>
    <t>out  andere Rückzahlungen</t>
  </si>
  <si>
    <r>
      <t xml:space="preserve">Abschrei-bungssatz </t>
    </r>
    <r>
      <rPr>
        <sz val="12"/>
        <color theme="1"/>
        <rFont val="Arial Narrow"/>
        <family val="2"/>
      </rPr>
      <t>(%)</t>
    </r>
  </si>
  <si>
    <r>
      <t>* Excel-Blatt vollständig öffnen</t>
    </r>
    <r>
      <rPr>
        <sz val="12"/>
        <rFont val="Arial Narrow"/>
        <family val="2"/>
      </rPr>
      <t xml:space="preserve">: durch Klick auf die "+"-Zeichen im linken grauen Rand des Excels (links neben den Zeilennummern) können Sie die Berechnungen der 1)-3) öffnen bzw. mit dem "-"-Zeichen wieder schliessen 
</t>
    </r>
    <r>
      <rPr>
        <b/>
        <sz val="12"/>
        <rFont val="Arial Narrow"/>
        <family val="2"/>
      </rPr>
      <t>1) Investitionen</t>
    </r>
    <r>
      <rPr>
        <sz val="12"/>
        <rFont val="Arial Narrow"/>
        <family val="2"/>
      </rPr>
      <t xml:space="preserve">: Investitionsbetrag einfügen und die Finanzierungsquelle auswählen sowie Abschreibungssatz und Unterhaltsrate angeben. Die Beträge der Finanzierungsquellen werden automatisch in die Übersicht 3) Finanzierungsquelle übetragen.
</t>
    </r>
    <r>
      <rPr>
        <b/>
        <sz val="12"/>
        <rFont val="Arial Narrow"/>
        <family val="2"/>
      </rPr>
      <t>Achtung:</t>
    </r>
    <r>
      <rPr>
        <sz val="12"/>
        <rFont val="Arial Narrow"/>
        <family val="2"/>
      </rPr>
      <t xml:space="preserve"> 20% der öffentlichen Beiträge werden erst im letzten Jahr, nach der Schlussabrechnung ausbezahlt. D.h. dieser Anteil muss durch eine andere Finanzierungsquelle vorfinanziert werden, und kann im letzten Jahr wieder rückbezahlt werden 
</t>
    </r>
    <r>
      <rPr>
        <b/>
        <sz val="12"/>
        <rFont val="Arial Narrow"/>
        <family val="2"/>
      </rPr>
      <t xml:space="preserve">2) Desinvestition: </t>
    </r>
    <r>
      <rPr>
        <sz val="12"/>
        <rFont val="Arial Narrow"/>
        <family val="2"/>
      </rPr>
      <t xml:space="preserve">Verkauf von Anlagen
</t>
    </r>
    <r>
      <rPr>
        <b/>
        <sz val="12"/>
        <rFont val="Arial Narrow"/>
        <family val="2"/>
      </rPr>
      <t>3)</t>
    </r>
    <r>
      <rPr>
        <sz val="12"/>
        <rFont val="Arial Narrow"/>
        <family val="2"/>
      </rPr>
      <t xml:space="preserve"> </t>
    </r>
    <r>
      <rPr>
        <b/>
        <sz val="12"/>
        <rFont val="Arial Narrow"/>
        <family val="2"/>
      </rPr>
      <t>Finanzierung</t>
    </r>
    <r>
      <rPr>
        <sz val="12"/>
        <rFont val="Arial Narrow"/>
        <family val="2"/>
      </rPr>
      <t xml:space="preserve">: für die einzelnen Finanzierungsquelle bitte das zusätzlich nötige Kaptial für die operativen Tätigkeiten (Betriebskaptial) sowie die Rückzahlungen in den gelben Zeilen angeben 
</t>
    </r>
  </si>
  <si>
    <r>
      <t>Sachversicherungen</t>
    </r>
    <r>
      <rPr>
        <sz val="12"/>
        <rFont val="Arial Narrow"/>
        <family val="2"/>
      </rPr>
      <t xml:space="preserve"> (inkl. Betriebshaftpflicht)</t>
    </r>
  </si>
  <si>
    <r>
      <t xml:space="preserve">ANLEITUNG  
* </t>
    </r>
    <r>
      <rPr>
        <sz val="12"/>
        <rFont val="Arial Narrow"/>
        <family val="2"/>
      </rPr>
      <t xml:space="preserve">Dieses Blatt des Excel ist ein </t>
    </r>
    <r>
      <rPr>
        <b/>
        <sz val="12"/>
        <rFont val="Arial Narrow"/>
        <family val="2"/>
      </rPr>
      <t>Vorschlag / Beispiel</t>
    </r>
    <r>
      <rPr>
        <sz val="12"/>
        <rFont val="Arial Narrow"/>
        <family val="2"/>
      </rPr>
      <t xml:space="preserve">, wie die Annahmen hinter der Erfolgsrechnung skizziert werden könnten. Sie können das Format aber vollständig ändern, </t>
    </r>
    <r>
      <rPr>
        <sz val="12"/>
        <color rgb="FFFF0000"/>
        <rFont val="Arial Narrow"/>
        <family val="2"/>
      </rPr>
      <t>solange die Zahlen der Erfolgsrechnung verständlich und
schlüssig hergeleitet werden</t>
    </r>
    <r>
      <rPr>
        <sz val="12"/>
        <rFont val="Arial Narrow"/>
        <family val="2"/>
      </rPr>
      <t>.</t>
    </r>
  </si>
  <si>
    <r>
      <rPr>
        <b/>
        <sz val="12"/>
        <color theme="7" tint="-0.249977111117893"/>
        <rFont val="Arial Narrow"/>
        <family val="2"/>
      </rPr>
      <t>Allgemeine Bemerkungen</t>
    </r>
    <r>
      <rPr>
        <b/>
        <sz val="12"/>
        <rFont val="Arial Narrow"/>
        <family val="2"/>
      </rPr>
      <t xml:space="preserve">
* Detailliertere Erläuterungen finden sich in den jeweiligen Tabellenblättern.
* Hinweis: </t>
    </r>
    <r>
      <rPr>
        <sz val="12"/>
        <rFont val="Arial Narrow"/>
        <family val="2"/>
      </rPr>
      <t xml:space="preserve">Die Tabellenblätter "Übersicht TP", "Erfolgsrechnung" und "Liquidität, I &amp; F-Planung" müssen verwendet werden. Die Herleitung der Erfolgsrechnung, d.h. die Annahmen die hinter den Zahlen stehen, müssen gut und einfach nachvollziehbar sein für die Prüfung. Das Blatt "Beispiel Annahmen ist ein Beispiel wie diese Herleitung aussehen könnte, es kann aber abgeändert und individuell gestaltet werden. Bitte übertragen Sie die Werte der Annahmen sowie des Blattes "Liquidität, I &amp; F-Planung" in die Erfolgsrechnung (gelbe Zeilen)*
* </t>
    </r>
    <r>
      <rPr>
        <b/>
        <sz val="12"/>
        <rFont val="Arial Narrow"/>
        <family val="2"/>
      </rPr>
      <t>Excel-Blatt vollständig öffnen</t>
    </r>
    <r>
      <rPr>
        <sz val="12"/>
        <rFont val="Arial Narrow"/>
        <family val="2"/>
      </rPr>
      <t xml:space="preserve">: durch Klick auf die "+"-Zeichen im linken grauen Rand des Excels (neben den Zeilen-/ Spaltenbeschriftungen) können Sie das ganze Blatt öffnen bzw. mit dem "-"-Zeichen Teile davon wieder schliessen
</t>
    </r>
  </si>
  <si>
    <r>
      <rPr>
        <b/>
        <sz val="12"/>
        <color theme="7" tint="-0.249977111117893"/>
        <rFont val="Arial Narrow"/>
        <family val="2"/>
      </rPr>
      <t>*Zusätzliche Erklärungen zu PRE-Typ, Ausrichtung und Projekttyp:</t>
    </r>
    <r>
      <rPr>
        <sz val="12"/>
        <rFont val="Arial Narrow"/>
        <family val="2"/>
      </rPr>
      <t xml:space="preserve">
PRE-Typ: entweder Wertschöpfungskettenorientiert oder sektorübergreifend gemäss SVV
Ausrichtung und Projekttyp: Bei PRE-Projekten wird zwischen 5 verschiedenen Ausrichtungen und ihren Projekttypen unterschieden, dies ist die Grundlage für die BLW-interne Weiterverarbeitung der Daten. Ein PRE muss mind. 3 Teilprojekte unterschiedlicher Ausrichtung aufweisen wobei die "PRE Geschäftsführung" nicht als eigenständiges Teilprojekt gilt. Falls ein TP mehrere Projekttypen aufweist, soll der umsatzstärkste Typ angegeben werden.
1. Produktion: Früchte &amp; Gemüse, Ackerbau, Wein, Milch, Mast, Alp (Milch, Mast, Stall), Diverses
2. Verarbeitung: F&amp;G-Verarbeitung, Mühlen/Getreidesammelstellen/Reinigung, Vinifizierung, Milch, Fleisch, Alp, Diverses
3. Vermarktung: Verkauf nicht durch LW-Betrieb, Logistik &amp; Lagerung, Gastronomie, Kommunikation / Marketing, Diverses
4. Diversifizierung: Agrotourismus (Übernachtung, Gastronomie), Agrotourismus (Erlebnisse), Hofladen, Pädagogische Angebote, Erneuerbare Energien, Diverses
5. Weiteres: Aufwertung der Region,  PRE-Geschäftsführung (gilt nicht als TP)</t>
    </r>
  </si>
  <si>
    <r>
      <t>Mögliches Vorgehen zur Verwendung der Finanz- und Controllingvorlage</t>
    </r>
    <r>
      <rPr>
        <sz val="12"/>
        <rFont val="Arial Narrow"/>
        <family val="2"/>
      </rPr>
      <t xml:space="preserve">
</t>
    </r>
  </si>
  <si>
    <r>
      <t>B)</t>
    </r>
    <r>
      <rPr>
        <sz val="12"/>
        <color theme="1"/>
        <rFont val="Arial Narrow"/>
        <family val="2"/>
      </rPr>
      <t xml:space="preserve">: Finanzierungsübersicht und Berechnung beitragsberechtigte Kosten basiert auf der aktuellen Version der SVV (siehe Weisungen) --&gt; Bitte für die Zwischen- &amp; Schlussberichte die IST-Werte der Investitionen angeben
</t>
    </r>
    <r>
      <rPr>
        <b/>
        <sz val="12"/>
        <color theme="1"/>
        <rFont val="Arial Narrow"/>
        <family val="2"/>
      </rPr>
      <t>C) &amp; D) w</t>
    </r>
    <r>
      <rPr>
        <sz val="12"/>
        <color theme="1"/>
        <rFont val="Arial Narrow"/>
        <family val="2"/>
      </rPr>
      <t xml:space="preserve">ird automatisch befüllt -&gt; Wertschöpfung: falls sich die Werte der Kennzahlen während dem PRE nicht verändern, bitten wir Sie, die Gründe dafür zu erläutern 
</t>
    </r>
    <r>
      <rPr>
        <b/>
        <sz val="12"/>
        <color theme="1"/>
        <rFont val="Arial Narrow"/>
        <family val="2"/>
      </rPr>
      <t>E)</t>
    </r>
    <r>
      <rPr>
        <sz val="12"/>
        <color theme="1"/>
        <rFont val="Arial Narrow"/>
        <family val="2"/>
      </rPr>
      <t xml:space="preserve"> das Controlling- &amp; Monitoring (CME) dient den Projektträger als Steuerungs- und Überprüfungsinstrument um die Soll- und Ist-Werte zu vergleichen und Abweichungen zu interpretieren. Die Soll-Werte für die Jahre "post 3j" und "post 6j" müssen erst mit dem Schlussbericht definiert werden. Für das BLW soll die Tabelle E) in diesem Dokument spätestens für die Zwischen- und Schlussberichte aktualisiert werden. Im Excel "Überischt GesamtPRE" sollen die </t>
    </r>
    <r>
      <rPr>
        <u/>
        <sz val="12"/>
        <color theme="1"/>
        <rFont val="Arial Narrow"/>
        <family val="2"/>
      </rPr>
      <t>CME-Informationen der Tabelle E) und B)</t>
    </r>
    <r>
      <rPr>
        <sz val="12"/>
        <color theme="1"/>
        <rFont val="Arial Narrow"/>
        <family val="2"/>
      </rPr>
      <t xml:space="preserve"> aller Teilprojekte des PRE zusammengeführt und mit dem Bericht eingereicht werden. Die Kennzahlen / Indikatoren zu den Zielen C) Wirtschaftlichkeit und D) Wertschöpfung für die Landwirtschaft müssen hier als obligatorische Indikatoren aufgeführt werden. </t>
    </r>
    <r>
      <rPr>
        <u/>
        <sz val="12"/>
        <color theme="1"/>
        <rFont val="Arial Narrow"/>
        <family val="2"/>
      </rPr>
      <t>Zusätzlich können</t>
    </r>
    <r>
      <rPr>
        <sz val="12"/>
        <color theme="1"/>
        <rFont val="Arial Narrow"/>
        <family val="2"/>
      </rPr>
      <t xml:space="preserve"> weitere Ziele und Indikatoren im Bereich Umwelt, Aufwertung der Region und soziale Entwicklungen aufgeführt werden. </t>
    </r>
  </si>
  <si>
    <r>
      <t xml:space="preserve">Beitragssatz Bund </t>
    </r>
    <r>
      <rPr>
        <b/>
        <sz val="12"/>
        <color theme="1"/>
        <rFont val="Arial Narrow"/>
        <family val="2"/>
      </rPr>
      <t>ohne</t>
    </r>
    <r>
      <rPr>
        <sz val="12"/>
        <color theme="1"/>
        <rFont val="Arial Narrow"/>
        <family val="2"/>
      </rPr>
      <t xml:space="preserve"> PRE-Bonus</t>
    </r>
  </si>
  <si>
    <r>
      <t xml:space="preserve">Beitragssatz Bund </t>
    </r>
    <r>
      <rPr>
        <b/>
        <sz val="12"/>
        <color theme="1"/>
        <rFont val="Arial Narrow"/>
        <family val="2"/>
      </rPr>
      <t xml:space="preserve">mit </t>
    </r>
    <r>
      <rPr>
        <sz val="12"/>
        <color theme="1"/>
        <rFont val="Arial Narrow"/>
        <family val="2"/>
      </rPr>
      <t>PRE-Bonus</t>
    </r>
  </si>
  <si>
    <r>
      <rPr>
        <b/>
        <sz val="12"/>
        <color theme="1"/>
        <rFont val="Arial Narrow"/>
        <family val="2"/>
      </rPr>
      <t xml:space="preserve">IST-Investition </t>
    </r>
    <r>
      <rPr>
        <sz val="12"/>
        <color theme="1"/>
        <rFont val="Arial Narrow"/>
        <family val="2"/>
      </rPr>
      <t>Zwischenbericht 1</t>
    </r>
  </si>
  <si>
    <r>
      <rPr>
        <b/>
        <sz val="12"/>
        <color theme="1"/>
        <rFont val="Arial Narrow"/>
        <family val="2"/>
      </rPr>
      <t>IST-Bundesbeitrag</t>
    </r>
    <r>
      <rPr>
        <sz val="12"/>
        <color theme="1"/>
        <rFont val="Arial Narrow"/>
        <family val="2"/>
      </rPr>
      <t xml:space="preserve"> Zwischenbericht 1</t>
    </r>
  </si>
  <si>
    <r>
      <rPr>
        <b/>
        <sz val="12"/>
        <color theme="1"/>
        <rFont val="Arial Narrow"/>
        <family val="2"/>
      </rPr>
      <t>IST-Investition</t>
    </r>
    <r>
      <rPr>
        <sz val="12"/>
        <color theme="1"/>
        <rFont val="Arial Narrow"/>
        <family val="2"/>
      </rPr>
      <t xml:space="preserve"> Zwischenbericht 2</t>
    </r>
  </si>
  <si>
    <r>
      <rPr>
        <b/>
        <sz val="12"/>
        <color theme="1"/>
        <rFont val="Arial Narrow"/>
        <family val="2"/>
      </rPr>
      <t>IST-Bundesbeitrag</t>
    </r>
    <r>
      <rPr>
        <sz val="12"/>
        <color theme="1"/>
        <rFont val="Arial Narrow"/>
        <family val="2"/>
      </rPr>
      <t xml:space="preserve"> Zwischenbericht 2</t>
    </r>
  </si>
  <si>
    <r>
      <rPr>
        <b/>
        <sz val="12"/>
        <color theme="1"/>
        <rFont val="Arial Narrow"/>
        <family val="2"/>
      </rPr>
      <t>IST-Investition</t>
    </r>
    <r>
      <rPr>
        <sz val="12"/>
        <color theme="1"/>
        <rFont val="Arial Narrow"/>
        <family val="2"/>
      </rPr>
      <t xml:space="preserve"> Schlussbericht</t>
    </r>
  </si>
  <si>
    <r>
      <rPr>
        <b/>
        <sz val="12"/>
        <color theme="1"/>
        <rFont val="Arial"/>
        <family val="2"/>
      </rPr>
      <t>∆</t>
    </r>
    <r>
      <rPr>
        <b/>
        <sz val="12"/>
        <color theme="1"/>
        <rFont val="Arial Narrow"/>
        <family val="2"/>
      </rPr>
      <t xml:space="preserve"> Nettoergebnis vs. investiertes Fremdkapital (kumuliert)</t>
    </r>
  </si>
  <si>
    <r>
      <rPr>
        <b/>
        <sz val="12"/>
        <color theme="1"/>
        <rFont val="Arial"/>
        <family val="2"/>
      </rPr>
      <t>∆</t>
    </r>
    <r>
      <rPr>
        <b/>
        <sz val="12"/>
        <color theme="1"/>
        <rFont val="Arial Narrow"/>
        <family val="2"/>
      </rPr>
      <t xml:space="preserve"> Vorjahr vs. 6. Jahr </t>
    </r>
  </si>
  <si>
    <r>
      <t xml:space="preserve">"n+ 6" ggü. "n"
</t>
    </r>
    <r>
      <rPr>
        <sz val="12"/>
        <color theme="1"/>
        <rFont val="Arial Narrow"/>
        <family val="2"/>
      </rPr>
      <t>[%]</t>
    </r>
  </si>
  <si>
    <r>
      <t xml:space="preserve">"1. Jahr nach Umsetzung" ggü. "n" </t>
    </r>
    <r>
      <rPr>
        <sz val="12"/>
        <color theme="1"/>
        <rFont val="Arial Narrow"/>
        <family val="2"/>
      </rPr>
      <t>[%]</t>
    </r>
  </si>
  <si>
    <r>
      <t xml:space="preserve">Veränderung </t>
    </r>
    <r>
      <rPr>
        <sz val="12"/>
        <color theme="1"/>
        <rFont val="Arial Narrow"/>
        <family val="2"/>
      </rPr>
      <t>während PRE in %</t>
    </r>
  </si>
  <si>
    <r>
      <rPr>
        <b/>
        <sz val="12"/>
        <color theme="1"/>
        <rFont val="Arial Narrow"/>
        <family val="2"/>
      </rPr>
      <t>IST- Bundesbeitrag</t>
    </r>
    <r>
      <rPr>
        <sz val="12"/>
        <color theme="1"/>
        <rFont val="Arial Narrow"/>
        <family val="2"/>
      </rPr>
      <t xml:space="preserve"> Schlussbericht</t>
    </r>
  </si>
  <si>
    <t>Bundes-beitrag</t>
  </si>
  <si>
    <r>
      <rPr>
        <sz val="12"/>
        <rFont val="Arial Narrow"/>
        <family val="2"/>
      </rPr>
      <t xml:space="preserve">* </t>
    </r>
    <r>
      <rPr>
        <b/>
        <sz val="12"/>
        <rFont val="Arial Narrow"/>
        <family val="2"/>
      </rPr>
      <t>Excel-Blatt vollständig öffnen:</t>
    </r>
    <r>
      <rPr>
        <sz val="12"/>
        <rFont val="Arial Narrow"/>
        <family val="2"/>
      </rPr>
      <t xml:space="preserve"> durch Klick auf die "+"-Zeichen im linken grauen Rand des Excels (links neben den Zeilennummern) können Sie das ganze Blatt öffnen bzw. mit dem "-"-Zeichen wieder schliessen
* </t>
    </r>
    <r>
      <rPr>
        <b/>
        <sz val="12"/>
        <rFont val="Arial Narrow"/>
        <family val="2"/>
      </rPr>
      <t>Bitte übertragen</t>
    </r>
    <r>
      <rPr>
        <sz val="12"/>
        <rFont val="Arial Narrow"/>
        <family val="2"/>
      </rPr>
      <t xml:space="preserve"> Sie die Werte der Annahmen sowie des Blattes "Liquidität, I &amp; F-Planung" in die Erfolgsrechnung (gelbe Zeilen)
* </t>
    </r>
    <r>
      <rPr>
        <b/>
        <sz val="12"/>
        <rFont val="Arial Narrow"/>
        <family val="2"/>
      </rPr>
      <t>Sensitivitätsanalyse:</t>
    </r>
    <r>
      <rPr>
        <sz val="12"/>
        <rFont val="Arial Narrow"/>
        <family val="2"/>
      </rPr>
      <t xml:space="preserve"> durch %-uale Veränderungen der 4 Grössen kann der Effekt auf das Nettoergebnis abgeschätzt werden
* </t>
    </r>
    <r>
      <rPr>
        <b/>
        <sz val="12"/>
        <rFont val="Arial Narrow"/>
        <family val="2"/>
      </rPr>
      <t>Arbeitspensum</t>
    </r>
    <r>
      <rPr>
        <sz val="12"/>
        <rFont val="Arial Narrow"/>
        <family val="2"/>
      </rPr>
      <t xml:space="preserve">: da die Löhne von landw. Betriebsleiter- und GeschäftsleiterInnen von Einzelfirmen nicht in den Personalaufwand berücksichtigt sind, soll das Arbeitspensum geschätzt werden. Dies dient der Abschätzung des Lohnes anhand der Gegenüberstellung mit dem Nettoergebnis.
</t>
    </r>
  </si>
  <si>
    <r>
      <t xml:space="preserve">Ertrag </t>
    </r>
    <r>
      <rPr>
        <sz val="12"/>
        <rFont val="Arial Narrow"/>
        <family val="2"/>
      </rPr>
      <t>(aus Verkäufen, Dienstleistungen, DZ, etc.)</t>
    </r>
  </si>
  <si>
    <r>
      <t xml:space="preserve">Direktaufwand </t>
    </r>
    <r>
      <rPr>
        <sz val="12"/>
        <rFont val="Arial Narrow"/>
        <family val="2"/>
      </rPr>
      <t>(Aufwand für Material, Waren, Drittleistungen)</t>
    </r>
  </si>
  <si>
    <t>URE (Unterhalt, Rep., Ersatz) von mobilen Sachanlagen</t>
  </si>
  <si>
    <r>
      <t>EBITDA</t>
    </r>
    <r>
      <rPr>
        <i/>
        <sz val="12"/>
        <color theme="1"/>
        <rFont val="Arial Narrow"/>
        <family val="2"/>
      </rPr>
      <t xml:space="preserve"> (Ergebnis vor Abschreibungen, Zinsen &amp; Steuern)</t>
    </r>
  </si>
  <si>
    <r>
      <t xml:space="preserve">EBIT </t>
    </r>
    <r>
      <rPr>
        <i/>
        <sz val="12"/>
        <color theme="1"/>
        <rFont val="Arial Narrow"/>
        <family val="2"/>
      </rPr>
      <t>(Ergebnis vor Zinsen und Steuern)</t>
    </r>
  </si>
  <si>
    <r>
      <t xml:space="preserve">EBT </t>
    </r>
    <r>
      <rPr>
        <i/>
        <sz val="12"/>
        <color theme="1"/>
        <rFont val="Arial Narrow"/>
        <family val="2"/>
      </rPr>
      <t>(Ergebnis vor Steuern)</t>
    </r>
  </si>
  <si>
    <r>
      <rPr>
        <b/>
        <sz val="12"/>
        <color rgb="FFFF0000"/>
        <rFont val="Arial Narrow"/>
        <family val="2"/>
      </rPr>
      <t>Arbeitspensum</t>
    </r>
    <r>
      <rPr>
        <b/>
        <sz val="12"/>
        <rFont val="Arial Narrow"/>
        <family val="2"/>
      </rPr>
      <t xml:space="preserve"> </t>
    </r>
    <r>
      <rPr>
        <sz val="12"/>
        <rFont val="Arial Narrow"/>
        <family val="2"/>
      </rPr>
      <t>von Personal welches nicht in den Personalkosten berücksichtigt ist</t>
    </r>
    <r>
      <rPr>
        <b/>
        <sz val="12"/>
        <rFont val="Arial Narrow"/>
        <family val="2"/>
      </rPr>
      <t xml:space="preserve"> </t>
    </r>
    <r>
      <rPr>
        <sz val="12"/>
        <rFont val="Arial Narrow"/>
        <family val="2"/>
      </rPr>
      <t>(z.B. landw. Betriebsleitern, Geschäftsleiter-Innen von Einzelfirmen)</t>
    </r>
  </si>
  <si>
    <t>Beitrag Gemeinde</t>
  </si>
  <si>
    <t xml:space="preserve">Kantons-beitrag </t>
  </si>
  <si>
    <t>afp Dritter (Berghilfe, Stiftungen, etc.)</t>
  </si>
  <si>
    <t>Mühlen</t>
  </si>
  <si>
    <t>Ackerbau (inkl. Getreidesammelstellen)</t>
  </si>
  <si>
    <t>HZ/BZ, BZ: Gemeinschaftliche Verarbeitung, Lagerung und Vermarktung regionaler landwirtschaftlicher Erzeugnisse</t>
  </si>
  <si>
    <t>Talgebiet: Gemeinschaftliche Verarbeitung, Lagerung und Vermarktung regionaler landwirtschaftlicher Erzeugnisse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</si>
</sst>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quot;CHF&quot;\ #,##0"/>
    <numFmt numFmtId="167" formatCode="0.000%"/>
    <numFmt numFmtId="168" formatCode="0.0000%"/>
  </numFmts>
  <fonts count="40" x14ac:knownFonts="1">
    <font>
      <sz val="11"/>
      <color theme="1"/>
      <name val="Arial"/>
      <family val="2"/>
    </font>
    <font>
      <sz val="11"/>
      <color theme="1"/>
      <name val="Arial"/>
      <family val="2"/>
    </font>
    <font>
      <sz val="11"/>
      <color theme="1"/>
      <name val="Arial Narrow"/>
      <family val="2"/>
    </font>
    <font>
      <sz val="10"/>
      <name val="Arial Narrow"/>
      <family val="2"/>
    </font>
    <font>
      <sz val="11"/>
      <name val="Arial Narrow"/>
      <family val="2"/>
    </font>
    <font>
      <sz val="9"/>
      <color indexed="81"/>
      <name val="Segoe UI"/>
      <family val="2"/>
    </font>
    <font>
      <b/>
      <sz val="9"/>
      <color indexed="81"/>
      <name val="Segoe UI"/>
      <family val="2"/>
    </font>
    <font>
      <b/>
      <sz val="12"/>
      <name val="Arial Narrow"/>
      <family val="2"/>
    </font>
    <font>
      <sz val="12"/>
      <name val="Arial Narrow"/>
      <family val="2"/>
    </font>
    <font>
      <sz val="12"/>
      <color rgb="FFFF0000"/>
      <name val="Arial Narrow"/>
      <family val="2"/>
    </font>
    <font>
      <b/>
      <sz val="12"/>
      <color theme="1"/>
      <name val="Arial Narrow"/>
      <family val="2"/>
    </font>
    <font>
      <sz val="12"/>
      <color theme="1"/>
      <name val="Arial Narrow"/>
      <family val="2"/>
    </font>
    <font>
      <sz val="14"/>
      <color theme="1"/>
      <name val="Arial Narrow"/>
      <family val="2"/>
    </font>
    <font>
      <sz val="11"/>
      <color theme="1"/>
      <name val="Frutiger 45"/>
      <family val="2"/>
    </font>
    <font>
      <sz val="16"/>
      <color theme="1"/>
      <name val="Arial Narrow"/>
      <family val="2"/>
    </font>
    <font>
      <sz val="12"/>
      <color rgb="FF7030A0"/>
      <name val="Arial Narrow"/>
      <family val="2"/>
    </font>
    <font>
      <b/>
      <sz val="12"/>
      <color rgb="FF7030A0"/>
      <name val="Arial Narrow"/>
      <family val="2"/>
    </font>
    <font>
      <b/>
      <sz val="14"/>
      <name val="Arial Narrow"/>
      <family val="2"/>
    </font>
    <font>
      <sz val="9"/>
      <color theme="1"/>
      <name val="Arial Narrow"/>
      <family val="2"/>
    </font>
    <font>
      <sz val="12"/>
      <color theme="1"/>
      <name val="Arial Narrow"/>
      <family val="2"/>
    </font>
    <font>
      <sz val="14"/>
      <name val="Arial Narrow"/>
      <family val="2"/>
    </font>
    <font>
      <b/>
      <sz val="16"/>
      <name val="Arial Narrow"/>
      <family val="2"/>
    </font>
    <font>
      <sz val="9"/>
      <color rgb="FF000000"/>
      <name val="Arial Narrow"/>
      <family val="2"/>
    </font>
    <font>
      <sz val="18"/>
      <color indexed="81"/>
      <name val="Segoe UI"/>
      <family val="2"/>
    </font>
    <font>
      <sz val="14"/>
      <color indexed="81"/>
      <name val="Segoe UI"/>
      <family val="2"/>
    </font>
    <font>
      <sz val="12"/>
      <color theme="1"/>
      <name val="Arial"/>
      <family val="2"/>
    </font>
    <font>
      <b/>
      <sz val="12"/>
      <color rgb="FFFF0000"/>
      <name val="Arial Narrow"/>
      <family val="2"/>
    </font>
    <font>
      <b/>
      <i/>
      <sz val="12"/>
      <color theme="1"/>
      <name val="Arial Narrow"/>
      <family val="2"/>
    </font>
    <font>
      <sz val="12"/>
      <color rgb="FF00B050"/>
      <name val="Arial Narrow"/>
      <family val="2"/>
    </font>
    <font>
      <i/>
      <sz val="12"/>
      <name val="Arial Narrow"/>
      <family val="2"/>
    </font>
    <font>
      <b/>
      <sz val="12"/>
      <color theme="7" tint="-0.249977111117893"/>
      <name val="Arial Narrow"/>
      <family val="2"/>
    </font>
    <font>
      <u/>
      <sz val="12"/>
      <color theme="1"/>
      <name val="Arial Narrow"/>
      <family val="2"/>
    </font>
    <font>
      <b/>
      <sz val="12"/>
      <color rgb="FF00B050"/>
      <name val="Arial Narrow"/>
      <family val="2"/>
    </font>
    <font>
      <b/>
      <sz val="12"/>
      <color theme="1"/>
      <name val="Arial"/>
      <family val="2"/>
    </font>
    <font>
      <b/>
      <sz val="12"/>
      <color indexed="8"/>
      <name val="Arial Narrow"/>
      <family val="2"/>
    </font>
    <font>
      <sz val="12"/>
      <color theme="1"/>
      <name val="Frutiger 45"/>
      <family val="2"/>
    </font>
    <font>
      <sz val="12"/>
      <color indexed="8"/>
      <name val="Arial Narrow"/>
      <family val="2"/>
    </font>
    <font>
      <b/>
      <sz val="16"/>
      <color theme="1"/>
      <name val="Arial Narrow"/>
      <family val="2"/>
    </font>
    <font>
      <i/>
      <sz val="12"/>
      <color theme="1"/>
      <name val="Arial Narrow"/>
      <family val="2"/>
    </font>
    <font>
      <sz val="11"/>
      <color rgb="FF7030A0"/>
      <name val="Arial Narrow"/>
      <family val="2"/>
    </font>
  </fonts>
  <fills count="12">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5"/>
      </patternFill>
    </fill>
    <fill>
      <patternFill patternType="solid">
        <fgColor rgb="FFFFFFCC"/>
        <bgColor theme="9" tint="0.79998168889431442"/>
      </patternFill>
    </fill>
    <fill>
      <patternFill patternType="solid">
        <fgColor rgb="FFFFFF00"/>
        <bgColor indexed="64"/>
      </patternFill>
    </fill>
    <fill>
      <patternFill patternType="lightUp"/>
    </fill>
    <fill>
      <patternFill patternType="solid">
        <fgColor rgb="FFDDEBF7"/>
        <bgColor indexed="64"/>
      </patternFill>
    </fill>
  </fills>
  <borders count="1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style="thin">
        <color indexed="64"/>
      </top>
      <bottom style="dotted">
        <color indexed="64"/>
      </bottom>
      <diagonal/>
    </border>
    <border>
      <left/>
      <right/>
      <top/>
      <bottom style="dotted">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dotted">
        <color indexed="64"/>
      </right>
      <top/>
      <bottom/>
      <diagonal/>
    </border>
    <border>
      <left/>
      <right style="dashed">
        <color auto="1"/>
      </right>
      <top/>
      <bottom/>
      <diagonal/>
    </border>
    <border>
      <left/>
      <right style="dashed">
        <color auto="1"/>
      </right>
      <top style="thin">
        <color indexed="64"/>
      </top>
      <bottom style="dotted">
        <color indexed="64"/>
      </bottom>
      <diagonal/>
    </border>
    <border>
      <left/>
      <right style="dashed">
        <color auto="1"/>
      </right>
      <top/>
      <bottom style="dotted">
        <color indexed="64"/>
      </bottom>
      <diagonal/>
    </border>
    <border>
      <left/>
      <right style="dashed">
        <color auto="1"/>
      </right>
      <top style="thin">
        <color indexed="64"/>
      </top>
      <bottom/>
      <diagonal/>
    </border>
    <border>
      <left/>
      <right style="dotted">
        <color indexed="64"/>
      </right>
      <top style="thin">
        <color indexed="64"/>
      </top>
      <bottom style="double">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style="thin">
        <color indexed="64"/>
      </top>
      <bottom style="double">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double">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top/>
      <bottom style="double">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ck">
        <color theme="7" tint="0.79998168889431442"/>
      </left>
      <right/>
      <top style="thick">
        <color theme="7" tint="0.79998168889431442"/>
      </top>
      <bottom/>
      <diagonal/>
    </border>
    <border>
      <left/>
      <right/>
      <top style="thick">
        <color theme="7" tint="0.79998168889431442"/>
      </top>
      <bottom/>
      <diagonal/>
    </border>
    <border>
      <left/>
      <right style="thick">
        <color theme="7" tint="0.79998168889431442"/>
      </right>
      <top style="thick">
        <color theme="7" tint="0.79998168889431442"/>
      </top>
      <bottom/>
      <diagonal/>
    </border>
    <border>
      <left style="thick">
        <color theme="7" tint="0.79998168889431442"/>
      </left>
      <right/>
      <top/>
      <bottom/>
      <diagonal/>
    </border>
    <border>
      <left/>
      <right style="thick">
        <color theme="7" tint="0.79998168889431442"/>
      </right>
      <top/>
      <bottom/>
      <diagonal/>
    </border>
    <border>
      <left style="thick">
        <color theme="7" tint="0.79998168889431442"/>
      </left>
      <right/>
      <top/>
      <bottom style="thick">
        <color theme="7" tint="0.79998168889431442"/>
      </bottom>
      <diagonal/>
    </border>
    <border>
      <left/>
      <right/>
      <top/>
      <bottom style="thick">
        <color theme="7" tint="0.79998168889431442"/>
      </bottom>
      <diagonal/>
    </border>
    <border>
      <left/>
      <right style="thick">
        <color theme="7" tint="0.79998168889431442"/>
      </right>
      <top/>
      <bottom style="thick">
        <color theme="7" tint="0.79998168889431442"/>
      </bottom>
      <diagonal/>
    </border>
    <border>
      <left style="dotted">
        <color indexed="64"/>
      </left>
      <right/>
      <top style="thin">
        <color indexed="64"/>
      </top>
      <bottom style="dotted">
        <color indexed="64"/>
      </bottom>
      <diagonal/>
    </border>
    <border>
      <left style="dotted">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auto="1"/>
      </left>
      <right/>
      <top style="thin">
        <color indexed="64"/>
      </top>
      <bottom style="thin">
        <color indexed="64"/>
      </bottom>
      <diagonal/>
    </border>
    <border>
      <left style="thin">
        <color indexed="64"/>
      </left>
      <right/>
      <top style="thin">
        <color indexed="64"/>
      </top>
      <bottom/>
      <diagonal/>
    </border>
    <border>
      <left style="thin">
        <color indexed="64"/>
      </left>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bottom style="double">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dotted">
        <color indexed="64"/>
      </right>
      <top/>
      <bottom style="double">
        <color indexed="64"/>
      </bottom>
      <diagonal/>
    </border>
    <border>
      <left style="dotted">
        <color indexed="64"/>
      </left>
      <right style="thin">
        <color indexed="64"/>
      </right>
      <top/>
      <bottom style="double">
        <color indexed="64"/>
      </bottom>
      <diagonal/>
    </border>
    <border>
      <left/>
      <right style="thin">
        <color indexed="64"/>
      </right>
      <top/>
      <bottom style="double">
        <color indexed="64"/>
      </bottom>
      <diagonal/>
    </border>
    <border>
      <left/>
      <right style="dotted">
        <color indexed="64"/>
      </right>
      <top style="dotted">
        <color indexed="64"/>
      </top>
      <bottom style="thin">
        <color indexed="64"/>
      </bottom>
      <diagonal/>
    </border>
    <border>
      <left/>
      <right style="dotted">
        <color indexed="64"/>
      </right>
      <top style="dotted">
        <color indexed="64"/>
      </top>
      <bottom/>
      <diagonal/>
    </border>
    <border>
      <left/>
      <right/>
      <top style="dotted">
        <color indexed="64"/>
      </top>
      <bottom/>
      <diagonal/>
    </border>
    <border>
      <left style="thin">
        <color indexed="64"/>
      </left>
      <right style="thin">
        <color indexed="64"/>
      </right>
      <top style="dotted">
        <color indexed="64"/>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diagonal/>
    </border>
    <border>
      <left/>
      <right style="dashed">
        <color auto="1"/>
      </right>
      <top style="dotted">
        <color indexed="64"/>
      </top>
      <bottom/>
      <diagonal/>
    </border>
    <border>
      <left style="dashed">
        <color auto="1"/>
      </left>
      <right style="dotted">
        <color indexed="64"/>
      </right>
      <top style="thin">
        <color indexed="64"/>
      </top>
      <bottom/>
      <diagonal/>
    </border>
    <border>
      <left style="dashed">
        <color auto="1"/>
      </left>
      <right style="dotted">
        <color auto="1"/>
      </right>
      <top style="thin">
        <color indexed="64"/>
      </top>
      <bottom style="dotted">
        <color indexed="64"/>
      </bottom>
      <diagonal/>
    </border>
    <border>
      <left style="dashed">
        <color auto="1"/>
      </left>
      <right style="dotted">
        <color auto="1"/>
      </right>
      <top/>
      <bottom/>
      <diagonal/>
    </border>
    <border>
      <left style="dashed">
        <color auto="1"/>
      </left>
      <right style="dotted">
        <color indexed="64"/>
      </right>
      <top/>
      <bottom style="thin">
        <color indexed="64"/>
      </bottom>
      <diagonal/>
    </border>
    <border>
      <left style="dotted">
        <color indexed="64"/>
      </left>
      <right/>
      <top style="dotted">
        <color indexed="64"/>
      </top>
      <bottom/>
      <diagonal/>
    </border>
    <border>
      <left/>
      <right style="dashed">
        <color auto="1"/>
      </right>
      <top/>
      <bottom style="thin">
        <color indexed="64"/>
      </bottom>
      <diagonal/>
    </border>
    <border>
      <left style="dashed">
        <color auto="1"/>
      </left>
      <right style="thin">
        <color indexed="64"/>
      </right>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ck">
        <color indexed="64"/>
      </left>
      <right style="dotted">
        <color indexed="64"/>
      </right>
      <top style="thin">
        <color indexed="64"/>
      </top>
      <bottom style="thin">
        <color indexed="64"/>
      </bottom>
      <diagonal/>
    </border>
    <border>
      <left style="thick">
        <color indexed="64"/>
      </left>
      <right style="dotted">
        <color indexed="64"/>
      </right>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diagonal/>
    </border>
    <border>
      <left style="thick">
        <color theme="7" tint="0.79998168889431442"/>
      </left>
      <right/>
      <top style="thin">
        <color indexed="64"/>
      </top>
      <bottom style="thick">
        <color theme="7" tint="0.79995117038483843"/>
      </bottom>
      <diagonal/>
    </border>
    <border>
      <left/>
      <right/>
      <top style="thin">
        <color indexed="64"/>
      </top>
      <bottom style="thick">
        <color theme="7" tint="0.79995117038483843"/>
      </bottom>
      <diagonal/>
    </border>
    <border>
      <left style="medium">
        <color rgb="FFA3A3A3"/>
      </left>
      <right style="medium">
        <color rgb="FFA3A3A3"/>
      </right>
      <top style="medium">
        <color rgb="FFA3A3A3"/>
      </top>
      <bottom style="medium">
        <color rgb="FFA3A3A3"/>
      </bottom>
      <diagonal/>
    </border>
    <border>
      <left style="thin">
        <color indexed="64"/>
      </left>
      <right style="dotted">
        <color indexed="64"/>
      </right>
      <top/>
      <bottom style="double">
        <color indexed="64"/>
      </bottom>
      <diagonal/>
    </border>
    <border>
      <left style="thin">
        <color indexed="64"/>
      </left>
      <right/>
      <top/>
      <bottom style="double">
        <color indexed="64"/>
      </bottom>
      <diagonal/>
    </border>
  </borders>
  <cellStyleXfs count="5">
    <xf numFmtId="0" fontId="0" fillId="0" borderId="0"/>
    <xf numFmtId="9" fontId="1" fillId="0" borderId="0" applyFont="0" applyFill="0" applyBorder="0" applyAlignment="0" applyProtection="0"/>
    <xf numFmtId="0" fontId="1" fillId="8" borderId="51" applyNumberFormat="0" applyFont="0" applyAlignment="0" applyProtection="0"/>
    <xf numFmtId="0" fontId="1" fillId="7" borderId="0" applyNumberFormat="0" applyBorder="0" applyAlignment="0" applyProtection="0"/>
    <xf numFmtId="0" fontId="13" fillId="0" borderId="0"/>
  </cellStyleXfs>
  <cellXfs count="962">
    <xf numFmtId="0" fontId="0" fillId="0" borderId="0" xfId="0"/>
    <xf numFmtId="0" fontId="11"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vertical="top"/>
      <protection locked="0"/>
    </xf>
    <xf numFmtId="0" fontId="11" fillId="0" borderId="0" xfId="0" applyFont="1" applyProtection="1">
      <protection locked="0"/>
    </xf>
    <xf numFmtId="0" fontId="14" fillId="0" borderId="0" xfId="0" applyFont="1" applyAlignment="1" applyProtection="1">
      <alignment vertical="top"/>
      <protection locked="0"/>
    </xf>
    <xf numFmtId="0" fontId="8" fillId="5" borderId="2" xfId="0" applyFont="1" applyFill="1" applyBorder="1" applyAlignment="1" applyProtection="1">
      <alignment vertical="center" wrapText="1"/>
      <protection locked="0"/>
    </xf>
    <xf numFmtId="0" fontId="7" fillId="5" borderId="2" xfId="0" applyFont="1" applyFill="1" applyBorder="1" applyAlignment="1" applyProtection="1">
      <alignment vertical="center"/>
      <protection locked="0"/>
    </xf>
    <xf numFmtId="0" fontId="11" fillId="0" borderId="0" xfId="0" applyFont="1" applyAlignment="1" applyProtection="1">
      <alignment vertical="top"/>
      <protection locked="0"/>
    </xf>
    <xf numFmtId="0" fontId="11" fillId="0" borderId="0" xfId="0" applyFont="1" applyBorder="1" applyAlignment="1" applyProtection="1">
      <alignment vertical="top"/>
      <protection locked="0"/>
    </xf>
    <xf numFmtId="9" fontId="11" fillId="0" borderId="0" xfId="0" applyNumberFormat="1" applyFont="1" applyProtection="1">
      <protection locked="0"/>
    </xf>
    <xf numFmtId="1" fontId="11" fillId="0" borderId="0" xfId="0" applyNumberFormat="1" applyFont="1" applyProtection="1">
      <protection locked="0"/>
    </xf>
    <xf numFmtId="0" fontId="10" fillId="0" borderId="1" xfId="0" applyFont="1" applyBorder="1" applyAlignment="1" applyProtection="1">
      <alignment vertical="top"/>
      <protection locked="0"/>
    </xf>
    <xf numFmtId="0" fontId="10" fillId="0" borderId="8" xfId="0" applyFont="1" applyBorder="1" applyAlignment="1" applyProtection="1">
      <alignment vertical="top"/>
      <protection locked="0"/>
    </xf>
    <xf numFmtId="9" fontId="8" fillId="0" borderId="2" xfId="1" applyFont="1" applyBorder="1" applyAlignment="1" applyProtection="1">
      <alignment vertical="top"/>
      <protection locked="0"/>
    </xf>
    <xf numFmtId="9" fontId="11" fillId="0" borderId="0" xfId="1" applyFont="1" applyAlignment="1" applyProtection="1">
      <alignment vertical="top"/>
      <protection locked="0"/>
    </xf>
    <xf numFmtId="0" fontId="8" fillId="0" borderId="0" xfId="0" applyFont="1" applyProtection="1">
      <protection locked="0"/>
    </xf>
    <xf numFmtId="0" fontId="8" fillId="0" borderId="0" xfId="0" applyFont="1" applyAlignment="1">
      <alignment horizontal="left" vertical="top"/>
    </xf>
    <xf numFmtId="0" fontId="9" fillId="0" borderId="68" xfId="0" applyFont="1" applyBorder="1" applyAlignment="1">
      <alignment horizontal="left" vertical="top" wrapText="1"/>
    </xf>
    <xf numFmtId="9" fontId="11" fillId="0" borderId="0" xfId="1" applyFont="1" applyAlignment="1">
      <alignment horizontal="left" vertical="top"/>
    </xf>
    <xf numFmtId="9" fontId="8" fillId="0" borderId="0" xfId="0" applyNumberFormat="1" applyFont="1" applyAlignment="1">
      <alignment horizontal="left" vertical="top"/>
    </xf>
    <xf numFmtId="9" fontId="11" fillId="0" borderId="7" xfId="1" applyFont="1" applyBorder="1" applyAlignment="1">
      <alignment horizontal="left" vertical="top"/>
    </xf>
    <xf numFmtId="0" fontId="8" fillId="0" borderId="7" xfId="0" applyFont="1" applyBorder="1" applyAlignment="1">
      <alignment horizontal="left" vertical="top"/>
    </xf>
    <xf numFmtId="9" fontId="8" fillId="0" borderId="0" xfId="1" applyFont="1" applyAlignment="1">
      <alignment horizontal="left" vertical="top"/>
    </xf>
    <xf numFmtId="0" fontId="8" fillId="0" borderId="0" xfId="0" applyFont="1" applyAlignment="1">
      <alignment vertical="top"/>
    </xf>
    <xf numFmtId="0" fontId="7" fillId="0" borderId="1" xfId="0" applyFont="1" applyBorder="1" applyAlignment="1">
      <alignment vertical="top"/>
    </xf>
    <xf numFmtId="0" fontId="8" fillId="0" borderId="7" xfId="0" applyFont="1" applyBorder="1" applyAlignment="1">
      <alignment vertical="top"/>
    </xf>
    <xf numFmtId="0" fontId="7" fillId="3" borderId="4" xfId="0" applyFont="1" applyFill="1" applyBorder="1" applyAlignment="1">
      <alignment vertical="top"/>
    </xf>
    <xf numFmtId="0" fontId="7" fillId="3" borderId="10" xfId="0" applyFont="1" applyFill="1" applyBorder="1" applyAlignment="1">
      <alignment vertical="top"/>
    </xf>
    <xf numFmtId="0" fontId="8" fillId="0" borderId="8" xfId="0" applyFont="1" applyBorder="1" applyAlignment="1">
      <alignment vertical="top"/>
    </xf>
    <xf numFmtId="0" fontId="7" fillId="0" borderId="1" xfId="0" applyFont="1" applyBorder="1" applyAlignment="1">
      <alignment vertical="top" wrapText="1"/>
    </xf>
    <xf numFmtId="0" fontId="7" fillId="0" borderId="8" xfId="0" applyFont="1" applyBorder="1" applyAlignment="1">
      <alignment vertical="top"/>
    </xf>
    <xf numFmtId="0" fontId="7" fillId="0" borderId="7" xfId="0" applyFont="1" applyBorder="1" applyAlignment="1">
      <alignment vertical="top"/>
    </xf>
    <xf numFmtId="0" fontId="7" fillId="3" borderId="41" xfId="0" applyFont="1" applyFill="1" applyBorder="1" applyAlignment="1">
      <alignment vertical="top" wrapText="1"/>
    </xf>
    <xf numFmtId="0" fontId="7" fillId="0" borderId="68" xfId="0" applyFont="1" applyBorder="1" applyAlignment="1">
      <alignment vertical="top" wrapText="1"/>
    </xf>
    <xf numFmtId="0" fontId="7" fillId="0" borderId="2" xfId="0" applyFont="1" applyBorder="1" applyAlignment="1">
      <alignment vertical="top" wrapText="1"/>
    </xf>
    <xf numFmtId="0" fontId="7" fillId="0" borderId="10" xfId="0" applyFont="1" applyFill="1" applyBorder="1" applyAlignment="1">
      <alignment vertical="top" wrapText="1"/>
    </xf>
    <xf numFmtId="0" fontId="7" fillId="0" borderId="4" xfId="0" applyFont="1" applyBorder="1" applyAlignment="1">
      <alignment vertical="top"/>
    </xf>
    <xf numFmtId="0" fontId="8" fillId="0" borderId="68" xfId="0" applyFont="1" applyFill="1" applyBorder="1" applyAlignment="1">
      <alignment vertical="top" wrapText="1"/>
    </xf>
    <xf numFmtId="0" fontId="7" fillId="0" borderId="0" xfId="0" applyFont="1" applyBorder="1" applyAlignment="1">
      <alignment vertical="top" wrapText="1"/>
    </xf>
    <xf numFmtId="0" fontId="7" fillId="0" borderId="7" xfId="0" applyFont="1" applyFill="1" applyBorder="1" applyAlignment="1">
      <alignment vertical="top" wrapText="1"/>
    </xf>
    <xf numFmtId="0" fontId="7" fillId="0" borderId="0" xfId="0" applyFont="1" applyBorder="1" applyAlignment="1">
      <alignment vertical="top"/>
    </xf>
    <xf numFmtId="0" fontId="7" fillId="0" borderId="0" xfId="0" applyFont="1" applyFill="1" applyBorder="1" applyAlignment="1">
      <alignment vertical="top" wrapText="1"/>
    </xf>
    <xf numFmtId="0" fontId="8" fillId="0" borderId="68" xfId="0" applyFont="1" applyBorder="1" applyAlignment="1">
      <alignment horizontal="left" vertical="top" wrapText="1"/>
    </xf>
    <xf numFmtId="0" fontId="8" fillId="0" borderId="7" xfId="0" applyFont="1" applyBorder="1" applyAlignment="1">
      <alignment horizontal="left" vertical="top" wrapText="1"/>
    </xf>
    <xf numFmtId="9" fontId="8" fillId="9" borderId="0" xfId="1" applyFont="1" applyFill="1" applyAlignment="1">
      <alignment horizontal="left" vertical="top"/>
    </xf>
    <xf numFmtId="9" fontId="11" fillId="9" borderId="0" xfId="1" applyFont="1" applyFill="1" applyAlignment="1">
      <alignment horizontal="left" vertical="top"/>
    </xf>
    <xf numFmtId="0" fontId="11" fillId="0" borderId="0" xfId="0" applyFont="1"/>
    <xf numFmtId="0" fontId="15" fillId="0" borderId="68" xfId="0" applyFont="1" applyBorder="1" applyAlignment="1">
      <alignment horizontal="left" vertical="top" wrapText="1"/>
    </xf>
    <xf numFmtId="0" fontId="15" fillId="0" borderId="0" xfId="0" applyFont="1" applyBorder="1" applyAlignment="1">
      <alignment horizontal="left" vertical="top" wrapText="1"/>
    </xf>
    <xf numFmtId="0" fontId="8" fillId="0" borderId="7" xfId="0" applyFont="1" applyBorder="1" applyAlignment="1">
      <alignment vertical="top" wrapText="1"/>
    </xf>
    <xf numFmtId="0" fontId="7" fillId="3" borderId="54" xfId="0" applyFont="1" applyFill="1" applyBorder="1" applyAlignment="1">
      <alignment vertical="top" wrapText="1"/>
    </xf>
    <xf numFmtId="0" fontId="8" fillId="0" borderId="54" xfId="0" applyFont="1" applyBorder="1" applyAlignment="1">
      <alignment vertical="top" wrapText="1"/>
    </xf>
    <xf numFmtId="9" fontId="8" fillId="0" borderId="54" xfId="1" applyFont="1" applyBorder="1" applyAlignment="1">
      <alignment vertical="top" wrapText="1"/>
    </xf>
    <xf numFmtId="0" fontId="7" fillId="3" borderId="1" xfId="0" applyFont="1" applyFill="1" applyBorder="1" applyAlignment="1">
      <alignment vertical="top" wrapText="1"/>
    </xf>
    <xf numFmtId="0" fontId="11" fillId="0" borderId="2" xfId="0" applyFont="1" applyBorder="1" applyAlignment="1">
      <alignment vertical="center" wrapText="1"/>
    </xf>
    <xf numFmtId="0" fontId="11" fillId="0" borderId="4" xfId="0" applyFont="1" applyBorder="1" applyAlignment="1">
      <alignment vertical="center" wrapText="1"/>
    </xf>
    <xf numFmtId="0" fontId="11" fillId="0" borderId="54" xfId="0" applyFont="1" applyBorder="1" applyAlignment="1">
      <alignment vertical="center" wrapText="1"/>
    </xf>
    <xf numFmtId="0" fontId="7" fillId="0" borderId="0" xfId="0" applyFont="1" applyAlignment="1">
      <alignment vertical="top"/>
    </xf>
    <xf numFmtId="3" fontId="11" fillId="0" borderId="66" xfId="0" applyNumberFormat="1" applyFont="1" applyFill="1" applyBorder="1" applyAlignment="1">
      <alignment vertical="top"/>
    </xf>
    <xf numFmtId="3" fontId="11" fillId="0" borderId="53" xfId="0" applyNumberFormat="1" applyFont="1" applyFill="1" applyBorder="1"/>
    <xf numFmtId="3" fontId="11" fillId="0" borderId="66" xfId="0" applyNumberFormat="1" applyFont="1" applyFill="1" applyBorder="1"/>
    <xf numFmtId="0" fontId="11" fillId="3" borderId="2" xfId="0" applyFont="1" applyFill="1" applyBorder="1" applyAlignment="1">
      <alignment vertical="center" wrapText="1"/>
    </xf>
    <xf numFmtId="167" fontId="8" fillId="0" borderId="0" xfId="0" applyNumberFormat="1" applyFont="1" applyAlignment="1">
      <alignment horizontal="left" vertical="top"/>
    </xf>
    <xf numFmtId="0" fontId="18" fillId="0" borderId="2" xfId="0" applyFont="1" applyBorder="1" applyAlignment="1">
      <alignment vertical="center" wrapText="1"/>
    </xf>
    <xf numFmtId="0" fontId="18" fillId="0" borderId="4" xfId="0" applyFont="1" applyBorder="1" applyAlignment="1">
      <alignment vertical="center" wrapText="1"/>
    </xf>
    <xf numFmtId="0" fontId="11" fillId="0" borderId="0" xfId="0" applyFont="1" applyBorder="1" applyAlignment="1">
      <alignment vertical="center" wrapText="1"/>
    </xf>
    <xf numFmtId="0" fontId="19" fillId="0" borderId="4" xfId="0" applyFont="1" applyBorder="1" applyAlignment="1">
      <alignment vertical="center" wrapText="1"/>
    </xf>
    <xf numFmtId="0" fontId="12" fillId="0" borderId="0" xfId="0" applyFont="1" applyProtection="1">
      <protection locked="0"/>
    </xf>
    <xf numFmtId="0" fontId="22" fillId="11" borderId="111" xfId="0" applyFont="1" applyFill="1" applyBorder="1" applyAlignment="1">
      <alignment vertical="center" wrapText="1"/>
    </xf>
    <xf numFmtId="0" fontId="22" fillId="0" borderId="111" xfId="0" applyFont="1" applyBorder="1" applyAlignment="1">
      <alignment vertical="center" wrapText="1"/>
    </xf>
    <xf numFmtId="0" fontId="4" fillId="0" borderId="0" xfId="0" applyFont="1" applyAlignment="1" applyProtection="1">
      <alignment horizontal="left" vertical="center"/>
      <protection locked="0"/>
    </xf>
    <xf numFmtId="0" fontId="7" fillId="3" borderId="60" xfId="0" applyFont="1" applyFill="1" applyBorder="1" applyAlignment="1" applyProtection="1">
      <alignment vertical="center"/>
      <protection locked="0"/>
    </xf>
    <xf numFmtId="0" fontId="7" fillId="2" borderId="1" xfId="0" applyFont="1" applyFill="1" applyBorder="1" applyAlignment="1" applyProtection="1">
      <alignment vertical="center"/>
      <protection locked="0"/>
    </xf>
    <xf numFmtId="0" fontId="4" fillId="0" borderId="0" xfId="0" applyFont="1" applyAlignment="1" applyProtection="1">
      <alignment vertical="center"/>
      <protection locked="0"/>
    </xf>
    <xf numFmtId="0" fontId="3" fillId="0" borderId="0" xfId="0" applyFont="1" applyAlignment="1" applyProtection="1">
      <alignment vertical="top"/>
      <protection locked="0"/>
    </xf>
    <xf numFmtId="0" fontId="8" fillId="0" borderId="0" xfId="0" applyFont="1" applyBorder="1" applyAlignment="1" applyProtection="1">
      <alignment horizontal="left" vertical="top" wrapText="1"/>
      <protection locked="0"/>
    </xf>
    <xf numFmtId="0" fontId="7" fillId="2" borderId="0" xfId="0" applyFont="1" applyFill="1" applyAlignment="1" applyProtection="1">
      <alignment horizontal="left" vertical="center"/>
      <protection locked="0"/>
    </xf>
    <xf numFmtId="0" fontId="10" fillId="2" borderId="0" xfId="0" applyFont="1" applyFill="1" applyAlignment="1" applyProtection="1">
      <alignment vertical="top"/>
      <protection locked="0"/>
    </xf>
    <xf numFmtId="0" fontId="7" fillId="0" borderId="0" xfId="0" applyFont="1" applyFill="1" applyAlignment="1" applyProtection="1">
      <alignment horizontal="left" vertical="center" wrapText="1"/>
      <protection locked="0"/>
    </xf>
    <xf numFmtId="0" fontId="8" fillId="0" borderId="0" xfId="0" applyFont="1" applyFill="1" applyAlignment="1" applyProtection="1">
      <alignment vertical="center"/>
      <protection locked="0"/>
    </xf>
    <xf numFmtId="0" fontId="25" fillId="0" borderId="0" xfId="3" applyFont="1" applyFill="1" applyAlignment="1" applyProtection="1">
      <alignment horizontal="left" vertical="center"/>
      <protection locked="0"/>
    </xf>
    <xf numFmtId="0" fontId="8" fillId="0" borderId="0" xfId="0" applyFont="1" applyAlignment="1" applyProtection="1">
      <alignment horizontal="left" vertical="center"/>
      <protection locked="0"/>
    </xf>
    <xf numFmtId="0" fontId="7" fillId="0" borderId="0" xfId="0" applyFont="1" applyFill="1" applyAlignment="1" applyProtection="1">
      <alignment horizontal="left" vertical="center"/>
      <protection locked="0"/>
    </xf>
    <xf numFmtId="0" fontId="8" fillId="3" borderId="0" xfId="0" applyFont="1" applyFill="1" applyAlignment="1" applyProtection="1">
      <alignment vertical="center"/>
      <protection locked="0"/>
    </xf>
    <xf numFmtId="0" fontId="8" fillId="0" borderId="0" xfId="0" applyFont="1" applyFill="1" applyAlignment="1" applyProtection="1">
      <alignment horizontal="left" vertical="center"/>
      <protection locked="0"/>
    </xf>
    <xf numFmtId="0" fontId="7" fillId="3" borderId="0" xfId="0" applyFont="1" applyFill="1" applyBorder="1" applyAlignment="1" applyProtection="1">
      <alignment vertical="top"/>
      <protection locked="0"/>
    </xf>
    <xf numFmtId="0" fontId="10" fillId="4" borderId="0" xfId="0" applyFont="1" applyFill="1" applyBorder="1" applyAlignment="1" applyProtection="1">
      <alignment vertical="top"/>
      <protection locked="0"/>
    </xf>
    <xf numFmtId="0" fontId="8" fillId="0" borderId="0" xfId="0" applyFont="1" applyBorder="1" applyAlignment="1" applyProtection="1">
      <alignment vertical="top"/>
      <protection locked="0"/>
    </xf>
    <xf numFmtId="0" fontId="8" fillId="0" borderId="0" xfId="0" applyFont="1" applyBorder="1" applyProtection="1">
      <protection locked="0"/>
    </xf>
    <xf numFmtId="0" fontId="8" fillId="0" borderId="0" xfId="0" applyFont="1" applyFill="1" applyAlignment="1" applyProtection="1">
      <alignment vertical="top"/>
      <protection locked="0"/>
    </xf>
    <xf numFmtId="0" fontId="8" fillId="0" borderId="0" xfId="0" applyFont="1" applyFill="1" applyProtection="1">
      <protection locked="0"/>
    </xf>
    <xf numFmtId="0" fontId="11" fillId="0" borderId="2" xfId="0" applyFont="1" applyBorder="1" applyAlignment="1" applyProtection="1">
      <alignment vertical="top"/>
      <protection locked="0"/>
    </xf>
    <xf numFmtId="0" fontId="11" fillId="0" borderId="2" xfId="0" applyFont="1" applyBorder="1" applyProtection="1">
      <protection locked="0"/>
    </xf>
    <xf numFmtId="0" fontId="11" fillId="0" borderId="9" xfId="0" applyFont="1" applyBorder="1" applyProtection="1">
      <protection locked="0"/>
    </xf>
    <xf numFmtId="0" fontId="10" fillId="0" borderId="17" xfId="0" applyFont="1" applyFill="1" applyBorder="1" applyAlignment="1" applyProtection="1">
      <alignment horizontal="right" vertical="center" wrapText="1"/>
      <protection locked="0"/>
    </xf>
    <xf numFmtId="0" fontId="10" fillId="0" borderId="48" xfId="0" applyFont="1" applyFill="1" applyBorder="1" applyAlignment="1" applyProtection="1">
      <alignment horizontal="right" vertical="center" wrapText="1"/>
      <protection locked="0"/>
    </xf>
    <xf numFmtId="0" fontId="10" fillId="0" borderId="17" xfId="0" applyFont="1" applyBorder="1" applyAlignment="1" applyProtection="1">
      <alignment horizontal="right" vertical="center"/>
      <protection locked="0"/>
    </xf>
    <xf numFmtId="0" fontId="10" fillId="0" borderId="0" xfId="0" applyFont="1" applyBorder="1" applyProtection="1">
      <protection locked="0"/>
    </xf>
    <xf numFmtId="0" fontId="11" fillId="0" borderId="0" xfId="0" applyFont="1" applyBorder="1" applyAlignment="1" applyProtection="1">
      <alignment horizontal="left" vertical="center" indent="1"/>
      <protection locked="0"/>
    </xf>
    <xf numFmtId="0" fontId="11" fillId="0" borderId="0" xfId="0" applyFont="1" applyBorder="1" applyProtection="1">
      <protection locked="0"/>
    </xf>
    <xf numFmtId="0" fontId="11" fillId="0" borderId="7" xfId="0" applyFont="1" applyBorder="1" applyProtection="1">
      <protection locked="0"/>
    </xf>
    <xf numFmtId="3" fontId="10" fillId="3" borderId="11" xfId="0" applyNumberFormat="1" applyFont="1" applyFill="1" applyBorder="1" applyAlignment="1" applyProtection="1">
      <alignment vertical="top"/>
      <protection locked="0"/>
    </xf>
    <xf numFmtId="3" fontId="10" fillId="3" borderId="23" xfId="0" applyNumberFormat="1" applyFont="1" applyFill="1" applyBorder="1" applyAlignment="1" applyProtection="1">
      <alignment vertical="top"/>
      <protection locked="0"/>
    </xf>
    <xf numFmtId="3" fontId="10" fillId="3" borderId="32" xfId="0" applyNumberFormat="1" applyFont="1" applyFill="1" applyBorder="1" applyAlignment="1" applyProtection="1">
      <alignment vertical="top"/>
      <protection locked="0"/>
    </xf>
    <xf numFmtId="3" fontId="10" fillId="0" borderId="11" xfId="0" applyNumberFormat="1" applyFont="1" applyBorder="1" applyAlignment="1" applyProtection="1">
      <alignment vertical="top"/>
      <protection locked="0"/>
    </xf>
    <xf numFmtId="0" fontId="11" fillId="0" borderId="1" xfId="0" applyFont="1" applyBorder="1" applyProtection="1">
      <protection locked="0"/>
    </xf>
    <xf numFmtId="0" fontId="11" fillId="0" borderId="1" xfId="0" applyFont="1" applyBorder="1" applyAlignment="1" applyProtection="1">
      <alignment horizontal="left" vertical="center" indent="1"/>
      <protection locked="0"/>
    </xf>
    <xf numFmtId="0" fontId="11" fillId="0" borderId="8" xfId="0" applyFont="1" applyBorder="1" applyProtection="1">
      <protection locked="0"/>
    </xf>
    <xf numFmtId="3" fontId="11" fillId="0" borderId="28" xfId="0" applyNumberFormat="1" applyFont="1" applyFill="1" applyBorder="1" applyAlignment="1" applyProtection="1">
      <alignment vertical="top"/>
      <protection locked="0"/>
    </xf>
    <xf numFmtId="3" fontId="11" fillId="0" borderId="29" xfId="0" applyNumberFormat="1" applyFont="1" applyFill="1" applyBorder="1" applyAlignment="1" applyProtection="1">
      <alignment vertical="top"/>
      <protection locked="0"/>
    </xf>
    <xf numFmtId="3" fontId="11" fillId="0" borderId="33" xfId="0" applyNumberFormat="1" applyFont="1" applyFill="1" applyBorder="1" applyAlignment="1" applyProtection="1">
      <alignment vertical="top"/>
      <protection locked="0"/>
    </xf>
    <xf numFmtId="3" fontId="11" fillId="0" borderId="28" xfId="0" applyNumberFormat="1" applyFont="1" applyBorder="1" applyAlignment="1" applyProtection="1">
      <alignment vertical="top"/>
      <protection locked="0"/>
    </xf>
    <xf numFmtId="0" fontId="11" fillId="0" borderId="0" xfId="0" applyFont="1" applyAlignment="1" applyProtection="1">
      <alignment horizontal="left" vertical="center" indent="1"/>
      <protection locked="0"/>
    </xf>
    <xf numFmtId="3" fontId="11" fillId="0" borderId="11" xfId="0" applyNumberFormat="1" applyFont="1" applyBorder="1" applyAlignment="1" applyProtection="1">
      <alignment vertical="top"/>
      <protection locked="0"/>
    </xf>
    <xf numFmtId="3" fontId="11" fillId="0" borderId="23" xfId="0" applyNumberFormat="1" applyFont="1" applyBorder="1" applyAlignment="1" applyProtection="1">
      <alignment vertical="top"/>
      <protection locked="0"/>
    </xf>
    <xf numFmtId="3" fontId="11" fillId="0" borderId="32" xfId="0" applyNumberFormat="1" applyFont="1" applyBorder="1" applyAlignment="1" applyProtection="1">
      <alignment vertical="top"/>
      <protection locked="0"/>
    </xf>
    <xf numFmtId="3" fontId="11" fillId="3" borderId="11" xfId="0" applyNumberFormat="1" applyFont="1" applyFill="1" applyBorder="1" applyAlignment="1" applyProtection="1">
      <alignment vertical="top"/>
      <protection locked="0"/>
    </xf>
    <xf numFmtId="3" fontId="11" fillId="3" borderId="23" xfId="0" applyNumberFormat="1" applyFont="1" applyFill="1" applyBorder="1" applyAlignment="1" applyProtection="1">
      <alignment vertical="top"/>
      <protection locked="0"/>
    </xf>
    <xf numFmtId="3" fontId="11" fillId="3" borderId="42" xfId="0" applyNumberFormat="1" applyFont="1" applyFill="1" applyBorder="1" applyAlignment="1" applyProtection="1">
      <alignment vertical="top"/>
      <protection locked="0"/>
    </xf>
    <xf numFmtId="3" fontId="11" fillId="3" borderId="32" xfId="0" applyNumberFormat="1" applyFont="1" applyFill="1" applyBorder="1" applyAlignment="1" applyProtection="1">
      <alignment vertical="top"/>
      <protection locked="0"/>
    </xf>
    <xf numFmtId="3" fontId="11" fillId="0" borderId="11" xfId="0" applyNumberFormat="1" applyFont="1" applyFill="1" applyBorder="1" applyAlignment="1" applyProtection="1">
      <alignment vertical="top"/>
      <protection locked="0"/>
    </xf>
    <xf numFmtId="3" fontId="11" fillId="0" borderId="89" xfId="0" applyNumberFormat="1" applyFont="1" applyFill="1" applyBorder="1" applyAlignment="1" applyProtection="1">
      <alignment vertical="top"/>
      <protection locked="0"/>
    </xf>
    <xf numFmtId="3" fontId="10" fillId="0" borderId="11" xfId="0" applyNumberFormat="1" applyFont="1" applyFill="1" applyBorder="1" applyAlignment="1" applyProtection="1">
      <alignment vertical="top"/>
      <protection locked="0"/>
    </xf>
    <xf numFmtId="3" fontId="10" fillId="0" borderId="23" xfId="0" applyNumberFormat="1" applyFont="1" applyFill="1" applyBorder="1" applyAlignment="1" applyProtection="1">
      <alignment vertical="top"/>
      <protection locked="0"/>
    </xf>
    <xf numFmtId="3" fontId="10" fillId="0" borderId="32" xfId="0" applyNumberFormat="1" applyFont="1" applyFill="1" applyBorder="1" applyAlignment="1" applyProtection="1">
      <alignment vertical="top"/>
      <protection locked="0"/>
    </xf>
    <xf numFmtId="0" fontId="11" fillId="0" borderId="0" xfId="0" applyFont="1" applyBorder="1" applyAlignment="1" applyProtection="1">
      <alignment horizontal="left" indent="1"/>
      <protection locked="0"/>
    </xf>
    <xf numFmtId="3" fontId="11" fillId="0" borderId="11" xfId="0" applyNumberFormat="1" applyFont="1" applyBorder="1" applyProtection="1">
      <protection locked="0"/>
    </xf>
    <xf numFmtId="3" fontId="11" fillId="0" borderId="23" xfId="0" applyNumberFormat="1" applyFont="1" applyBorder="1" applyProtection="1">
      <protection locked="0"/>
    </xf>
    <xf numFmtId="3" fontId="11" fillId="0" borderId="32" xfId="0" applyNumberFormat="1" applyFont="1" applyBorder="1" applyProtection="1">
      <protection locked="0"/>
    </xf>
    <xf numFmtId="0" fontId="11" fillId="0" borderId="0" xfId="0" applyFont="1" applyAlignment="1" applyProtection="1">
      <alignment horizontal="left" indent="1"/>
      <protection locked="0"/>
    </xf>
    <xf numFmtId="0" fontId="26" fillId="0" borderId="1" xfId="0" applyFont="1" applyBorder="1" applyAlignment="1" applyProtection="1">
      <alignment horizontal="left"/>
      <protection locked="0"/>
    </xf>
    <xf numFmtId="0" fontId="9" fillId="0" borderId="1" xfId="0" applyFont="1" applyBorder="1" applyProtection="1">
      <protection locked="0"/>
    </xf>
    <xf numFmtId="0" fontId="9" fillId="0" borderId="8" xfId="0" applyFont="1" applyBorder="1" applyProtection="1">
      <protection locked="0"/>
    </xf>
    <xf numFmtId="9" fontId="9" fillId="0" borderId="28" xfId="1" applyFont="1" applyBorder="1" applyAlignment="1" applyProtection="1">
      <alignment horizontal="right"/>
      <protection locked="0"/>
    </xf>
    <xf numFmtId="9" fontId="9" fillId="0" borderId="29" xfId="1" applyFont="1" applyBorder="1" applyAlignment="1" applyProtection="1">
      <alignment horizontal="right"/>
      <protection locked="0"/>
    </xf>
    <xf numFmtId="9" fontId="9" fillId="0" borderId="33" xfId="1" applyFont="1" applyBorder="1" applyAlignment="1" applyProtection="1">
      <alignment horizontal="right"/>
      <protection locked="0"/>
    </xf>
    <xf numFmtId="9" fontId="9" fillId="0" borderId="28" xfId="1" applyFont="1" applyBorder="1" applyProtection="1">
      <protection locked="0"/>
    </xf>
    <xf numFmtId="3" fontId="10" fillId="0" borderId="11" xfId="0" applyNumberFormat="1" applyFont="1" applyBorder="1" applyProtection="1">
      <protection locked="0"/>
    </xf>
    <xf numFmtId="3" fontId="10" fillId="0" borderId="23" xfId="0" applyNumberFormat="1" applyFont="1" applyBorder="1" applyProtection="1">
      <protection locked="0"/>
    </xf>
    <xf numFmtId="3" fontId="10" fillId="0" borderId="32" xfId="0" applyNumberFormat="1" applyFont="1" applyBorder="1" applyProtection="1">
      <protection locked="0"/>
    </xf>
    <xf numFmtId="3" fontId="11" fillId="0" borderId="31" xfId="0" applyNumberFormat="1" applyFont="1" applyBorder="1" applyProtection="1">
      <protection locked="0"/>
    </xf>
    <xf numFmtId="3" fontId="11" fillId="0" borderId="29" xfId="0" applyNumberFormat="1" applyFont="1" applyBorder="1" applyProtection="1">
      <protection locked="0"/>
    </xf>
    <xf numFmtId="0" fontId="10" fillId="0" borderId="4" xfId="0" applyFont="1" applyBorder="1" applyAlignment="1" applyProtection="1">
      <alignment horizontal="left" vertical="center"/>
      <protection locked="0"/>
    </xf>
    <xf numFmtId="0" fontId="10" fillId="0" borderId="4" xfId="0" applyFont="1" applyBorder="1" applyAlignment="1" applyProtection="1">
      <alignment horizontal="left" vertical="center" indent="1"/>
      <protection locked="0"/>
    </xf>
    <xf numFmtId="0" fontId="10" fillId="0" borderId="4" xfId="0" applyFont="1" applyBorder="1" applyProtection="1">
      <protection locked="0"/>
    </xf>
    <xf numFmtId="0" fontId="10" fillId="0" borderId="10" xfId="0" applyFont="1" applyBorder="1" applyProtection="1">
      <protection locked="0"/>
    </xf>
    <xf numFmtId="3" fontId="10" fillId="0" borderId="26" xfId="0" applyNumberFormat="1" applyFont="1" applyBorder="1" applyProtection="1">
      <protection locked="0"/>
    </xf>
    <xf numFmtId="3" fontId="10" fillId="0" borderId="27" xfId="0" applyNumberFormat="1" applyFont="1" applyBorder="1" applyProtection="1">
      <protection locked="0"/>
    </xf>
    <xf numFmtId="3" fontId="10" fillId="0" borderId="31" xfId="0" applyNumberFormat="1" applyFont="1" applyBorder="1" applyProtection="1">
      <protection locked="0"/>
    </xf>
    <xf numFmtId="0" fontId="11" fillId="0" borderId="37" xfId="0" applyFont="1" applyBorder="1" applyAlignment="1" applyProtection="1">
      <alignment horizontal="left" vertical="center"/>
      <protection locked="0"/>
    </xf>
    <xf numFmtId="0" fontId="11" fillId="0" borderId="37" xfId="0" applyFont="1" applyBorder="1" applyAlignment="1" applyProtection="1">
      <alignment horizontal="left" vertical="center" indent="1"/>
      <protection locked="0"/>
    </xf>
    <xf numFmtId="0" fontId="11" fillId="0" borderId="37" xfId="0" applyFont="1" applyBorder="1" applyProtection="1">
      <protection locked="0"/>
    </xf>
    <xf numFmtId="0" fontId="11" fillId="0" borderId="84" xfId="0" applyFont="1" applyBorder="1" applyProtection="1">
      <protection locked="0"/>
    </xf>
    <xf numFmtId="3" fontId="11" fillId="0" borderId="82" xfId="0" applyNumberFormat="1" applyFont="1" applyBorder="1" applyProtection="1">
      <protection locked="0"/>
    </xf>
    <xf numFmtId="3" fontId="11" fillId="0" borderId="73" xfId="0" applyNumberFormat="1" applyFont="1" applyBorder="1" applyProtection="1">
      <protection locked="0"/>
    </xf>
    <xf numFmtId="3" fontId="11" fillId="0" borderId="83" xfId="0" applyNumberFormat="1" applyFont="1" applyBorder="1" applyProtection="1">
      <protection locked="0"/>
    </xf>
    <xf numFmtId="0" fontId="11" fillId="0" borderId="0" xfId="0" applyFont="1" applyAlignment="1" applyProtection="1">
      <alignment horizontal="left" vertical="center"/>
      <protection locked="0"/>
    </xf>
    <xf numFmtId="3" fontId="10" fillId="0" borderId="0" xfId="0" applyNumberFormat="1" applyFont="1" applyBorder="1" applyProtection="1">
      <protection locked="0"/>
    </xf>
    <xf numFmtId="9" fontId="11" fillId="0" borderId="0" xfId="1" applyFont="1" applyProtection="1">
      <protection locked="0"/>
    </xf>
    <xf numFmtId="3" fontId="11" fillId="0" borderId="0" xfId="0" applyNumberFormat="1" applyFont="1" applyProtection="1">
      <protection locked="0"/>
    </xf>
    <xf numFmtId="3" fontId="10" fillId="0" borderId="5" xfId="0" applyNumberFormat="1" applyFont="1" applyBorder="1" applyAlignment="1" applyProtection="1">
      <alignment horizontal="left" vertical="center"/>
      <protection locked="0"/>
    </xf>
    <xf numFmtId="3" fontId="9" fillId="0" borderId="6" xfId="0" applyNumberFormat="1" applyFont="1" applyBorder="1" applyAlignment="1" applyProtection="1">
      <alignment horizontal="left" vertical="center"/>
      <protection locked="0"/>
    </xf>
    <xf numFmtId="164" fontId="11" fillId="0" borderId="6" xfId="1" applyNumberFormat="1" applyFont="1" applyBorder="1" applyAlignment="1" applyProtection="1">
      <alignment horizontal="left" vertical="center"/>
      <protection locked="0"/>
    </xf>
    <xf numFmtId="3" fontId="10" fillId="0" borderId="74" xfId="0" applyNumberFormat="1"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3" fontId="11" fillId="0" borderId="24" xfId="0" applyNumberFormat="1" applyFont="1" applyBorder="1" applyAlignment="1" applyProtection="1">
      <alignment horizontal="right" vertical="center" wrapText="1"/>
      <protection locked="0"/>
    </xf>
    <xf numFmtId="3" fontId="11" fillId="0" borderId="22" xfId="0" applyNumberFormat="1" applyFont="1" applyBorder="1" applyAlignment="1" applyProtection="1">
      <alignment horizontal="right" vertical="center" wrapText="1"/>
      <protection locked="0"/>
    </xf>
    <xf numFmtId="3" fontId="11" fillId="0" borderId="49" xfId="0" applyNumberFormat="1" applyFont="1" applyBorder="1" applyAlignment="1" applyProtection="1">
      <alignment horizontal="right" vertical="center" wrapText="1"/>
      <protection locked="0"/>
    </xf>
    <xf numFmtId="0" fontId="16" fillId="0" borderId="0" xfId="0" applyFont="1" applyFill="1" applyAlignment="1" applyProtection="1">
      <alignment horizontal="left" vertical="center"/>
      <protection locked="0"/>
    </xf>
    <xf numFmtId="3" fontId="10" fillId="0" borderId="6" xfId="0" applyNumberFormat="1" applyFont="1" applyBorder="1" applyAlignment="1" applyProtection="1">
      <alignment horizontal="left" vertical="center"/>
      <protection locked="0"/>
    </xf>
    <xf numFmtId="3" fontId="10" fillId="0" borderId="25" xfId="0" applyNumberFormat="1" applyFont="1" applyBorder="1" applyAlignment="1" applyProtection="1">
      <alignment horizontal="left" vertical="center"/>
      <protection locked="0"/>
    </xf>
    <xf numFmtId="3" fontId="11" fillId="0" borderId="45" xfId="0" applyNumberFormat="1" applyFont="1" applyBorder="1" applyAlignment="1" applyProtection="1">
      <alignment horizontal="right" vertical="center" wrapText="1"/>
      <protection locked="0"/>
    </xf>
    <xf numFmtId="0" fontId="11" fillId="0" borderId="1" xfId="0" applyFont="1" applyBorder="1" applyAlignment="1" applyProtection="1">
      <alignment horizontal="left" vertical="center"/>
      <protection locked="0"/>
    </xf>
    <xf numFmtId="3" fontId="10" fillId="0" borderId="77" xfId="0" applyNumberFormat="1" applyFont="1" applyBorder="1" applyAlignment="1" applyProtection="1">
      <alignment horizontal="left" vertical="center"/>
      <protection locked="0"/>
    </xf>
    <xf numFmtId="3" fontId="11" fillId="0" borderId="77" xfId="0" applyNumberFormat="1" applyFont="1" applyBorder="1" applyAlignment="1" applyProtection="1">
      <alignment horizontal="left" vertical="center"/>
      <protection locked="0"/>
    </xf>
    <xf numFmtId="164" fontId="11" fillId="0" borderId="77" xfId="1" applyNumberFormat="1" applyFont="1" applyFill="1" applyBorder="1" applyAlignment="1" applyProtection="1">
      <alignment horizontal="left" vertical="center"/>
      <protection locked="0"/>
    </xf>
    <xf numFmtId="3" fontId="10" fillId="0" borderId="78" xfId="0" applyNumberFormat="1" applyFont="1" applyBorder="1" applyAlignment="1" applyProtection="1">
      <alignment horizontal="left" vertical="center"/>
      <protection locked="0"/>
    </xf>
    <xf numFmtId="0" fontId="11" fillId="0" borderId="77" xfId="0" applyFont="1" applyBorder="1" applyAlignment="1" applyProtection="1">
      <alignment horizontal="left" vertical="center"/>
      <protection locked="0"/>
    </xf>
    <xf numFmtId="3" fontId="11" fillId="0" borderId="72" xfId="0" applyNumberFormat="1" applyFont="1" applyBorder="1" applyAlignment="1" applyProtection="1">
      <alignment horizontal="right" vertical="center" wrapText="1"/>
      <protection locked="0"/>
    </xf>
    <xf numFmtId="3" fontId="11" fillId="0" borderId="71" xfId="0" applyNumberFormat="1" applyFont="1" applyBorder="1" applyAlignment="1" applyProtection="1">
      <alignment horizontal="right" vertical="center" wrapText="1"/>
      <protection locked="0"/>
    </xf>
    <xf numFmtId="0" fontId="7" fillId="0" borderId="1" xfId="0" applyFont="1" applyFill="1" applyBorder="1" applyAlignment="1" applyProtection="1">
      <alignment vertical="top"/>
      <protection locked="0"/>
    </xf>
    <xf numFmtId="0" fontId="8" fillId="0" borderId="1" xfId="0" applyFont="1" applyFill="1" applyBorder="1" applyAlignment="1" applyProtection="1">
      <alignment vertical="top"/>
      <protection locked="0"/>
    </xf>
    <xf numFmtId="0" fontId="10" fillId="0" borderId="9" xfId="0" applyFont="1" applyBorder="1" applyAlignment="1" applyProtection="1">
      <alignment horizontal="left" vertical="center" wrapText="1"/>
      <protection locked="0"/>
    </xf>
    <xf numFmtId="3" fontId="10" fillId="0" borderId="9" xfId="0" applyNumberFormat="1" applyFont="1" applyBorder="1" applyAlignment="1" applyProtection="1">
      <alignment horizontal="center" vertical="center" wrapText="1"/>
      <protection locked="0"/>
    </xf>
    <xf numFmtId="0" fontId="10" fillId="0" borderId="17" xfId="0" applyFont="1" applyBorder="1" applyAlignment="1" applyProtection="1">
      <alignment horizontal="right" vertical="center" wrapText="1"/>
      <protection locked="0"/>
    </xf>
    <xf numFmtId="0" fontId="10" fillId="0" borderId="48" xfId="0" applyFont="1" applyBorder="1" applyAlignment="1" applyProtection="1">
      <alignment horizontal="right" vertical="center" wrapText="1"/>
      <protection locked="0"/>
    </xf>
    <xf numFmtId="0" fontId="10" fillId="3" borderId="2" xfId="0" applyFont="1" applyFill="1" applyBorder="1" applyAlignment="1" applyProtection="1">
      <alignment horizontal="left" vertical="center"/>
      <protection locked="0"/>
    </xf>
    <xf numFmtId="0" fontId="10" fillId="2" borderId="2" xfId="0" applyFont="1" applyFill="1" applyBorder="1" applyProtection="1">
      <protection locked="0"/>
    </xf>
    <xf numFmtId="10" fontId="10" fillId="3" borderId="2" xfId="1" applyNumberFormat="1" applyFont="1" applyFill="1" applyBorder="1" applyProtection="1">
      <protection locked="0"/>
    </xf>
    <xf numFmtId="3" fontId="10" fillId="3" borderId="2" xfId="0" applyNumberFormat="1" applyFont="1" applyFill="1" applyBorder="1" applyProtection="1">
      <protection locked="0"/>
    </xf>
    <xf numFmtId="3" fontId="10" fillId="2" borderId="9" xfId="0" applyNumberFormat="1" applyFont="1" applyFill="1" applyBorder="1" applyProtection="1">
      <protection locked="0"/>
    </xf>
    <xf numFmtId="3" fontId="10" fillId="2" borderId="2" xfId="0" applyNumberFormat="1" applyFont="1" applyFill="1" applyBorder="1" applyProtection="1">
      <protection locked="0"/>
    </xf>
    <xf numFmtId="9" fontId="26" fillId="2" borderId="21" xfId="1" applyFont="1" applyFill="1" applyBorder="1" applyAlignment="1" applyProtection="1">
      <alignment horizontal="right"/>
      <protection locked="0"/>
    </xf>
    <xf numFmtId="3" fontId="8" fillId="2" borderId="21" xfId="0" applyNumberFormat="1" applyFont="1" applyFill="1" applyBorder="1" applyProtection="1">
      <protection locked="0"/>
    </xf>
    <xf numFmtId="3" fontId="11" fillId="0" borderId="53" xfId="0" applyNumberFormat="1" applyFont="1" applyFill="1" applyBorder="1" applyProtection="1">
      <protection locked="0"/>
    </xf>
    <xf numFmtId="164" fontId="11" fillId="0" borderId="53" xfId="1" applyNumberFormat="1" applyFont="1" applyFill="1" applyBorder="1" applyProtection="1">
      <protection locked="0"/>
    </xf>
    <xf numFmtId="3" fontId="11" fillId="0" borderId="53" xfId="0" applyNumberFormat="1" applyFont="1" applyBorder="1" applyAlignment="1" applyProtection="1">
      <alignment vertical="top" wrapText="1"/>
      <protection locked="0"/>
    </xf>
    <xf numFmtId="3" fontId="8" fillId="0" borderId="53" xfId="0" applyNumberFormat="1" applyFont="1" applyBorder="1" applyProtection="1">
      <protection locked="0"/>
    </xf>
    <xf numFmtId="3" fontId="11" fillId="3" borderId="35" xfId="0" applyNumberFormat="1" applyFont="1" applyFill="1" applyBorder="1" applyAlignment="1" applyProtection="1">
      <alignment vertical="top" wrapText="1"/>
      <protection locked="0"/>
    </xf>
    <xf numFmtId="3" fontId="11" fillId="3" borderId="27" xfId="0" applyNumberFormat="1" applyFont="1" applyFill="1" applyBorder="1" applyAlignment="1" applyProtection="1">
      <alignment vertical="top" wrapText="1"/>
      <protection locked="0"/>
    </xf>
    <xf numFmtId="3" fontId="11" fillId="3" borderId="31" xfId="0" applyNumberFormat="1" applyFont="1" applyFill="1" applyBorder="1" applyAlignment="1" applyProtection="1">
      <alignment vertical="top" wrapText="1"/>
      <protection locked="0"/>
    </xf>
    <xf numFmtId="9" fontId="8" fillId="0" borderId="11" xfId="1" applyFont="1" applyBorder="1" applyAlignment="1" applyProtection="1">
      <alignment horizontal="right" vertical="top"/>
      <protection locked="0"/>
    </xf>
    <xf numFmtId="0" fontId="8" fillId="0" borderId="11" xfId="0" applyFont="1" applyBorder="1" applyAlignment="1" applyProtection="1">
      <alignment vertical="top"/>
      <protection locked="0"/>
    </xf>
    <xf numFmtId="3" fontId="11" fillId="0" borderId="75" xfId="0" applyNumberFormat="1" applyFont="1" applyFill="1" applyBorder="1" applyProtection="1">
      <protection locked="0"/>
    </xf>
    <xf numFmtId="164" fontId="11" fillId="0" borderId="75" xfId="1" applyNumberFormat="1" applyFont="1" applyFill="1" applyBorder="1" applyProtection="1">
      <protection locked="0"/>
    </xf>
    <xf numFmtId="3" fontId="11" fillId="0" borderId="75" xfId="0" applyNumberFormat="1" applyFont="1" applyBorder="1" applyAlignment="1" applyProtection="1">
      <alignment vertical="top" wrapText="1"/>
      <protection locked="0"/>
    </xf>
    <xf numFmtId="3" fontId="8" fillId="0" borderId="75" xfId="0" applyNumberFormat="1" applyFont="1" applyBorder="1" applyProtection="1">
      <protection locked="0"/>
    </xf>
    <xf numFmtId="3" fontId="11" fillId="3" borderId="79" xfId="0" applyNumberFormat="1" applyFont="1" applyFill="1" applyBorder="1" applyAlignment="1" applyProtection="1">
      <alignment vertical="top" wrapText="1"/>
      <protection locked="0"/>
    </xf>
    <xf numFmtId="3" fontId="11" fillId="3" borderId="29" xfId="0" applyNumberFormat="1" applyFont="1" applyFill="1" applyBorder="1" applyAlignment="1" applyProtection="1">
      <alignment vertical="top" wrapText="1"/>
      <protection locked="0"/>
    </xf>
    <xf numFmtId="3" fontId="11" fillId="3" borderId="33" xfId="0" applyNumberFormat="1" applyFont="1" applyFill="1" applyBorder="1" applyAlignment="1" applyProtection="1">
      <alignment vertical="top" wrapText="1"/>
      <protection locked="0"/>
    </xf>
    <xf numFmtId="3" fontId="10" fillId="0" borderId="0" xfId="0" applyNumberFormat="1" applyFont="1" applyBorder="1" applyAlignment="1" applyProtection="1">
      <alignment vertical="top"/>
      <protection locked="0"/>
    </xf>
    <xf numFmtId="3" fontId="11" fillId="0" borderId="0" xfId="0" applyNumberFormat="1" applyFont="1" applyBorder="1" applyProtection="1">
      <protection locked="0"/>
    </xf>
    <xf numFmtId="9" fontId="11" fillId="0" borderId="0" xfId="1" applyFont="1" applyBorder="1" applyProtection="1">
      <protection locked="0"/>
    </xf>
    <xf numFmtId="1" fontId="11" fillId="0" borderId="0" xfId="0" applyNumberFormat="1" applyFont="1" applyBorder="1" applyAlignment="1" applyProtection="1">
      <alignment vertical="top" wrapText="1"/>
      <protection locked="0"/>
    </xf>
    <xf numFmtId="3" fontId="11" fillId="0" borderId="7" xfId="0" applyNumberFormat="1" applyFont="1" applyBorder="1" applyProtection="1">
      <protection locked="0"/>
    </xf>
    <xf numFmtId="3" fontId="27" fillId="0" borderId="0" xfId="0" applyNumberFormat="1" applyFont="1" applyBorder="1" applyProtection="1">
      <protection locked="0"/>
    </xf>
    <xf numFmtId="3" fontId="27" fillId="0" borderId="7" xfId="0" applyNumberFormat="1" applyFont="1" applyBorder="1" applyProtection="1">
      <protection locked="0"/>
    </xf>
    <xf numFmtId="0" fontId="11" fillId="0" borderId="11" xfId="0" applyFont="1" applyBorder="1" applyProtection="1">
      <protection locked="0"/>
    </xf>
    <xf numFmtId="3" fontId="11" fillId="4" borderId="53" xfId="0" applyNumberFormat="1" applyFont="1" applyFill="1" applyBorder="1" applyProtection="1">
      <protection locked="0"/>
    </xf>
    <xf numFmtId="3" fontId="11" fillId="3" borderId="53" xfId="0" applyNumberFormat="1" applyFont="1" applyFill="1" applyBorder="1" applyAlignment="1" applyProtection="1">
      <alignment vertical="top" wrapText="1"/>
      <protection locked="0"/>
    </xf>
    <xf numFmtId="3" fontId="11" fillId="0" borderId="53" xfId="0" applyNumberFormat="1" applyFont="1" applyBorder="1" applyProtection="1">
      <protection locked="0"/>
    </xf>
    <xf numFmtId="3" fontId="11" fillId="4" borderId="66" xfId="0" applyNumberFormat="1" applyFont="1" applyFill="1" applyBorder="1" applyProtection="1">
      <protection locked="0"/>
    </xf>
    <xf numFmtId="164" fontId="11" fillId="0" borderId="66" xfId="1" applyNumberFormat="1" applyFont="1" applyFill="1" applyBorder="1" applyProtection="1">
      <protection locked="0"/>
    </xf>
    <xf numFmtId="3" fontId="11" fillId="3" borderId="66" xfId="0" applyNumberFormat="1" applyFont="1" applyFill="1" applyBorder="1" applyAlignment="1" applyProtection="1">
      <alignment vertical="top" wrapText="1"/>
      <protection locked="0"/>
    </xf>
    <xf numFmtId="3" fontId="11" fillId="0" borderId="66" xfId="0" applyNumberFormat="1" applyFont="1" applyBorder="1" applyProtection="1">
      <protection locked="0"/>
    </xf>
    <xf numFmtId="3" fontId="11" fillId="3" borderId="36" xfId="0" applyNumberFormat="1" applyFont="1" applyFill="1" applyBorder="1" applyAlignment="1" applyProtection="1">
      <alignment vertical="top" wrapText="1"/>
      <protection locked="0"/>
    </xf>
    <xf numFmtId="3" fontId="11" fillId="3" borderId="23" xfId="0" applyNumberFormat="1" applyFont="1" applyFill="1" applyBorder="1" applyAlignment="1" applyProtection="1">
      <alignment vertical="top" wrapText="1"/>
      <protection locked="0"/>
    </xf>
    <xf numFmtId="3" fontId="11" fillId="3" borderId="32" xfId="0" applyNumberFormat="1" applyFont="1" applyFill="1" applyBorder="1" applyAlignment="1" applyProtection="1">
      <alignment vertical="top" wrapText="1"/>
      <protection locked="0"/>
    </xf>
    <xf numFmtId="3" fontId="11" fillId="3" borderId="66" xfId="1" applyNumberFormat="1" applyFont="1" applyFill="1" applyBorder="1" applyProtection="1">
      <protection locked="0"/>
    </xf>
    <xf numFmtId="3" fontId="11" fillId="4" borderId="75" xfId="0" applyNumberFormat="1" applyFont="1" applyFill="1" applyBorder="1" applyProtection="1">
      <protection locked="0"/>
    </xf>
    <xf numFmtId="3" fontId="11" fillId="3" borderId="75" xfId="1" applyNumberFormat="1" applyFont="1" applyFill="1" applyBorder="1" applyProtection="1">
      <protection locked="0"/>
    </xf>
    <xf numFmtId="3" fontId="11" fillId="0" borderId="75" xfId="0" applyNumberFormat="1" applyFont="1" applyBorder="1" applyProtection="1">
      <protection locked="0"/>
    </xf>
    <xf numFmtId="3" fontId="10" fillId="0" borderId="5" xfId="0" applyNumberFormat="1" applyFont="1" applyBorder="1" applyAlignment="1" applyProtection="1">
      <alignment vertical="top"/>
      <protection locked="0"/>
    </xf>
    <xf numFmtId="3" fontId="9" fillId="0" borderId="6" xfId="0" applyNumberFormat="1" applyFont="1" applyBorder="1" applyProtection="1">
      <protection locked="0"/>
    </xf>
    <xf numFmtId="164" fontId="11" fillId="0" borderId="6" xfId="1" applyNumberFormat="1" applyFont="1" applyBorder="1" applyProtection="1">
      <protection locked="0"/>
    </xf>
    <xf numFmtId="3" fontId="10" fillId="0" borderId="74" xfId="0" applyNumberFormat="1" applyFont="1" applyBorder="1" applyProtection="1">
      <protection locked="0"/>
    </xf>
    <xf numFmtId="0" fontId="11" fillId="0" borderId="6" xfId="0" applyFont="1" applyBorder="1" applyProtection="1">
      <protection locked="0"/>
    </xf>
    <xf numFmtId="3" fontId="11" fillId="0" borderId="5" xfId="0" applyNumberFormat="1" applyFont="1" applyBorder="1" applyAlignment="1" applyProtection="1">
      <alignment vertical="top" wrapText="1"/>
      <protection locked="0"/>
    </xf>
    <xf numFmtId="3" fontId="11" fillId="0" borderId="74" xfId="0" applyNumberFormat="1" applyFont="1" applyBorder="1" applyAlignment="1" applyProtection="1">
      <alignment vertical="top" wrapText="1"/>
      <protection locked="0"/>
    </xf>
    <xf numFmtId="0" fontId="11" fillId="0" borderId="23" xfId="0" applyFont="1" applyBorder="1" applyProtection="1">
      <protection locked="0"/>
    </xf>
    <xf numFmtId="3" fontId="10" fillId="0" borderId="43" xfId="0" applyNumberFormat="1" applyFont="1" applyBorder="1" applyAlignment="1" applyProtection="1">
      <alignment vertical="top"/>
      <protection locked="0"/>
    </xf>
    <xf numFmtId="3" fontId="11" fillId="0" borderId="43" xfId="0" applyNumberFormat="1" applyFont="1" applyBorder="1" applyProtection="1">
      <protection locked="0"/>
    </xf>
    <xf numFmtId="164" fontId="11" fillId="3" borderId="43" xfId="1" applyNumberFormat="1" applyFont="1" applyFill="1" applyBorder="1" applyProtection="1">
      <protection locked="0"/>
    </xf>
    <xf numFmtId="3" fontId="10" fillId="0" borderId="76" xfId="0" applyNumberFormat="1" applyFont="1" applyBorder="1" applyProtection="1">
      <protection locked="0"/>
    </xf>
    <xf numFmtId="0" fontId="11" fillId="0" borderId="43" xfId="0" applyFont="1" applyBorder="1" applyProtection="1">
      <protection locked="0"/>
    </xf>
    <xf numFmtId="3" fontId="11" fillId="0" borderId="43" xfId="0" applyNumberFormat="1" applyFont="1" applyBorder="1" applyAlignment="1" applyProtection="1">
      <alignment vertical="top" wrapText="1"/>
      <protection locked="0"/>
    </xf>
    <xf numFmtId="3" fontId="11" fillId="0" borderId="76" xfId="0" applyNumberFormat="1" applyFont="1" applyBorder="1" applyAlignment="1" applyProtection="1">
      <alignment vertical="top" wrapText="1"/>
      <protection locked="0"/>
    </xf>
    <xf numFmtId="164" fontId="11" fillId="0" borderId="0" xfId="1" applyNumberFormat="1" applyFont="1" applyProtection="1">
      <protection locked="0"/>
    </xf>
    <xf numFmtId="1" fontId="11" fillId="0" borderId="0" xfId="1" applyNumberFormat="1" applyFont="1" applyProtection="1">
      <protection locked="0"/>
    </xf>
    <xf numFmtId="3" fontId="11" fillId="0" borderId="0" xfId="0" applyNumberFormat="1" applyFont="1" applyAlignment="1" applyProtection="1">
      <alignment vertical="top" wrapText="1"/>
      <protection locked="0"/>
    </xf>
    <xf numFmtId="3" fontId="11" fillId="0" borderId="77" xfId="0" applyNumberFormat="1" applyFont="1" applyBorder="1" applyAlignment="1" applyProtection="1">
      <alignment vertical="top" wrapText="1"/>
      <protection locked="0"/>
    </xf>
    <xf numFmtId="4" fontId="10" fillId="3" borderId="2" xfId="0" applyNumberFormat="1" applyFont="1" applyFill="1" applyBorder="1" applyProtection="1">
      <protection locked="0"/>
    </xf>
    <xf numFmtId="0" fontId="10" fillId="0" borderId="2" xfId="0" applyFont="1" applyBorder="1" applyAlignment="1" applyProtection="1">
      <alignment horizontal="left" vertical="center" wrapText="1"/>
      <protection locked="0"/>
    </xf>
    <xf numFmtId="3" fontId="10" fillId="0" borderId="9" xfId="0" applyNumberFormat="1" applyFont="1" applyBorder="1" applyAlignment="1" applyProtection="1">
      <alignment horizontal="left" vertical="center" wrapText="1"/>
      <protection locked="0"/>
    </xf>
    <xf numFmtId="0" fontId="10" fillId="2" borderId="0" xfId="0" applyFont="1" applyFill="1" applyBorder="1" applyAlignment="1" applyProtection="1">
      <alignment horizontal="left" vertical="center"/>
      <protection locked="0"/>
    </xf>
    <xf numFmtId="0" fontId="11" fillId="2" borderId="0" xfId="0" applyFont="1" applyFill="1" applyBorder="1" applyProtection="1">
      <protection locked="0"/>
    </xf>
    <xf numFmtId="9" fontId="11" fillId="2" borderId="0" xfId="1" applyFont="1" applyFill="1" applyBorder="1" applyProtection="1">
      <protection locked="0"/>
    </xf>
    <xf numFmtId="9" fontId="11" fillId="2" borderId="10" xfId="1" applyFont="1" applyFill="1" applyBorder="1" applyProtection="1">
      <protection locked="0"/>
    </xf>
    <xf numFmtId="0" fontId="11" fillId="2" borderId="12" xfId="0" applyFont="1" applyFill="1" applyBorder="1" applyProtection="1">
      <protection locked="0"/>
    </xf>
    <xf numFmtId="0" fontId="9" fillId="2" borderId="0" xfId="0" applyFont="1" applyFill="1" applyBorder="1" applyProtection="1">
      <protection locked="0"/>
    </xf>
    <xf numFmtId="0" fontId="11" fillId="2" borderId="0" xfId="0" applyFont="1" applyFill="1" applyProtection="1">
      <protection locked="0"/>
    </xf>
    <xf numFmtId="3" fontId="11" fillId="0" borderId="5" xfId="0" applyNumberFormat="1" applyFont="1" applyBorder="1" applyProtection="1">
      <protection locked="0"/>
    </xf>
    <xf numFmtId="9" fontId="11" fillId="0" borderId="5" xfId="1" applyFont="1" applyBorder="1" applyProtection="1">
      <protection locked="0"/>
    </xf>
    <xf numFmtId="1" fontId="11" fillId="0" borderId="74" xfId="0" applyNumberFormat="1" applyFont="1" applyBorder="1" applyAlignment="1" applyProtection="1">
      <alignment vertical="top" wrapText="1"/>
      <protection locked="0"/>
    </xf>
    <xf numFmtId="3" fontId="10" fillId="0" borderId="13" xfId="0" applyNumberFormat="1" applyFont="1" applyBorder="1" applyProtection="1">
      <protection locked="0"/>
    </xf>
    <xf numFmtId="3" fontId="11" fillId="0" borderId="97" xfId="0" applyNumberFormat="1" applyFont="1" applyBorder="1" applyAlignment="1" applyProtection="1">
      <alignment vertical="top" wrapText="1"/>
      <protection locked="0"/>
    </xf>
    <xf numFmtId="3" fontId="11" fillId="0" borderId="22" xfId="0" applyNumberFormat="1" applyFont="1" applyBorder="1" applyAlignment="1" applyProtection="1">
      <alignment vertical="top" wrapText="1"/>
      <protection locked="0"/>
    </xf>
    <xf numFmtId="164" fontId="11" fillId="0" borderId="0" xfId="1" applyNumberFormat="1" applyFont="1" applyFill="1" applyBorder="1" applyProtection="1">
      <protection locked="0"/>
    </xf>
    <xf numFmtId="1" fontId="11" fillId="0" borderId="7" xfId="1" applyNumberFormat="1" applyFont="1" applyFill="1" applyBorder="1" applyProtection="1">
      <protection locked="0"/>
    </xf>
    <xf numFmtId="3" fontId="11" fillId="0" borderId="12" xfId="0" applyNumberFormat="1" applyFont="1" applyBorder="1" applyProtection="1">
      <protection locked="0"/>
    </xf>
    <xf numFmtId="3" fontId="11" fillId="3" borderId="98" xfId="0" applyNumberFormat="1" applyFont="1" applyFill="1" applyBorder="1" applyAlignment="1" applyProtection="1">
      <alignment vertical="top" wrapText="1"/>
      <protection locked="0"/>
    </xf>
    <xf numFmtId="3" fontId="10" fillId="0" borderId="2" xfId="0" applyNumberFormat="1" applyFont="1" applyBorder="1" applyAlignment="1" applyProtection="1">
      <alignment vertical="center"/>
      <protection locked="0"/>
    </xf>
    <xf numFmtId="3" fontId="9" fillId="0" borderId="1" xfId="0" applyNumberFormat="1" applyFont="1" applyBorder="1" applyAlignment="1" applyProtection="1">
      <alignment vertical="center"/>
      <protection locked="0"/>
    </xf>
    <xf numFmtId="164" fontId="11" fillId="0" borderId="1" xfId="1" applyNumberFormat="1" applyFont="1" applyBorder="1" applyAlignment="1" applyProtection="1">
      <alignment vertical="center"/>
      <protection locked="0"/>
    </xf>
    <xf numFmtId="3" fontId="11" fillId="0" borderId="9" xfId="0" applyNumberFormat="1" applyFont="1" applyBorder="1" applyAlignment="1" applyProtection="1">
      <alignment vertical="center"/>
      <protection locked="0"/>
    </xf>
    <xf numFmtId="3" fontId="11" fillId="0" borderId="2" xfId="0" applyNumberFormat="1" applyFont="1" applyBorder="1" applyAlignment="1" applyProtection="1">
      <alignment vertical="center" wrapText="1"/>
      <protection locked="0"/>
    </xf>
    <xf numFmtId="3" fontId="11" fillId="0" borderId="9" xfId="0" applyNumberFormat="1" applyFont="1" applyBorder="1" applyAlignment="1" applyProtection="1">
      <alignment vertical="center" wrapText="1"/>
      <protection locked="0"/>
    </xf>
    <xf numFmtId="0" fontId="11" fillId="0" borderId="1" xfId="0" applyFont="1" applyBorder="1" applyAlignment="1" applyProtection="1">
      <alignment vertical="center"/>
      <protection locked="0"/>
    </xf>
    <xf numFmtId="3" fontId="9" fillId="0" borderId="4" xfId="0" applyNumberFormat="1" applyFont="1" applyFill="1" applyBorder="1" applyProtection="1">
      <protection locked="0"/>
    </xf>
    <xf numFmtId="164" fontId="11" fillId="0" borderId="4" xfId="1" applyNumberFormat="1" applyFont="1" applyFill="1" applyBorder="1" applyProtection="1">
      <protection locked="0"/>
    </xf>
    <xf numFmtId="3" fontId="10" fillId="0" borderId="4" xfId="0" applyNumberFormat="1" applyFont="1" applyFill="1" applyBorder="1" applyProtection="1">
      <protection locked="0"/>
    </xf>
    <xf numFmtId="0" fontId="11" fillId="0" borderId="4" xfId="0" applyFont="1" applyFill="1" applyBorder="1" applyProtection="1">
      <protection locked="0"/>
    </xf>
    <xf numFmtId="3" fontId="11" fillId="0" borderId="4" xfId="0" applyNumberFormat="1" applyFont="1" applyFill="1" applyBorder="1" applyAlignment="1" applyProtection="1">
      <alignment vertical="top" wrapText="1"/>
      <protection locked="0"/>
    </xf>
    <xf numFmtId="0" fontId="11" fillId="0" borderId="4" xfId="0" applyFont="1" applyBorder="1" applyProtection="1">
      <protection locked="0"/>
    </xf>
    <xf numFmtId="9" fontId="11" fillId="0" borderId="4" xfId="0" applyNumberFormat="1" applyFont="1" applyBorder="1" applyProtection="1">
      <protection locked="0"/>
    </xf>
    <xf numFmtId="0" fontId="11" fillId="0" borderId="15" xfId="0" applyFont="1" applyBorder="1" applyProtection="1">
      <protection locked="0"/>
    </xf>
    <xf numFmtId="3" fontId="11" fillId="0" borderId="96" xfId="0" applyNumberFormat="1" applyFont="1" applyBorder="1" applyProtection="1">
      <protection locked="0"/>
    </xf>
    <xf numFmtId="9" fontId="11" fillId="0" borderId="0" xfId="0" applyNumberFormat="1" applyFont="1" applyBorder="1" applyProtection="1">
      <protection locked="0"/>
    </xf>
    <xf numFmtId="0" fontId="11" fillId="0" borderId="12" xfId="0" applyFont="1" applyBorder="1" applyProtection="1">
      <protection locked="0"/>
    </xf>
    <xf numFmtId="3" fontId="11" fillId="0" borderId="98" xfId="0" applyNumberFormat="1" applyFont="1" applyBorder="1" applyProtection="1">
      <protection locked="0"/>
    </xf>
    <xf numFmtId="9" fontId="11" fillId="0" borderId="1" xfId="0" applyNumberFormat="1" applyFont="1" applyBorder="1" applyProtection="1">
      <protection locked="0"/>
    </xf>
    <xf numFmtId="0" fontId="11" fillId="0" borderId="101" xfId="0" applyFont="1" applyBorder="1" applyProtection="1">
      <protection locked="0"/>
    </xf>
    <xf numFmtId="3" fontId="11" fillId="0" borderId="99" xfId="0" applyNumberFormat="1" applyFont="1" applyBorder="1" applyProtection="1">
      <protection locked="0"/>
    </xf>
    <xf numFmtId="3" fontId="10" fillId="0" borderId="2" xfId="0" applyNumberFormat="1" applyFont="1" applyBorder="1" applyAlignment="1" applyProtection="1">
      <alignment horizontal="left" vertical="center" wrapText="1"/>
      <protection locked="0"/>
    </xf>
    <xf numFmtId="0" fontId="10" fillId="2" borderId="2" xfId="0" applyFont="1" applyFill="1" applyBorder="1" applyAlignment="1" applyProtection="1">
      <alignment horizontal="left" vertical="center"/>
      <protection locked="0"/>
    </xf>
    <xf numFmtId="0" fontId="11" fillId="2" borderId="2" xfId="0" applyFont="1" applyFill="1" applyBorder="1" applyProtection="1">
      <protection locked="0"/>
    </xf>
    <xf numFmtId="9" fontId="11" fillId="2" borderId="2" xfId="1" applyFont="1" applyFill="1" applyBorder="1" applyProtection="1">
      <protection locked="0"/>
    </xf>
    <xf numFmtId="0" fontId="11" fillId="2" borderId="4" xfId="0" applyFont="1" applyFill="1" applyBorder="1" applyProtection="1">
      <protection locked="0"/>
    </xf>
    <xf numFmtId="0" fontId="9" fillId="2" borderId="2" xfId="0" applyFont="1" applyFill="1" applyBorder="1" applyProtection="1">
      <protection locked="0"/>
    </xf>
    <xf numFmtId="0" fontId="11" fillId="2" borderId="9" xfId="0" applyFont="1" applyFill="1" applyBorder="1" applyProtection="1">
      <protection locked="0"/>
    </xf>
    <xf numFmtId="3" fontId="9" fillId="2" borderId="2" xfId="0" applyNumberFormat="1" applyFont="1" applyFill="1" applyBorder="1" applyProtection="1">
      <protection locked="0"/>
    </xf>
    <xf numFmtId="0" fontId="10" fillId="0" borderId="4" xfId="0" applyFont="1" applyFill="1" applyBorder="1" applyAlignment="1" applyProtection="1">
      <alignment horizontal="left" vertical="center"/>
      <protection locked="0"/>
    </xf>
    <xf numFmtId="9" fontId="11" fillId="0" borderId="4" xfId="1" applyFont="1" applyFill="1" applyBorder="1" applyProtection="1">
      <protection locked="0"/>
    </xf>
    <xf numFmtId="3" fontId="10" fillId="0" borderId="15" xfId="0" applyNumberFormat="1" applyFont="1" applyBorder="1" applyProtection="1">
      <protection locked="0"/>
    </xf>
    <xf numFmtId="3" fontId="8" fillId="0" borderId="96" xfId="0" applyNumberFormat="1" applyFont="1" applyFill="1" applyBorder="1" applyProtection="1">
      <protection locked="0"/>
    </xf>
    <xf numFmtId="3" fontId="11" fillId="0" borderId="27" xfId="0" applyNumberFormat="1" applyFont="1" applyFill="1" applyBorder="1" applyProtection="1">
      <protection locked="0"/>
    </xf>
    <xf numFmtId="3" fontId="11" fillId="0" borderId="31" xfId="0" applyNumberFormat="1" applyFont="1" applyFill="1" applyBorder="1" applyProtection="1">
      <protection locked="0"/>
    </xf>
    <xf numFmtId="3" fontId="10" fillId="0" borderId="6" xfId="0" applyNumberFormat="1" applyFont="1" applyBorder="1" applyAlignment="1" applyProtection="1">
      <alignment vertical="top"/>
      <protection locked="0"/>
    </xf>
    <xf numFmtId="3" fontId="11" fillId="0" borderId="6" xfId="0" applyNumberFormat="1" applyFont="1" applyBorder="1" applyProtection="1">
      <protection locked="0"/>
    </xf>
    <xf numFmtId="164" fontId="11" fillId="6" borderId="6" xfId="1" applyNumberFormat="1" applyFont="1" applyFill="1" applyBorder="1" applyProtection="1">
      <protection locked="0"/>
    </xf>
    <xf numFmtId="164" fontId="11" fillId="4" borderId="6" xfId="1" applyNumberFormat="1" applyFont="1" applyFill="1" applyBorder="1" applyProtection="1">
      <protection locked="0"/>
    </xf>
    <xf numFmtId="3" fontId="10" fillId="0" borderId="14" xfId="0" applyNumberFormat="1" applyFont="1" applyBorder="1" applyProtection="1">
      <protection locked="0"/>
    </xf>
    <xf numFmtId="3" fontId="11" fillId="0" borderId="99" xfId="0" applyNumberFormat="1" applyFont="1" applyBorder="1" applyAlignment="1" applyProtection="1">
      <alignment vertical="top" wrapText="1"/>
      <protection locked="0"/>
    </xf>
    <xf numFmtId="3" fontId="11" fillId="0" borderId="29" xfId="0" applyNumberFormat="1" applyFont="1" applyBorder="1" applyAlignment="1" applyProtection="1">
      <alignment vertical="top" wrapText="1"/>
      <protection locked="0"/>
    </xf>
    <xf numFmtId="3" fontId="11" fillId="0" borderId="33" xfId="0" applyNumberFormat="1" applyFont="1" applyBorder="1" applyAlignment="1" applyProtection="1">
      <alignment vertical="top" wrapText="1"/>
      <protection locked="0"/>
    </xf>
    <xf numFmtId="0" fontId="11" fillId="0" borderId="98" xfId="0" applyFont="1" applyBorder="1" applyProtection="1">
      <protection locked="0"/>
    </xf>
    <xf numFmtId="0" fontId="28" fillId="0" borderId="0" xfId="0" applyFont="1" applyProtection="1">
      <protection locked="0"/>
    </xf>
    <xf numFmtId="3" fontId="28" fillId="0" borderId="12" xfId="0" applyNumberFormat="1" applyFont="1" applyBorder="1" applyProtection="1">
      <protection locked="0"/>
    </xf>
    <xf numFmtId="3" fontId="28" fillId="0" borderId="32" xfId="0" applyNumberFormat="1" applyFont="1" applyBorder="1" applyProtection="1">
      <protection locked="0"/>
    </xf>
    <xf numFmtId="0" fontId="28" fillId="3" borderId="0" xfId="0" applyFont="1" applyFill="1" applyProtection="1">
      <protection locked="0"/>
    </xf>
    <xf numFmtId="3" fontId="28" fillId="3" borderId="98" xfId="0" applyNumberFormat="1" applyFont="1" applyFill="1" applyBorder="1" applyProtection="1">
      <protection locked="0"/>
    </xf>
    <xf numFmtId="3" fontId="28" fillId="3" borderId="23" xfId="0" applyNumberFormat="1" applyFont="1" applyFill="1" applyBorder="1" applyProtection="1">
      <protection locked="0"/>
    </xf>
    <xf numFmtId="3" fontId="28" fillId="3" borderId="32" xfId="0" applyNumberFormat="1" applyFont="1" applyFill="1" applyBorder="1" applyProtection="1">
      <protection locked="0"/>
    </xf>
    <xf numFmtId="0" fontId="9" fillId="3" borderId="0" xfId="0" applyFont="1" applyFill="1" applyProtection="1">
      <protection locked="0"/>
    </xf>
    <xf numFmtId="9" fontId="9" fillId="0" borderId="0" xfId="1" applyFont="1" applyProtection="1">
      <protection locked="0"/>
    </xf>
    <xf numFmtId="3" fontId="9" fillId="0" borderId="0" xfId="0" applyNumberFormat="1" applyFont="1" applyProtection="1">
      <protection locked="0"/>
    </xf>
    <xf numFmtId="3" fontId="9" fillId="0" borderId="12" xfId="0" applyNumberFormat="1" applyFont="1" applyBorder="1" applyProtection="1">
      <protection locked="0"/>
    </xf>
    <xf numFmtId="3" fontId="9" fillId="3" borderId="98" xfId="0" applyNumberFormat="1" applyFont="1" applyFill="1" applyBorder="1" applyProtection="1">
      <protection locked="0"/>
    </xf>
    <xf numFmtId="3" fontId="9" fillId="3" borderId="23" xfId="0" applyNumberFormat="1" applyFont="1" applyFill="1" applyBorder="1" applyProtection="1">
      <protection locked="0"/>
    </xf>
    <xf numFmtId="3" fontId="9" fillId="3" borderId="32" xfId="0" applyNumberFormat="1" applyFont="1" applyFill="1" applyBorder="1" applyProtection="1">
      <protection locked="0"/>
    </xf>
    <xf numFmtId="0" fontId="9" fillId="0" borderId="0" xfId="0" applyFont="1" applyProtection="1">
      <protection locked="0"/>
    </xf>
    <xf numFmtId="3" fontId="9" fillId="0" borderId="98" xfId="0" applyNumberFormat="1" applyFont="1" applyBorder="1" applyProtection="1">
      <protection locked="0"/>
    </xf>
    <xf numFmtId="3" fontId="9" fillId="0" borderId="102" xfId="0" applyNumberFormat="1" applyFont="1" applyBorder="1" applyProtection="1">
      <protection locked="0"/>
    </xf>
    <xf numFmtId="3" fontId="11" fillId="2" borderId="2" xfId="0" applyNumberFormat="1" applyFont="1" applyFill="1" applyBorder="1" applyProtection="1">
      <protection locked="0"/>
    </xf>
    <xf numFmtId="3" fontId="11" fillId="0" borderId="4" xfId="0" applyNumberFormat="1" applyFont="1" applyFill="1" applyBorder="1" applyProtection="1">
      <protection locked="0"/>
    </xf>
    <xf numFmtId="3" fontId="28" fillId="0" borderId="98" xfId="0" applyNumberFormat="1" applyFont="1" applyBorder="1" applyProtection="1">
      <protection locked="0"/>
    </xf>
    <xf numFmtId="164" fontId="11" fillId="0" borderId="6" xfId="1" applyNumberFormat="1" applyFont="1" applyFill="1" applyBorder="1" applyProtection="1">
      <protection locked="0"/>
    </xf>
    <xf numFmtId="164" fontId="11" fillId="3" borderId="6" xfId="1" applyNumberFormat="1" applyFont="1" applyFill="1" applyBorder="1" applyProtection="1">
      <protection locked="0"/>
    </xf>
    <xf numFmtId="0" fontId="11" fillId="0" borderId="87" xfId="0" applyFont="1" applyBorder="1" applyAlignment="1" applyProtection="1">
      <alignment horizontal="left" vertical="center" indent="1"/>
      <protection locked="0"/>
    </xf>
    <xf numFmtId="0" fontId="11" fillId="0" borderId="87" xfId="0" applyFont="1" applyBorder="1" applyProtection="1">
      <protection locked="0"/>
    </xf>
    <xf numFmtId="9" fontId="11" fillId="0" borderId="87" xfId="1" applyFont="1" applyBorder="1" applyProtection="1">
      <protection locked="0"/>
    </xf>
    <xf numFmtId="3" fontId="11" fillId="0" borderId="87" xfId="0" applyNumberFormat="1" applyFont="1" applyBorder="1" applyProtection="1">
      <protection locked="0"/>
    </xf>
    <xf numFmtId="0" fontId="11" fillId="0" borderId="95" xfId="0" applyFont="1" applyBorder="1" applyProtection="1">
      <protection locked="0"/>
    </xf>
    <xf numFmtId="0" fontId="28" fillId="0" borderId="0" xfId="0" applyFont="1" applyBorder="1" applyProtection="1">
      <protection locked="0"/>
    </xf>
    <xf numFmtId="9" fontId="9" fillId="0" borderId="0" xfId="1" applyFont="1" applyBorder="1" applyProtection="1">
      <protection locked="0"/>
    </xf>
    <xf numFmtId="3" fontId="9" fillId="0" borderId="0" xfId="0" applyNumberFormat="1" applyFont="1" applyBorder="1" applyProtection="1">
      <protection locked="0"/>
    </xf>
    <xf numFmtId="3" fontId="11" fillId="0" borderId="1" xfId="0" applyNumberFormat="1" applyFont="1" applyBorder="1" applyProtection="1">
      <protection locked="0"/>
    </xf>
    <xf numFmtId="0" fontId="8" fillId="0" borderId="0" xfId="0" applyFont="1" applyAlignment="1" applyProtection="1">
      <alignment vertical="top"/>
      <protection locked="0"/>
    </xf>
    <xf numFmtId="0" fontId="7" fillId="0" borderId="1" xfId="0" applyFont="1" applyFill="1" applyBorder="1" applyAlignment="1" applyProtection="1">
      <alignment horizontal="left" vertical="center"/>
      <protection locked="0"/>
    </xf>
    <xf numFmtId="0" fontId="8" fillId="3" borderId="1"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0" fontId="25" fillId="0" borderId="1" xfId="3" applyFont="1" applyFill="1" applyBorder="1" applyAlignment="1" applyProtection="1">
      <alignment horizontal="left" vertical="center"/>
      <protection locked="0"/>
    </xf>
    <xf numFmtId="0" fontId="8" fillId="0" borderId="58" xfId="0" applyFont="1" applyBorder="1" applyProtection="1">
      <protection locked="0"/>
    </xf>
    <xf numFmtId="0" fontId="8" fillId="0" borderId="59" xfId="0" applyFont="1" applyBorder="1" applyProtection="1">
      <protection locked="0"/>
    </xf>
    <xf numFmtId="0" fontId="8" fillId="0" borderId="61" xfId="0" applyFont="1" applyBorder="1" applyAlignment="1" applyProtection="1">
      <alignment vertical="top"/>
      <protection locked="0"/>
    </xf>
    <xf numFmtId="0" fontId="8" fillId="0" borderId="61" xfId="0" applyFont="1" applyBorder="1" applyProtection="1">
      <protection locked="0"/>
    </xf>
    <xf numFmtId="0" fontId="8" fillId="0" borderId="62" xfId="0" applyFont="1" applyBorder="1" applyProtection="1">
      <protection locked="0"/>
    </xf>
    <xf numFmtId="0" fontId="8" fillId="2" borderId="1" xfId="0" applyFont="1" applyFill="1" applyBorder="1" applyAlignment="1" applyProtection="1">
      <alignment vertical="center"/>
      <protection locked="0"/>
    </xf>
    <xf numFmtId="0" fontId="7" fillId="2" borderId="0" xfId="0" applyFont="1" applyFill="1" applyBorder="1" applyAlignment="1" applyProtection="1">
      <alignment vertical="center"/>
      <protection locked="0"/>
    </xf>
    <xf numFmtId="0" fontId="7" fillId="2" borderId="0" xfId="0" applyFont="1" applyFill="1" applyBorder="1" applyAlignment="1" applyProtection="1">
      <alignment horizontal="left" vertical="center"/>
      <protection locked="0"/>
    </xf>
    <xf numFmtId="0" fontId="7" fillId="2" borderId="0" xfId="0" applyFont="1" applyFill="1" applyBorder="1" applyAlignment="1" applyProtection="1">
      <alignment horizontal="center" vertical="center"/>
      <protection locked="0"/>
    </xf>
    <xf numFmtId="0" fontId="8" fillId="0" borderId="0" xfId="0" applyFont="1" applyAlignment="1" applyProtection="1">
      <alignment vertical="center"/>
      <protection locked="0"/>
    </xf>
    <xf numFmtId="0" fontId="7" fillId="5" borderId="2" xfId="0" applyFont="1" applyFill="1" applyBorder="1" applyAlignment="1" applyProtection="1">
      <alignment vertical="top"/>
      <protection locked="0"/>
    </xf>
    <xf numFmtId="0" fontId="8" fillId="5" borderId="2" xfId="0" applyFont="1" applyFill="1" applyBorder="1" applyAlignment="1" applyProtection="1">
      <alignment vertical="top" wrapText="1"/>
      <protection locked="0"/>
    </xf>
    <xf numFmtId="0" fontId="7" fillId="5" borderId="2" xfId="0" applyFont="1" applyFill="1" applyBorder="1" applyAlignment="1" applyProtection="1">
      <alignment vertical="top" wrapText="1"/>
      <protection locked="0"/>
    </xf>
    <xf numFmtId="0" fontId="7" fillId="0" borderId="26" xfId="0" applyFont="1" applyBorder="1" applyAlignment="1" applyProtection="1">
      <alignment vertical="top"/>
      <protection locked="0"/>
    </xf>
    <xf numFmtId="0" fontId="7" fillId="0" borderId="48" xfId="0" applyFont="1" applyBorder="1" applyAlignment="1" applyProtection="1">
      <alignment vertical="top"/>
      <protection locked="0"/>
    </xf>
    <xf numFmtId="0" fontId="7" fillId="0" borderId="17" xfId="0" applyFont="1" applyBorder="1" applyAlignment="1" applyProtection="1">
      <alignment vertical="top" wrapText="1"/>
      <protection locked="0"/>
    </xf>
    <xf numFmtId="0" fontId="10" fillId="0" borderId="54" xfId="0" applyFont="1" applyBorder="1" applyAlignment="1" applyProtection="1">
      <alignment vertical="top"/>
      <protection locked="0"/>
    </xf>
    <xf numFmtId="0" fontId="7" fillId="0" borderId="40" xfId="0" applyFont="1" applyBorder="1" applyAlignment="1" applyProtection="1">
      <alignment horizontal="left" vertical="top"/>
      <protection locked="0"/>
    </xf>
    <xf numFmtId="0" fontId="7" fillId="0" borderId="2" xfId="0" applyFont="1" applyBorder="1" applyAlignment="1" applyProtection="1">
      <alignment horizontal="left" vertical="center" wrapText="1"/>
      <protection locked="0"/>
    </xf>
    <xf numFmtId="0" fontId="7" fillId="0" borderId="18" xfId="0" applyFont="1" applyBorder="1" applyProtection="1">
      <protection locked="0"/>
    </xf>
    <xf numFmtId="0" fontId="8" fillId="0" borderId="49" xfId="0" applyFont="1" applyBorder="1" applyProtection="1">
      <protection locked="0"/>
    </xf>
    <xf numFmtId="0" fontId="8" fillId="0" borderId="18" xfId="0" applyFont="1" applyBorder="1" applyProtection="1">
      <protection locked="0"/>
    </xf>
    <xf numFmtId="0" fontId="8" fillId="0" borderId="22" xfId="0" applyFont="1" applyBorder="1" applyProtection="1">
      <protection locked="0"/>
    </xf>
    <xf numFmtId="0" fontId="8" fillId="0" borderId="63" xfId="0" applyFont="1" applyBorder="1" applyProtection="1">
      <protection locked="0"/>
    </xf>
    <xf numFmtId="0" fontId="8" fillId="0" borderId="66" xfId="0" applyFont="1" applyBorder="1" applyProtection="1">
      <protection locked="0"/>
    </xf>
    <xf numFmtId="0" fontId="8" fillId="0" borderId="42" xfId="0" applyFont="1" applyBorder="1" applyProtection="1">
      <protection locked="0"/>
    </xf>
    <xf numFmtId="0" fontId="8" fillId="0" borderId="11" xfId="0" applyFont="1" applyBorder="1" applyProtection="1">
      <protection locked="0"/>
    </xf>
    <xf numFmtId="0" fontId="8" fillId="0" borderId="32" xfId="0" applyFont="1" applyBorder="1" applyProtection="1">
      <protection locked="0"/>
    </xf>
    <xf numFmtId="3" fontId="8" fillId="3" borderId="11" xfId="0" applyNumberFormat="1" applyFont="1" applyFill="1" applyBorder="1" applyProtection="1">
      <protection locked="0"/>
    </xf>
    <xf numFmtId="3" fontId="8" fillId="0" borderId="23" xfId="0" applyNumberFormat="1" applyFont="1" applyFill="1" applyBorder="1" applyProtection="1">
      <protection locked="0"/>
    </xf>
    <xf numFmtId="3" fontId="8" fillId="0" borderId="32" xfId="0" applyNumberFormat="1" applyFont="1" applyFill="1" applyBorder="1" applyProtection="1">
      <protection locked="0"/>
    </xf>
    <xf numFmtId="3" fontId="8" fillId="0" borderId="52" xfId="0" applyNumberFormat="1" applyFont="1" applyFill="1" applyBorder="1" applyProtection="1">
      <protection locked="0"/>
    </xf>
    <xf numFmtId="0" fontId="29" fillId="0" borderId="11" xfId="0" applyFont="1" applyBorder="1" applyProtection="1">
      <protection locked="0"/>
    </xf>
    <xf numFmtId="0" fontId="29" fillId="0" borderId="32" xfId="0" applyFont="1" applyBorder="1" applyProtection="1">
      <protection locked="0"/>
    </xf>
    <xf numFmtId="9" fontId="29" fillId="3" borderId="11" xfId="0" applyNumberFormat="1" applyFont="1" applyFill="1" applyBorder="1" applyProtection="1">
      <protection locked="0"/>
    </xf>
    <xf numFmtId="9" fontId="29" fillId="3" borderId="23" xfId="0" applyNumberFormat="1" applyFont="1" applyFill="1" applyBorder="1" applyProtection="1">
      <protection locked="0"/>
    </xf>
    <xf numFmtId="9" fontId="29" fillId="0" borderId="66" xfId="0" applyNumberFormat="1" applyFont="1" applyFill="1" applyBorder="1" applyProtection="1">
      <protection locked="0"/>
    </xf>
    <xf numFmtId="0" fontId="29" fillId="3" borderId="42" xfId="0" applyFont="1" applyFill="1" applyBorder="1" applyProtection="1">
      <protection locked="0"/>
    </xf>
    <xf numFmtId="0" fontId="29" fillId="3" borderId="0" xfId="0" applyFont="1" applyFill="1" applyBorder="1" applyProtection="1">
      <protection locked="0"/>
    </xf>
    <xf numFmtId="0" fontId="29" fillId="3" borderId="11" xfId="0" applyFont="1" applyFill="1" applyBorder="1" applyProtection="1">
      <protection locked="0"/>
    </xf>
    <xf numFmtId="0" fontId="29" fillId="3" borderId="23" xfId="0" applyFont="1" applyFill="1" applyBorder="1" applyProtection="1">
      <protection locked="0"/>
    </xf>
    <xf numFmtId="0" fontId="29" fillId="0" borderId="66" xfId="0" applyFont="1" applyFill="1" applyBorder="1" applyProtection="1">
      <protection locked="0"/>
    </xf>
    <xf numFmtId="3" fontId="8" fillId="3" borderId="23" xfId="0" applyNumberFormat="1" applyFont="1" applyFill="1" applyBorder="1" applyProtection="1">
      <protection locked="0"/>
    </xf>
    <xf numFmtId="3" fontId="8" fillId="0" borderId="66" xfId="0" applyNumberFormat="1" applyFont="1" applyFill="1" applyBorder="1" applyProtection="1">
      <protection locked="0"/>
    </xf>
    <xf numFmtId="0" fontId="8" fillId="3" borderId="42" xfId="0" applyFont="1" applyFill="1" applyBorder="1" applyProtection="1">
      <protection locked="0"/>
    </xf>
    <xf numFmtId="0" fontId="8" fillId="3" borderId="0" xfId="0" applyFont="1" applyFill="1" applyBorder="1" applyProtection="1">
      <protection locked="0"/>
    </xf>
    <xf numFmtId="0" fontId="8" fillId="0" borderId="11" xfId="0" applyFont="1" applyFill="1" applyBorder="1" applyProtection="1">
      <protection locked="0"/>
    </xf>
    <xf numFmtId="0" fontId="8" fillId="0" borderId="23" xfId="0" applyFont="1" applyFill="1" applyBorder="1" applyProtection="1">
      <protection locked="0"/>
    </xf>
    <xf numFmtId="0" fontId="8" fillId="0" borderId="32" xfId="0" applyFont="1" applyFill="1" applyBorder="1" applyProtection="1">
      <protection locked="0"/>
    </xf>
    <xf numFmtId="0" fontId="8" fillId="0" borderId="66" xfId="0" applyFont="1" applyFill="1" applyBorder="1" applyProtection="1">
      <protection locked="0"/>
    </xf>
    <xf numFmtId="0" fontId="8" fillId="0" borderId="42" xfId="0" applyFont="1" applyFill="1" applyBorder="1" applyProtection="1">
      <protection locked="0"/>
    </xf>
    <xf numFmtId="0" fontId="7" fillId="0" borderId="19" xfId="0" applyFont="1" applyBorder="1" applyProtection="1">
      <protection locked="0"/>
    </xf>
    <xf numFmtId="0" fontId="8" fillId="0" borderId="45" xfId="0" applyFont="1" applyBorder="1" applyProtection="1">
      <protection locked="0"/>
    </xf>
    <xf numFmtId="0" fontId="8" fillId="0" borderId="19" xfId="0" applyFont="1" applyFill="1" applyBorder="1" applyProtection="1">
      <protection locked="0"/>
    </xf>
    <xf numFmtId="0" fontId="8" fillId="0" borderId="24" xfId="0" applyFont="1" applyFill="1" applyBorder="1" applyProtection="1">
      <protection locked="0"/>
    </xf>
    <xf numFmtId="0" fontId="8" fillId="0" borderId="45" xfId="0" applyFont="1" applyFill="1" applyBorder="1" applyProtection="1">
      <protection locked="0"/>
    </xf>
    <xf numFmtId="0" fontId="8" fillId="0" borderId="67" xfId="0" applyFont="1" applyFill="1" applyBorder="1" applyProtection="1">
      <protection locked="0"/>
    </xf>
    <xf numFmtId="4" fontId="8" fillId="3" borderId="11" xfId="0" applyNumberFormat="1" applyFont="1" applyFill="1" applyBorder="1" applyProtection="1">
      <protection locked="0"/>
    </xf>
    <xf numFmtId="4" fontId="8" fillId="3" borderId="23" xfId="0" applyNumberFormat="1" applyFont="1" applyFill="1" applyBorder="1" applyProtection="1">
      <protection locked="0"/>
    </xf>
    <xf numFmtId="4" fontId="8" fillId="3" borderId="32" xfId="0" applyNumberFormat="1" applyFont="1" applyFill="1" applyBorder="1" applyProtection="1">
      <protection locked="0"/>
    </xf>
    <xf numFmtId="4" fontId="8" fillId="0" borderId="66" xfId="0" applyNumberFormat="1" applyFont="1" applyFill="1" applyBorder="1" applyProtection="1">
      <protection locked="0"/>
    </xf>
    <xf numFmtId="4" fontId="8" fillId="6" borderId="23" xfId="0" applyNumberFormat="1" applyFont="1" applyFill="1" applyBorder="1" applyProtection="1">
      <protection locked="0"/>
    </xf>
    <xf numFmtId="4" fontId="8" fillId="6" borderId="32" xfId="0" applyNumberFormat="1" applyFont="1" applyFill="1" applyBorder="1" applyProtection="1">
      <protection locked="0"/>
    </xf>
    <xf numFmtId="9" fontId="29" fillId="3" borderId="23" xfId="0" quotePrefix="1" applyNumberFormat="1" applyFont="1" applyFill="1" applyBorder="1" applyProtection="1">
      <protection locked="0"/>
    </xf>
    <xf numFmtId="9" fontId="29" fillId="3" borderId="32" xfId="0" quotePrefix="1" applyNumberFormat="1" applyFont="1" applyFill="1" applyBorder="1" applyProtection="1">
      <protection locked="0"/>
    </xf>
    <xf numFmtId="2" fontId="8" fillId="0" borderId="11" xfId="0" applyNumberFormat="1" applyFont="1" applyFill="1" applyBorder="1" applyProtection="1">
      <protection locked="0"/>
    </xf>
    <xf numFmtId="2" fontId="8" fillId="0" borderId="23" xfId="0" applyNumberFormat="1" applyFont="1" applyFill="1" applyBorder="1" applyProtection="1">
      <protection locked="0"/>
    </xf>
    <xf numFmtId="2" fontId="8" fillId="0" borderId="32" xfId="0" applyNumberFormat="1" applyFont="1" applyFill="1" applyBorder="1" applyProtection="1">
      <protection locked="0"/>
    </xf>
    <xf numFmtId="0" fontId="7" fillId="0" borderId="11" xfId="0" applyFont="1" applyBorder="1" applyProtection="1">
      <protection locked="0"/>
    </xf>
    <xf numFmtId="2" fontId="8" fillId="3" borderId="11" xfId="0" applyNumberFormat="1" applyFont="1" applyFill="1" applyBorder="1" applyProtection="1">
      <protection locked="0"/>
    </xf>
    <xf numFmtId="2" fontId="8" fillId="3" borderId="23" xfId="0" applyNumberFormat="1" applyFont="1" applyFill="1" applyBorder="1" applyProtection="1">
      <protection locked="0"/>
    </xf>
    <xf numFmtId="2" fontId="8" fillId="3" borderId="32" xfId="0" applyNumberFormat="1" applyFont="1" applyFill="1" applyBorder="1" applyProtection="1">
      <protection locked="0"/>
    </xf>
    <xf numFmtId="9" fontId="8" fillId="3" borderId="11" xfId="0" applyNumberFormat="1" applyFont="1" applyFill="1" applyBorder="1" applyProtection="1">
      <protection locked="0"/>
    </xf>
    <xf numFmtId="9" fontId="8" fillId="3" borderId="23" xfId="0" applyNumberFormat="1" applyFont="1" applyFill="1" applyBorder="1" applyProtection="1">
      <protection locked="0"/>
    </xf>
    <xf numFmtId="9" fontId="8" fillId="3" borderId="32" xfId="0" applyNumberFormat="1" applyFont="1" applyFill="1" applyBorder="1" applyProtection="1">
      <protection locked="0"/>
    </xf>
    <xf numFmtId="0" fontId="7" fillId="0" borderId="17" xfId="0" applyFont="1" applyBorder="1" applyAlignment="1" applyProtection="1">
      <alignment horizontal="left" vertical="top"/>
      <protection locked="0"/>
    </xf>
    <xf numFmtId="0" fontId="8" fillId="0" borderId="48" xfId="0" applyFont="1" applyBorder="1" applyAlignment="1" applyProtection="1">
      <alignment vertical="top"/>
      <protection locked="0"/>
    </xf>
    <xf numFmtId="3" fontId="8" fillId="3" borderId="17" xfId="0" applyNumberFormat="1" applyFont="1" applyFill="1" applyBorder="1" applyAlignment="1" applyProtection="1">
      <alignment vertical="top"/>
      <protection locked="0"/>
    </xf>
    <xf numFmtId="3" fontId="8" fillId="3" borderId="21" xfId="0" applyNumberFormat="1" applyFont="1" applyFill="1" applyBorder="1" applyAlignment="1" applyProtection="1">
      <alignment vertical="top"/>
      <protection locked="0"/>
    </xf>
    <xf numFmtId="3" fontId="8" fillId="3" borderId="48" xfId="0" applyNumberFormat="1" applyFont="1" applyFill="1" applyBorder="1" applyAlignment="1" applyProtection="1">
      <alignment vertical="top"/>
      <protection locked="0"/>
    </xf>
    <xf numFmtId="3" fontId="8" fillId="0" borderId="54" xfId="0" applyNumberFormat="1" applyFont="1" applyFill="1" applyBorder="1" applyAlignment="1" applyProtection="1">
      <alignment vertical="top"/>
      <protection locked="0"/>
    </xf>
    <xf numFmtId="0" fontId="9" fillId="0" borderId="50" xfId="0" applyFont="1" applyBorder="1" applyAlignment="1" applyProtection="1">
      <alignment vertical="top"/>
      <protection locked="0"/>
    </xf>
    <xf numFmtId="0" fontId="7" fillId="0" borderId="11" xfId="0" applyFont="1" applyBorder="1" applyAlignment="1" applyProtection="1">
      <alignment vertical="top"/>
      <protection locked="0"/>
    </xf>
    <xf numFmtId="0" fontId="8" fillId="0" borderId="32" xfId="0" applyFont="1" applyBorder="1" applyAlignment="1" applyProtection="1">
      <alignment vertical="top"/>
      <protection locked="0"/>
    </xf>
    <xf numFmtId="3" fontId="8" fillId="3" borderId="11" xfId="0" applyNumberFormat="1" applyFont="1" applyFill="1" applyBorder="1" applyAlignment="1" applyProtection="1">
      <alignment vertical="top"/>
      <protection locked="0"/>
    </xf>
    <xf numFmtId="3" fontId="8" fillId="3" borderId="23" xfId="0" applyNumberFormat="1" applyFont="1" applyFill="1" applyBorder="1" applyAlignment="1" applyProtection="1">
      <alignment vertical="top"/>
      <protection locked="0"/>
    </xf>
    <xf numFmtId="3" fontId="8" fillId="3" borderId="32" xfId="0" applyNumberFormat="1" applyFont="1" applyFill="1" applyBorder="1" applyAlignment="1" applyProtection="1">
      <alignment vertical="top"/>
      <protection locked="0"/>
    </xf>
    <xf numFmtId="0" fontId="7" fillId="0" borderId="16" xfId="0" applyFont="1" applyBorder="1" applyAlignment="1" applyProtection="1">
      <alignment vertical="top"/>
      <protection locked="0"/>
    </xf>
    <xf numFmtId="0" fontId="8" fillId="0" borderId="34" xfId="0" applyFont="1" applyBorder="1" applyAlignment="1" applyProtection="1">
      <alignment vertical="top"/>
      <protection locked="0"/>
    </xf>
    <xf numFmtId="3" fontId="7" fillId="0" borderId="16" xfId="0" applyNumberFormat="1" applyFont="1" applyFill="1" applyBorder="1" applyAlignment="1" applyProtection="1">
      <alignment vertical="top"/>
      <protection locked="0"/>
    </xf>
    <xf numFmtId="3" fontId="7" fillId="0" borderId="20" xfId="0" applyNumberFormat="1" applyFont="1" applyFill="1" applyBorder="1" applyAlignment="1" applyProtection="1">
      <alignment vertical="top"/>
      <protection locked="0"/>
    </xf>
    <xf numFmtId="3" fontId="7" fillId="0" borderId="34" xfId="0" applyNumberFormat="1" applyFont="1" applyFill="1" applyBorder="1" applyAlignment="1" applyProtection="1">
      <alignment vertical="top"/>
      <protection locked="0"/>
    </xf>
    <xf numFmtId="3" fontId="7" fillId="0" borderId="65" xfId="0" applyNumberFormat="1" applyFont="1" applyFill="1" applyBorder="1" applyAlignment="1" applyProtection="1">
      <alignment vertical="top"/>
      <protection locked="0"/>
    </xf>
    <xf numFmtId="0" fontId="7" fillId="0" borderId="0" xfId="0" applyFont="1" applyBorder="1" applyAlignment="1" applyProtection="1">
      <alignment vertical="top"/>
      <protection locked="0"/>
    </xf>
    <xf numFmtId="3" fontId="8" fillId="0" borderId="0" xfId="0" applyNumberFormat="1" applyFont="1" applyFill="1" applyBorder="1" applyAlignment="1" applyProtection="1">
      <alignment vertical="top"/>
      <protection locked="0"/>
    </xf>
    <xf numFmtId="0" fontId="8" fillId="0" borderId="53" xfId="0" applyFont="1" applyBorder="1" applyProtection="1">
      <protection locked="0"/>
    </xf>
    <xf numFmtId="3" fontId="8" fillId="0" borderId="42" xfId="0" applyNumberFormat="1" applyFont="1" applyFill="1" applyBorder="1" applyProtection="1">
      <protection locked="0"/>
    </xf>
    <xf numFmtId="9" fontId="29" fillId="3" borderId="42" xfId="0" applyNumberFormat="1" applyFont="1" applyFill="1" applyBorder="1" applyProtection="1">
      <protection locked="0"/>
    </xf>
    <xf numFmtId="3" fontId="8" fillId="3" borderId="42" xfId="0" applyNumberFormat="1" applyFont="1" applyFill="1" applyBorder="1" applyProtection="1">
      <protection locked="0"/>
    </xf>
    <xf numFmtId="3" fontId="29" fillId="0" borderId="66" xfId="0" applyNumberFormat="1" applyFont="1" applyFill="1" applyBorder="1" applyProtection="1">
      <protection locked="0"/>
    </xf>
    <xf numFmtId="3" fontId="8" fillId="0" borderId="11" xfId="0" applyNumberFormat="1" applyFont="1" applyFill="1" applyBorder="1" applyProtection="1">
      <protection locked="0"/>
    </xf>
    <xf numFmtId="9" fontId="8" fillId="3" borderId="23" xfId="1" applyNumberFormat="1" applyFont="1" applyFill="1" applyBorder="1" applyProtection="1">
      <protection locked="0"/>
    </xf>
    <xf numFmtId="9" fontId="8" fillId="3" borderId="42" xfId="0" applyNumberFormat="1" applyFont="1" applyFill="1" applyBorder="1" applyProtection="1">
      <protection locked="0"/>
    </xf>
    <xf numFmtId="9" fontId="8" fillId="0" borderId="66" xfId="0" applyNumberFormat="1" applyFont="1" applyBorder="1" applyProtection="1">
      <protection locked="0"/>
    </xf>
    <xf numFmtId="3" fontId="8" fillId="3" borderId="40" xfId="0" applyNumberFormat="1" applyFont="1" applyFill="1" applyBorder="1" applyAlignment="1" applyProtection="1">
      <alignment vertical="top"/>
      <protection locked="0"/>
    </xf>
    <xf numFmtId="3" fontId="8" fillId="0" borderId="54" xfId="0" applyNumberFormat="1" applyFont="1" applyBorder="1" applyAlignment="1" applyProtection="1">
      <alignment vertical="top"/>
      <protection locked="0"/>
    </xf>
    <xf numFmtId="3" fontId="8" fillId="3" borderId="42" xfId="0" applyNumberFormat="1" applyFont="1" applyFill="1" applyBorder="1" applyAlignment="1" applyProtection="1">
      <alignment vertical="top"/>
      <protection locked="0"/>
    </xf>
    <xf numFmtId="3" fontId="8" fillId="0" borderId="0" xfId="0" applyNumberFormat="1" applyFont="1" applyBorder="1" applyAlignment="1" applyProtection="1">
      <alignment vertical="top"/>
      <protection locked="0"/>
    </xf>
    <xf numFmtId="3" fontId="7" fillId="0" borderId="64" xfId="0" applyNumberFormat="1" applyFont="1" applyFill="1" applyBorder="1" applyAlignment="1" applyProtection="1">
      <alignment vertical="top"/>
      <protection locked="0"/>
    </xf>
    <xf numFmtId="3" fontId="7" fillId="0" borderId="65" xfId="0" applyNumberFormat="1" applyFont="1" applyBorder="1" applyAlignment="1" applyProtection="1">
      <alignment vertical="top"/>
      <protection locked="0"/>
    </xf>
    <xf numFmtId="3" fontId="7" fillId="0" borderId="50" xfId="0" applyNumberFormat="1" applyFont="1" applyFill="1" applyBorder="1" applyAlignment="1" applyProtection="1">
      <alignment vertical="top"/>
      <protection locked="0"/>
    </xf>
    <xf numFmtId="3" fontId="7" fillId="0" borderId="0" xfId="0" applyNumberFormat="1" applyFont="1" applyFill="1" applyBorder="1" applyAlignment="1" applyProtection="1">
      <alignment vertical="top"/>
      <protection locked="0"/>
    </xf>
    <xf numFmtId="0" fontId="7" fillId="0" borderId="2" xfId="0" applyFont="1" applyBorder="1" applyAlignment="1" applyProtection="1">
      <alignment vertical="top"/>
      <protection locked="0"/>
    </xf>
    <xf numFmtId="0" fontId="7" fillId="0" borderId="21" xfId="0" applyFont="1" applyBorder="1" applyAlignment="1" applyProtection="1">
      <alignment vertical="top" wrapText="1"/>
      <protection locked="0"/>
    </xf>
    <xf numFmtId="0" fontId="7" fillId="0" borderId="40" xfId="0" applyFont="1" applyBorder="1" applyAlignment="1" applyProtection="1">
      <alignment vertical="top" wrapText="1"/>
      <protection locked="0"/>
    </xf>
    <xf numFmtId="0" fontId="7" fillId="0" borderId="48" xfId="0" applyFont="1" applyBorder="1" applyAlignment="1" applyProtection="1">
      <alignment vertical="top" wrapText="1"/>
      <protection locked="0"/>
    </xf>
    <xf numFmtId="0" fontId="7" fillId="0" borderId="68" xfId="0" applyFont="1" applyBorder="1" applyAlignment="1" applyProtection="1">
      <alignment vertical="top"/>
      <protection locked="0"/>
    </xf>
    <xf numFmtId="0" fontId="7" fillId="0" borderId="2" xfId="0" applyFont="1" applyBorder="1" applyAlignment="1" applyProtection="1">
      <alignment vertical="top" wrapText="1"/>
      <protection locked="0"/>
    </xf>
    <xf numFmtId="0" fontId="7" fillId="2" borderId="1" xfId="0" applyFont="1" applyFill="1" applyBorder="1" applyAlignment="1" applyProtection="1">
      <alignment vertical="top"/>
      <protection locked="0"/>
    </xf>
    <xf numFmtId="0" fontId="8" fillId="2" borderId="33" xfId="0" applyFont="1" applyFill="1" applyBorder="1" applyAlignment="1" applyProtection="1">
      <alignment vertical="top"/>
      <protection locked="0"/>
    </xf>
    <xf numFmtId="0" fontId="8" fillId="2" borderId="1" xfId="0" applyFont="1" applyFill="1" applyBorder="1" applyAlignment="1" applyProtection="1">
      <alignment vertical="top"/>
      <protection locked="0"/>
    </xf>
    <xf numFmtId="0" fontId="8" fillId="2" borderId="8" xfId="0" applyFont="1" applyFill="1" applyBorder="1" applyAlignment="1" applyProtection="1">
      <alignment vertical="top"/>
      <protection locked="0"/>
    </xf>
    <xf numFmtId="0" fontId="8" fillId="2" borderId="2" xfId="0" applyFont="1" applyFill="1" applyBorder="1" applyAlignment="1" applyProtection="1">
      <alignment vertical="top"/>
      <protection locked="0"/>
    </xf>
    <xf numFmtId="0" fontId="8" fillId="2" borderId="29" xfId="0" applyFont="1" applyFill="1" applyBorder="1" applyAlignment="1" applyProtection="1">
      <alignment vertical="top"/>
      <protection locked="0"/>
    </xf>
    <xf numFmtId="0" fontId="8" fillId="2" borderId="40" xfId="0" applyFont="1" applyFill="1" applyBorder="1" applyAlignment="1" applyProtection="1">
      <alignment vertical="top"/>
      <protection locked="0"/>
    </xf>
    <xf numFmtId="0" fontId="7" fillId="0" borderId="0" xfId="0" applyFont="1" applyAlignment="1" applyProtection="1">
      <alignment vertical="top"/>
      <protection locked="0"/>
    </xf>
    <xf numFmtId="0" fontId="7" fillId="0" borderId="7" xfId="0" applyFont="1" applyBorder="1" applyAlignment="1" applyProtection="1">
      <alignment vertical="top"/>
      <protection locked="0"/>
    </xf>
    <xf numFmtId="0" fontId="8" fillId="0" borderId="23" xfId="0" applyFont="1" applyBorder="1" applyAlignment="1" applyProtection="1">
      <alignment vertical="top"/>
      <protection locked="0"/>
    </xf>
    <xf numFmtId="9" fontId="8" fillId="3" borderId="32" xfId="1" applyFont="1" applyFill="1" applyBorder="1" applyAlignment="1" applyProtection="1">
      <alignment vertical="top"/>
      <protection locked="0"/>
    </xf>
    <xf numFmtId="0" fontId="8" fillId="0" borderId="7" xfId="0" applyFont="1" applyBorder="1" applyAlignment="1" applyProtection="1">
      <alignment vertical="top"/>
      <protection locked="0"/>
    </xf>
    <xf numFmtId="0" fontId="8" fillId="0" borderId="0" xfId="0" applyFont="1" applyAlignment="1" applyProtection="1">
      <alignment horizontal="left" vertical="top" indent="1"/>
      <protection locked="0"/>
    </xf>
    <xf numFmtId="3" fontId="8" fillId="3" borderId="0" xfId="0" applyNumberFormat="1" applyFont="1" applyFill="1" applyAlignment="1" applyProtection="1">
      <alignment vertical="top"/>
      <protection locked="0"/>
    </xf>
    <xf numFmtId="3" fontId="8" fillId="3" borderId="7" xfId="0" applyNumberFormat="1" applyFont="1" applyFill="1" applyBorder="1" applyAlignment="1" applyProtection="1">
      <alignment vertical="top"/>
      <protection locked="0"/>
    </xf>
    <xf numFmtId="9" fontId="8" fillId="3" borderId="0" xfId="1" applyFont="1" applyFill="1" applyAlignment="1" applyProtection="1">
      <alignment vertical="top"/>
      <protection locked="0"/>
    </xf>
    <xf numFmtId="9" fontId="8" fillId="3" borderId="7" xfId="1" applyFont="1" applyFill="1" applyBorder="1" applyAlignment="1" applyProtection="1">
      <alignment vertical="top"/>
      <protection locked="0"/>
    </xf>
    <xf numFmtId="0" fontId="7" fillId="2" borderId="2" xfId="0" applyFont="1" applyFill="1" applyBorder="1" applyAlignment="1" applyProtection="1">
      <alignment vertical="top"/>
      <protection locked="0"/>
    </xf>
    <xf numFmtId="0" fontId="8" fillId="2" borderId="48" xfId="0" applyFont="1" applyFill="1" applyBorder="1" applyAlignment="1" applyProtection="1">
      <alignment vertical="top"/>
      <protection locked="0"/>
    </xf>
    <xf numFmtId="0" fontId="8" fillId="2" borderId="9" xfId="0" applyFont="1" applyFill="1" applyBorder="1" applyAlignment="1" applyProtection="1">
      <alignment vertical="top"/>
      <protection locked="0"/>
    </xf>
    <xf numFmtId="0" fontId="8" fillId="2" borderId="21" xfId="0" applyFont="1" applyFill="1" applyBorder="1" applyAlignment="1" applyProtection="1">
      <alignment vertical="top"/>
      <protection locked="0"/>
    </xf>
    <xf numFmtId="0" fontId="8" fillId="0" borderId="0" xfId="0" applyFont="1" applyAlignment="1" applyProtection="1">
      <alignment horizontal="left" vertical="top"/>
      <protection locked="0"/>
    </xf>
    <xf numFmtId="164" fontId="8" fillId="3" borderId="0" xfId="1" applyNumberFormat="1" applyFont="1" applyFill="1" applyAlignment="1" applyProtection="1">
      <alignment vertical="top"/>
      <protection locked="0"/>
    </xf>
    <xf numFmtId="164" fontId="8" fillId="3" borderId="7" xfId="1" applyNumberFormat="1" applyFont="1" applyFill="1" applyBorder="1" applyAlignment="1" applyProtection="1">
      <alignment vertical="top"/>
      <protection locked="0"/>
    </xf>
    <xf numFmtId="3" fontId="8" fillId="0" borderId="0" xfId="0" applyNumberFormat="1" applyFont="1" applyProtection="1">
      <protection locked="0"/>
    </xf>
    <xf numFmtId="3" fontId="8" fillId="0" borderId="7" xfId="0" applyNumberFormat="1" applyFont="1" applyBorder="1" applyProtection="1">
      <protection locked="0"/>
    </xf>
    <xf numFmtId="0" fontId="9" fillId="0" borderId="11" xfId="0" applyFont="1" applyBorder="1" applyAlignment="1" applyProtection="1">
      <alignment vertical="top"/>
      <protection locked="0"/>
    </xf>
    <xf numFmtId="0" fontId="8" fillId="0" borderId="23" xfId="0" applyFont="1" applyBorder="1" applyProtection="1">
      <protection locked="0"/>
    </xf>
    <xf numFmtId="3" fontId="8" fillId="2" borderId="2" xfId="0" applyNumberFormat="1" applyFont="1" applyFill="1" applyBorder="1" applyAlignment="1" applyProtection="1">
      <alignment vertical="top"/>
      <protection locked="0"/>
    </xf>
    <xf numFmtId="3" fontId="8" fillId="3" borderId="0" xfId="0" applyNumberFormat="1" applyFont="1" applyFill="1" applyProtection="1">
      <protection locked="0"/>
    </xf>
    <xf numFmtId="3" fontId="8" fillId="3" borderId="7" xfId="0" applyNumberFormat="1" applyFont="1" applyFill="1" applyBorder="1" applyProtection="1">
      <protection locked="0"/>
    </xf>
    <xf numFmtId="0" fontId="7" fillId="0" borderId="0" xfId="0" applyFont="1" applyAlignment="1" applyProtection="1">
      <alignment horizontal="left" vertical="top"/>
      <protection locked="0"/>
    </xf>
    <xf numFmtId="3" fontId="7" fillId="0" borderId="0" xfId="0" applyNumberFormat="1" applyFont="1" applyFill="1" applyAlignment="1" applyProtection="1">
      <alignment vertical="top"/>
      <protection locked="0"/>
    </xf>
    <xf numFmtId="3" fontId="7" fillId="0" borderId="7" xfId="0" applyNumberFormat="1" applyFont="1" applyFill="1" applyBorder="1" applyAlignment="1" applyProtection="1">
      <alignment vertical="top"/>
      <protection locked="0"/>
    </xf>
    <xf numFmtId="4" fontId="8" fillId="0" borderId="0" xfId="0" applyNumberFormat="1" applyFont="1" applyFill="1" applyAlignment="1" applyProtection="1">
      <alignment vertical="top"/>
      <protection locked="0"/>
    </xf>
    <xf numFmtId="4" fontId="8" fillId="0" borderId="7" xfId="0" applyNumberFormat="1" applyFont="1" applyFill="1" applyBorder="1" applyAlignment="1" applyProtection="1">
      <alignment vertical="top"/>
      <protection locked="0"/>
    </xf>
    <xf numFmtId="164" fontId="7" fillId="0" borderId="0" xfId="1" applyNumberFormat="1" applyFont="1" applyFill="1" applyAlignment="1" applyProtection="1">
      <alignment vertical="top"/>
      <protection locked="0"/>
    </xf>
    <xf numFmtId="164" fontId="7" fillId="0" borderId="7" xfId="1" applyNumberFormat="1" applyFont="1" applyFill="1" applyBorder="1" applyAlignment="1" applyProtection="1">
      <alignment vertical="top"/>
      <protection locked="0"/>
    </xf>
    <xf numFmtId="0" fontId="8" fillId="0" borderId="0" xfId="0" applyFont="1" applyAlignment="1" applyProtection="1">
      <alignment horizontal="left" vertical="top" indent="2"/>
      <protection locked="0"/>
    </xf>
    <xf numFmtId="9" fontId="8" fillId="3" borderId="0" xfId="0" applyNumberFormat="1" applyFont="1" applyFill="1" applyAlignment="1" applyProtection="1">
      <alignment vertical="top"/>
      <protection locked="0"/>
    </xf>
    <xf numFmtId="9" fontId="8" fillId="3" borderId="7" xfId="0" applyNumberFormat="1" applyFont="1" applyFill="1" applyBorder="1" applyAlignment="1" applyProtection="1">
      <alignment vertical="top"/>
      <protection locked="0"/>
    </xf>
    <xf numFmtId="0" fontId="9" fillId="0" borderId="23" xfId="0" applyFont="1" applyBorder="1" applyProtection="1">
      <protection locked="0"/>
    </xf>
    <xf numFmtId="165" fontId="8" fillId="3" borderId="0" xfId="0" applyNumberFormat="1" applyFont="1" applyFill="1" applyAlignment="1" applyProtection="1">
      <alignment vertical="top"/>
      <protection locked="0"/>
    </xf>
    <xf numFmtId="165" fontId="8" fillId="3" borderId="7" xfId="0" applyNumberFormat="1" applyFont="1" applyFill="1" applyBorder="1" applyAlignment="1" applyProtection="1">
      <alignment vertical="top"/>
      <protection locked="0"/>
    </xf>
    <xf numFmtId="0" fontId="10" fillId="2" borderId="0" xfId="0" applyFont="1" applyFill="1" applyAlignment="1" applyProtection="1">
      <alignment vertical="top" wrapText="1"/>
      <protection locked="0"/>
    </xf>
    <xf numFmtId="0" fontId="11" fillId="2" borderId="0" xfId="0" applyFont="1" applyFill="1" applyAlignment="1" applyProtection="1">
      <alignment vertical="top"/>
      <protection locked="0"/>
    </xf>
    <xf numFmtId="0" fontId="7" fillId="0" borderId="6" xfId="0" applyFont="1" applyFill="1" applyBorder="1" applyAlignment="1" applyProtection="1">
      <alignment horizontal="left" vertical="top" wrapText="1"/>
      <protection locked="0"/>
    </xf>
    <xf numFmtId="0" fontId="7" fillId="3" borderId="6" xfId="0" applyFont="1" applyFill="1" applyBorder="1" applyAlignment="1" applyProtection="1">
      <alignment vertical="center"/>
      <protection locked="0"/>
    </xf>
    <xf numFmtId="0" fontId="7" fillId="0" borderId="6" xfId="0" applyFont="1" applyFill="1" applyBorder="1" applyAlignment="1" applyProtection="1">
      <alignment horizontal="left" vertical="center"/>
      <protection locked="0"/>
    </xf>
    <xf numFmtId="14" fontId="8"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locked="0"/>
    </xf>
    <xf numFmtId="0" fontId="11" fillId="0" borderId="0" xfId="0" applyFont="1" applyAlignment="1" applyProtection="1">
      <alignment vertical="center" wrapText="1"/>
      <protection locked="0"/>
    </xf>
    <xf numFmtId="0" fontId="7" fillId="0" borderId="43" xfId="0" applyFont="1" applyFill="1" applyBorder="1" applyAlignment="1" applyProtection="1">
      <alignment horizontal="left" vertical="center"/>
      <protection locked="0"/>
    </xf>
    <xf numFmtId="0" fontId="11" fillId="4" borderId="43" xfId="0" applyFont="1" applyFill="1" applyBorder="1" applyAlignment="1" applyProtection="1">
      <alignment vertical="center"/>
      <protection locked="0"/>
    </xf>
    <xf numFmtId="0" fontId="7" fillId="0" borderId="43" xfId="0" applyFont="1" applyFill="1" applyBorder="1" applyAlignment="1" applyProtection="1">
      <alignment horizontal="left" vertical="top" wrapText="1"/>
      <protection locked="0"/>
    </xf>
    <xf numFmtId="0" fontId="8" fillId="0" borderId="43"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wrapText="1"/>
      <protection locked="0"/>
    </xf>
    <xf numFmtId="0" fontId="8" fillId="4" borderId="1" xfId="0" applyFont="1" applyFill="1" applyBorder="1" applyAlignment="1" applyProtection="1">
      <alignment vertical="center"/>
      <protection locked="0"/>
    </xf>
    <xf numFmtId="0" fontId="11" fillId="0" borderId="1" xfId="0" applyFont="1" applyFill="1" applyBorder="1" applyAlignment="1" applyProtection="1">
      <alignment vertical="center"/>
      <protection locked="0"/>
    </xf>
    <xf numFmtId="0" fontId="11" fillId="0" borderId="1" xfId="0" applyFont="1" applyFill="1" applyBorder="1" applyAlignment="1" applyProtection="1">
      <alignment vertical="center" wrapText="1"/>
      <protection locked="0"/>
    </xf>
    <xf numFmtId="0" fontId="11" fillId="0" borderId="0" xfId="0" applyFont="1" applyAlignment="1" applyProtection="1">
      <alignment vertical="top" wrapText="1"/>
      <protection locked="0"/>
    </xf>
    <xf numFmtId="0" fontId="30" fillId="0" borderId="0" xfId="0" applyFont="1" applyBorder="1" applyAlignment="1" applyProtection="1">
      <alignment vertical="top"/>
      <protection locked="0"/>
    </xf>
    <xf numFmtId="0" fontId="8" fillId="0" borderId="0" xfId="0" applyFont="1" applyBorder="1" applyAlignment="1" applyProtection="1">
      <alignment vertical="top" wrapText="1"/>
      <protection locked="0"/>
    </xf>
    <xf numFmtId="0" fontId="11" fillId="0" borderId="1" xfId="0" applyFont="1" applyBorder="1" applyAlignment="1" applyProtection="1">
      <alignment vertical="top"/>
      <protection locked="0"/>
    </xf>
    <xf numFmtId="0" fontId="30" fillId="0" borderId="4" xfId="0" applyFont="1" applyBorder="1" applyAlignment="1" applyProtection="1">
      <alignment vertical="top"/>
      <protection locked="0"/>
    </xf>
    <xf numFmtId="0" fontId="8" fillId="0" borderId="4" xfId="0" applyFont="1" applyBorder="1" applyAlignment="1" applyProtection="1">
      <alignment vertical="top" wrapText="1"/>
      <protection locked="0"/>
    </xf>
    <xf numFmtId="0" fontId="7" fillId="3" borderId="0" xfId="0" applyFont="1" applyFill="1" applyBorder="1" applyAlignment="1" applyProtection="1">
      <alignment vertical="center"/>
      <protection locked="0"/>
    </xf>
    <xf numFmtId="0" fontId="10" fillId="4" borderId="0" xfId="0" applyFont="1" applyFill="1" applyAlignment="1" applyProtection="1">
      <alignment vertical="top" wrapText="1"/>
      <protection locked="0"/>
    </xf>
    <xf numFmtId="168" fontId="11" fillId="0" borderId="0" xfId="0" applyNumberFormat="1" applyFont="1" applyAlignment="1" applyProtection="1">
      <alignment vertical="top"/>
      <protection locked="0"/>
    </xf>
    <xf numFmtId="0" fontId="9" fillId="0" borderId="0" xfId="0" applyFont="1" applyAlignment="1" applyProtection="1">
      <alignment vertical="top"/>
      <protection locked="0"/>
    </xf>
    <xf numFmtId="167" fontId="11" fillId="0" borderId="0" xfId="0" applyNumberFormat="1" applyFont="1" applyAlignment="1" applyProtection="1">
      <alignment vertical="top"/>
      <protection locked="0"/>
    </xf>
    <xf numFmtId="0" fontId="10" fillId="0" borderId="0" xfId="0" applyFont="1" applyAlignment="1" applyProtection="1">
      <alignment vertical="top" wrapText="1"/>
      <protection locked="0"/>
    </xf>
    <xf numFmtId="0" fontId="11" fillId="4" borderId="0" xfId="0" applyFont="1" applyFill="1" applyProtection="1">
      <protection locked="0"/>
    </xf>
    <xf numFmtId="0" fontId="10" fillId="0" borderId="0" xfId="0" applyFont="1" applyAlignment="1" applyProtection="1">
      <alignment vertical="top"/>
      <protection locked="0"/>
    </xf>
    <xf numFmtId="0" fontId="11" fillId="0" borderId="0" xfId="0" applyFont="1" applyFill="1" applyAlignment="1" applyProtection="1">
      <alignment horizontal="left" vertical="top" wrapText="1"/>
      <protection locked="0"/>
    </xf>
    <xf numFmtId="0" fontId="11" fillId="0" borderId="29" xfId="0" applyFont="1" applyBorder="1" applyAlignment="1" applyProtection="1">
      <alignment vertical="top"/>
      <protection locked="0"/>
    </xf>
    <xf numFmtId="0" fontId="10" fillId="0" borderId="29" xfId="0" applyFont="1" applyBorder="1" applyAlignment="1" applyProtection="1">
      <alignment vertical="top"/>
      <protection locked="0"/>
    </xf>
    <xf numFmtId="0" fontId="11" fillId="3" borderId="23" xfId="0" applyFont="1" applyFill="1" applyBorder="1" applyAlignment="1" applyProtection="1">
      <alignment vertical="top"/>
      <protection locked="0"/>
    </xf>
    <xf numFmtId="0" fontId="11" fillId="0" borderId="23" xfId="0" applyFont="1" applyBorder="1" applyAlignment="1" applyProtection="1">
      <alignment vertical="top"/>
      <protection locked="0"/>
    </xf>
    <xf numFmtId="0" fontId="32" fillId="0" borderId="0" xfId="0" applyFont="1" applyFill="1" applyBorder="1" applyAlignment="1" applyProtection="1">
      <alignment vertical="center"/>
      <protection locked="0"/>
    </xf>
    <xf numFmtId="0" fontId="8" fillId="0" borderId="0" xfId="0" applyFont="1" applyFill="1" applyBorder="1" applyAlignment="1" applyProtection="1">
      <alignment vertical="center" wrapText="1"/>
      <protection locked="0"/>
    </xf>
    <xf numFmtId="0" fontId="8" fillId="0" borderId="2" xfId="0" applyFont="1" applyFill="1" applyBorder="1" applyAlignment="1" applyProtection="1">
      <alignment vertical="center" wrapText="1"/>
      <protection locked="0"/>
    </xf>
    <xf numFmtId="0" fontId="7" fillId="0" borderId="2" xfId="0" applyFont="1" applyFill="1" applyBorder="1" applyAlignment="1" applyProtection="1">
      <alignment vertical="center"/>
      <protection locked="0"/>
    </xf>
    <xf numFmtId="0" fontId="8" fillId="0" borderId="4" xfId="0" applyFont="1" applyFill="1" applyBorder="1" applyAlignment="1" applyProtection="1">
      <alignment vertical="center" wrapText="1"/>
      <protection locked="0"/>
    </xf>
    <xf numFmtId="0" fontId="11" fillId="0" borderId="0" xfId="0" applyFont="1" applyFill="1" applyAlignment="1" applyProtection="1">
      <alignment vertical="top"/>
      <protection locked="0"/>
    </xf>
    <xf numFmtId="0" fontId="10" fillId="0" borderId="68" xfId="0" applyFont="1" applyBorder="1" applyAlignment="1" applyProtection="1">
      <alignment vertical="top"/>
      <protection locked="0"/>
    </xf>
    <xf numFmtId="0" fontId="7" fillId="0" borderId="68" xfId="0" applyFont="1" applyFill="1" applyBorder="1" applyAlignment="1" applyProtection="1">
      <alignment vertical="top"/>
      <protection locked="0"/>
    </xf>
    <xf numFmtId="0" fontId="10" fillId="0" borderId="29" xfId="0" applyFont="1" applyBorder="1" applyAlignment="1" applyProtection="1">
      <alignment vertical="top" wrapText="1"/>
      <protection locked="0"/>
    </xf>
    <xf numFmtId="0" fontId="10" fillId="0" borderId="29" xfId="0" applyFont="1" applyBorder="1" applyAlignment="1" applyProtection="1">
      <alignment horizontal="left" vertical="top" textRotation="90" wrapText="1"/>
      <protection locked="0"/>
    </xf>
    <xf numFmtId="0" fontId="11" fillId="0" borderId="48" xfId="0" applyFont="1" applyBorder="1" applyAlignment="1" applyProtection="1">
      <alignment vertical="top" wrapText="1"/>
      <protection locked="0"/>
    </xf>
    <xf numFmtId="0" fontId="10" fillId="0" borderId="54" xfId="0" applyFont="1" applyFill="1" applyBorder="1" applyAlignment="1" applyProtection="1">
      <alignment vertical="top" wrapText="1"/>
      <protection locked="0"/>
    </xf>
    <xf numFmtId="0" fontId="11" fillId="0" borderId="54" xfId="0" applyFont="1" applyBorder="1" applyAlignment="1" applyProtection="1">
      <alignment vertical="top" wrapText="1"/>
      <protection locked="0"/>
    </xf>
    <xf numFmtId="0" fontId="11" fillId="0" borderId="29" xfId="0" applyFont="1" applyFill="1" applyBorder="1" applyAlignment="1" applyProtection="1">
      <alignment vertical="top" wrapText="1"/>
      <protection locked="0"/>
    </xf>
    <xf numFmtId="0" fontId="11" fillId="0" borderId="28" xfId="0" applyFont="1" applyBorder="1" applyAlignment="1" applyProtection="1">
      <alignment vertical="top" wrapText="1"/>
      <protection locked="0"/>
    </xf>
    <xf numFmtId="0" fontId="10" fillId="0" borderId="28" xfId="0" applyFont="1" applyFill="1" applyBorder="1" applyAlignment="1" applyProtection="1">
      <alignment vertical="top" wrapText="1"/>
      <protection locked="0"/>
    </xf>
    <xf numFmtId="0" fontId="11" fillId="0" borderId="33" xfId="0" applyFont="1" applyBorder="1" applyAlignment="1" applyProtection="1">
      <alignment vertical="top" wrapText="1"/>
      <protection locked="0"/>
    </xf>
    <xf numFmtId="0" fontId="11" fillId="0" borderId="17"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1" xfId="0" applyFont="1" applyFill="1" applyBorder="1" applyAlignment="1" applyProtection="1">
      <alignment vertical="top" wrapText="1"/>
      <protection locked="0"/>
    </xf>
    <xf numFmtId="0" fontId="11" fillId="0" borderId="48" xfId="0" applyFont="1" applyFill="1" applyBorder="1" applyAlignment="1" applyProtection="1">
      <alignment vertical="top" wrapText="1"/>
      <protection locked="0"/>
    </xf>
    <xf numFmtId="0" fontId="11" fillId="0" borderId="17" xfId="0" applyFont="1" applyFill="1" applyBorder="1" applyAlignment="1" applyProtection="1">
      <alignment vertical="top" wrapText="1"/>
      <protection locked="0"/>
    </xf>
    <xf numFmtId="0" fontId="11" fillId="4" borderId="6" xfId="0" applyFont="1" applyFill="1" applyBorder="1" applyAlignment="1" applyProtection="1">
      <alignment vertical="top" wrapText="1"/>
      <protection locked="0"/>
    </xf>
    <xf numFmtId="3" fontId="11" fillId="0" borderId="38" xfId="0" applyNumberFormat="1" applyFont="1" applyBorder="1" applyAlignment="1" applyProtection="1">
      <alignment vertical="top"/>
    </xf>
    <xf numFmtId="3" fontId="11" fillId="3" borderId="49" xfId="0" applyNumberFormat="1" applyFont="1" applyFill="1" applyBorder="1" applyAlignment="1" applyProtection="1">
      <alignment vertical="top"/>
      <protection locked="0"/>
    </xf>
    <xf numFmtId="9" fontId="11" fillId="0" borderId="67" xfId="1" applyFont="1" applyBorder="1" applyAlignment="1" applyProtection="1">
      <alignment vertical="top" wrapText="1"/>
    </xf>
    <xf numFmtId="9" fontId="11" fillId="0" borderId="19" xfId="1" applyFont="1" applyBorder="1" applyAlignment="1" applyProtection="1">
      <alignment vertical="top" wrapText="1"/>
    </xf>
    <xf numFmtId="164" fontId="11" fillId="0" borderId="38" xfId="1" applyNumberFormat="1" applyFont="1" applyFill="1" applyBorder="1" applyAlignment="1" applyProtection="1">
      <alignment vertical="top" wrapText="1"/>
    </xf>
    <xf numFmtId="9" fontId="11" fillId="0" borderId="45" xfId="0" applyNumberFormat="1" applyFont="1" applyFill="1" applyBorder="1" applyAlignment="1" applyProtection="1">
      <alignment horizontal="right" vertical="top"/>
    </xf>
    <xf numFmtId="3" fontId="11" fillId="3" borderId="22" xfId="0" applyNumberFormat="1" applyFont="1" applyFill="1" applyBorder="1" applyAlignment="1" applyProtection="1">
      <alignment vertical="top"/>
      <protection locked="0"/>
    </xf>
    <xf numFmtId="0" fontId="11" fillId="3" borderId="44" xfId="0" applyFont="1" applyFill="1" applyBorder="1" applyAlignment="1" applyProtection="1">
      <alignment vertical="top" wrapText="1"/>
      <protection locked="0"/>
    </xf>
    <xf numFmtId="3" fontId="10" fillId="3" borderId="44" xfId="0" applyNumberFormat="1" applyFont="1" applyFill="1" applyBorder="1" applyAlignment="1" applyProtection="1">
      <alignment vertical="top"/>
      <protection locked="0"/>
    </xf>
    <xf numFmtId="0" fontId="11" fillId="4" borderId="43" xfId="0" applyFont="1" applyFill="1" applyBorder="1" applyAlignment="1" applyProtection="1">
      <alignment vertical="top" wrapText="1"/>
      <protection locked="0"/>
    </xf>
    <xf numFmtId="0" fontId="11" fillId="4" borderId="38" xfId="0" applyFont="1" applyFill="1" applyBorder="1" applyAlignment="1" applyProtection="1">
      <alignment vertical="top" wrapText="1"/>
      <protection locked="0"/>
    </xf>
    <xf numFmtId="3" fontId="11" fillId="3" borderId="47" xfId="0" applyNumberFormat="1" applyFont="1" applyFill="1" applyBorder="1" applyAlignment="1" applyProtection="1">
      <alignment vertical="top"/>
      <protection locked="0"/>
    </xf>
    <xf numFmtId="3" fontId="10" fillId="0" borderId="80" xfId="0" applyNumberFormat="1" applyFont="1" applyFill="1" applyBorder="1" applyAlignment="1" applyProtection="1">
      <alignment vertical="top"/>
    </xf>
    <xf numFmtId="9" fontId="11" fillId="0" borderId="38" xfId="1" applyFont="1" applyFill="1" applyBorder="1" applyAlignment="1" applyProtection="1">
      <alignment vertical="top" wrapText="1"/>
    </xf>
    <xf numFmtId="3" fontId="10" fillId="0" borderId="44" xfId="0" applyNumberFormat="1" applyFont="1" applyFill="1" applyBorder="1" applyAlignment="1" applyProtection="1">
      <alignment vertical="top" wrapText="1"/>
      <protection locked="0"/>
    </xf>
    <xf numFmtId="3" fontId="11" fillId="3" borderId="44" xfId="0" applyNumberFormat="1" applyFont="1" applyFill="1" applyBorder="1" applyAlignment="1" applyProtection="1">
      <alignment vertical="top"/>
      <protection locked="0"/>
    </xf>
    <xf numFmtId="3" fontId="11" fillId="3" borderId="38" xfId="0" applyNumberFormat="1" applyFont="1" applyFill="1" applyBorder="1" applyAlignment="1" applyProtection="1">
      <alignment vertical="top"/>
      <protection locked="0"/>
    </xf>
    <xf numFmtId="3" fontId="11" fillId="3" borderId="47" xfId="0" applyNumberFormat="1" applyFont="1" applyFill="1" applyBorder="1" applyAlignment="1" applyProtection="1">
      <alignment horizontal="right" vertical="top"/>
      <protection locked="0"/>
    </xf>
    <xf numFmtId="3" fontId="10" fillId="0" borderId="80" xfId="0" applyNumberFormat="1" applyFont="1" applyBorder="1" applyAlignment="1" applyProtection="1">
      <alignment vertical="top"/>
      <protection locked="0"/>
    </xf>
    <xf numFmtId="3" fontId="11" fillId="0" borderId="80" xfId="0" applyNumberFormat="1" applyFont="1" applyBorder="1" applyAlignment="1" applyProtection="1">
      <alignment vertical="top" wrapText="1"/>
      <protection locked="0"/>
    </xf>
    <xf numFmtId="0" fontId="11" fillId="3" borderId="86" xfId="0" applyFont="1" applyFill="1" applyBorder="1" applyAlignment="1" applyProtection="1">
      <alignment vertical="top" wrapText="1"/>
      <protection locked="0"/>
    </xf>
    <xf numFmtId="3" fontId="10" fillId="3" borderId="86" xfId="0" applyNumberFormat="1" applyFont="1" applyFill="1" applyBorder="1" applyAlignment="1" applyProtection="1">
      <alignment vertical="top"/>
      <protection locked="0"/>
    </xf>
    <xf numFmtId="0" fontId="11" fillId="4" borderId="87" xfId="0" applyFont="1" applyFill="1" applyBorder="1" applyAlignment="1" applyProtection="1">
      <alignment vertical="top" wrapText="1"/>
      <protection locked="0"/>
    </xf>
    <xf numFmtId="0" fontId="11" fillId="4" borderId="39" xfId="0" applyFont="1" applyFill="1" applyBorder="1" applyAlignment="1" applyProtection="1">
      <alignment vertical="top" wrapText="1"/>
      <protection locked="0"/>
    </xf>
    <xf numFmtId="3" fontId="11" fillId="0" borderId="39" xfId="0" applyNumberFormat="1" applyFont="1" applyBorder="1" applyAlignment="1" applyProtection="1">
      <alignment vertical="top"/>
    </xf>
    <xf numFmtId="3" fontId="11" fillId="3" borderId="46" xfId="0" applyNumberFormat="1" applyFont="1" applyFill="1" applyBorder="1" applyAlignment="1" applyProtection="1">
      <alignment vertical="top"/>
      <protection locked="0"/>
    </xf>
    <xf numFmtId="3" fontId="10" fillId="0" borderId="52" xfId="0" applyNumberFormat="1" applyFont="1" applyFill="1" applyBorder="1" applyAlignment="1" applyProtection="1">
      <alignment vertical="top"/>
    </xf>
    <xf numFmtId="9" fontId="11" fillId="0" borderId="66" xfId="1" applyFont="1" applyBorder="1" applyAlignment="1" applyProtection="1">
      <alignment vertical="top" wrapText="1"/>
    </xf>
    <xf numFmtId="9" fontId="11" fillId="0" borderId="11" xfId="1" applyFont="1" applyBorder="1" applyAlignment="1" applyProtection="1">
      <alignment vertical="top" wrapText="1"/>
    </xf>
    <xf numFmtId="164" fontId="11" fillId="0" borderId="39" xfId="1" applyNumberFormat="1" applyFont="1" applyFill="1" applyBorder="1" applyAlignment="1" applyProtection="1">
      <alignment vertical="top" wrapText="1"/>
    </xf>
    <xf numFmtId="9" fontId="11" fillId="0" borderId="39" xfId="1" applyFont="1" applyFill="1" applyBorder="1" applyAlignment="1" applyProtection="1">
      <alignment vertical="top" wrapText="1"/>
    </xf>
    <xf numFmtId="9" fontId="11" fillId="0" borderId="32" xfId="0" applyNumberFormat="1" applyFont="1" applyFill="1" applyBorder="1" applyAlignment="1" applyProtection="1">
      <alignment horizontal="right" vertical="top"/>
    </xf>
    <xf numFmtId="3" fontId="11" fillId="3" borderId="86" xfId="0" applyNumberFormat="1" applyFont="1" applyFill="1" applyBorder="1" applyAlignment="1" applyProtection="1">
      <alignment vertical="top"/>
      <protection locked="0"/>
    </xf>
    <xf numFmtId="3" fontId="11" fillId="3" borderId="39" xfId="0" applyNumberFormat="1" applyFont="1" applyFill="1" applyBorder="1" applyAlignment="1" applyProtection="1">
      <alignment vertical="top"/>
      <protection locked="0"/>
    </xf>
    <xf numFmtId="3" fontId="11" fillId="3" borderId="46" xfId="0" applyNumberFormat="1" applyFont="1" applyFill="1" applyBorder="1" applyAlignment="1" applyProtection="1">
      <alignment horizontal="right" vertical="top"/>
      <protection locked="0"/>
    </xf>
    <xf numFmtId="3" fontId="10" fillId="0" borderId="52" xfId="0" applyNumberFormat="1" applyFont="1" applyBorder="1" applyAlignment="1" applyProtection="1">
      <alignment vertical="top"/>
      <protection locked="0"/>
    </xf>
    <xf numFmtId="3" fontId="11" fillId="0" borderId="52" xfId="0" applyNumberFormat="1" applyFont="1" applyBorder="1" applyAlignment="1" applyProtection="1">
      <alignment vertical="top" wrapText="1"/>
      <protection locked="0"/>
    </xf>
    <xf numFmtId="0" fontId="11" fillId="3" borderId="85" xfId="0" applyFont="1" applyFill="1" applyBorder="1" applyAlignment="1" applyProtection="1">
      <alignment vertical="top" wrapText="1"/>
      <protection locked="0"/>
    </xf>
    <xf numFmtId="3" fontId="10" fillId="3" borderId="85" xfId="0" applyNumberFormat="1" applyFont="1" applyFill="1" applyBorder="1" applyAlignment="1" applyProtection="1">
      <alignment vertical="top"/>
      <protection locked="0"/>
    </xf>
    <xf numFmtId="0" fontId="11" fillId="4" borderId="77" xfId="0" applyFont="1" applyFill="1" applyBorder="1" applyAlignment="1" applyProtection="1">
      <alignment vertical="top" wrapText="1"/>
      <protection locked="0"/>
    </xf>
    <xf numFmtId="0" fontId="11" fillId="4" borderId="72" xfId="0" applyFont="1" applyFill="1" applyBorder="1" applyAlignment="1" applyProtection="1">
      <alignment vertical="top" wrapText="1"/>
      <protection locked="0"/>
    </xf>
    <xf numFmtId="3" fontId="11" fillId="0" borderId="72" xfId="0" applyNumberFormat="1" applyFont="1" applyBorder="1" applyAlignment="1" applyProtection="1">
      <alignment vertical="top"/>
    </xf>
    <xf numFmtId="3" fontId="11" fillId="3" borderId="71" xfId="0" applyNumberFormat="1" applyFont="1" applyFill="1" applyBorder="1" applyAlignment="1" applyProtection="1">
      <alignment vertical="top"/>
      <protection locked="0"/>
    </xf>
    <xf numFmtId="3" fontId="10" fillId="0" borderId="88" xfId="0" applyNumberFormat="1" applyFont="1" applyFill="1" applyBorder="1" applyAlignment="1" applyProtection="1">
      <alignment vertical="top"/>
    </xf>
    <xf numFmtId="9" fontId="11" fillId="0" borderId="88" xfId="1" applyFont="1" applyBorder="1" applyAlignment="1" applyProtection="1">
      <alignment vertical="top" wrapText="1"/>
    </xf>
    <xf numFmtId="9" fontId="11" fillId="0" borderId="85" xfId="1" applyFont="1" applyBorder="1" applyAlignment="1" applyProtection="1">
      <alignment vertical="top" wrapText="1"/>
    </xf>
    <xf numFmtId="164" fontId="11" fillId="0" borderId="72" xfId="1" applyNumberFormat="1" applyFont="1" applyFill="1" applyBorder="1" applyAlignment="1" applyProtection="1">
      <alignment vertical="top" wrapText="1"/>
    </xf>
    <xf numFmtId="9" fontId="11" fillId="0" borderId="72" xfId="1" applyFont="1" applyFill="1" applyBorder="1" applyAlignment="1" applyProtection="1">
      <alignment vertical="top" wrapText="1"/>
    </xf>
    <xf numFmtId="9" fontId="11" fillId="0" borderId="71" xfId="0" applyNumberFormat="1" applyFont="1" applyFill="1" applyBorder="1" applyAlignment="1" applyProtection="1">
      <alignment horizontal="right" vertical="top"/>
    </xf>
    <xf numFmtId="3" fontId="11" fillId="3" borderId="85" xfId="0" applyNumberFormat="1" applyFont="1" applyFill="1" applyBorder="1" applyAlignment="1" applyProtection="1">
      <alignment vertical="top"/>
      <protection locked="0"/>
    </xf>
    <xf numFmtId="3" fontId="11" fillId="3" borderId="72" xfId="0" applyNumberFormat="1" applyFont="1" applyFill="1" applyBorder="1" applyAlignment="1" applyProtection="1">
      <alignment vertical="top"/>
      <protection locked="0"/>
    </xf>
    <xf numFmtId="3" fontId="11" fillId="3" borderId="71" xfId="0" applyNumberFormat="1" applyFont="1" applyFill="1" applyBorder="1" applyAlignment="1" applyProtection="1">
      <alignment horizontal="right" vertical="top"/>
      <protection locked="0"/>
    </xf>
    <xf numFmtId="3" fontId="10" fillId="0" borderId="88" xfId="0" applyNumberFormat="1" applyFont="1" applyBorder="1" applyAlignment="1" applyProtection="1">
      <alignment vertical="top"/>
      <protection locked="0"/>
    </xf>
    <xf numFmtId="3" fontId="11" fillId="0" borderId="88" xfId="0" applyNumberFormat="1" applyFont="1" applyBorder="1" applyAlignment="1" applyProtection="1">
      <alignment vertical="top" wrapText="1"/>
      <protection locked="0"/>
    </xf>
    <xf numFmtId="0" fontId="11" fillId="0" borderId="77" xfId="0" applyFont="1" applyBorder="1" applyAlignment="1" applyProtection="1">
      <alignment vertical="top"/>
      <protection locked="0"/>
    </xf>
    <xf numFmtId="0" fontId="10" fillId="0" borderId="37" xfId="0" applyFont="1" applyBorder="1" applyAlignment="1" applyProtection="1">
      <alignment vertical="top"/>
      <protection locked="0"/>
    </xf>
    <xf numFmtId="0" fontId="11" fillId="0" borderId="37" xfId="0" applyFont="1" applyBorder="1" applyAlignment="1" applyProtection="1">
      <alignment vertical="top"/>
      <protection locked="0"/>
    </xf>
    <xf numFmtId="3" fontId="10" fillId="0" borderId="82" xfId="0" applyNumberFormat="1" applyFont="1" applyBorder="1" applyAlignment="1" applyProtection="1">
      <alignment vertical="top"/>
      <protection locked="0"/>
    </xf>
    <xf numFmtId="3" fontId="10" fillId="0" borderId="83" xfId="0" applyNumberFormat="1" applyFont="1" applyBorder="1" applyAlignment="1" applyProtection="1">
      <alignment vertical="top"/>
      <protection locked="0"/>
    </xf>
    <xf numFmtId="0" fontId="10" fillId="0" borderId="84" xfId="0" applyFont="1" applyBorder="1" applyAlignment="1" applyProtection="1">
      <alignment vertical="top"/>
    </xf>
    <xf numFmtId="3" fontId="10" fillId="0" borderId="112" xfId="0" applyNumberFormat="1" applyFont="1" applyBorder="1" applyAlignment="1" applyProtection="1">
      <alignment vertical="top"/>
      <protection locked="0"/>
    </xf>
    <xf numFmtId="3" fontId="10" fillId="0" borderId="73" xfId="0" applyNumberFormat="1" applyFont="1" applyBorder="1" applyAlignment="1" applyProtection="1">
      <alignment vertical="top"/>
      <protection locked="0"/>
    </xf>
    <xf numFmtId="3" fontId="10" fillId="0" borderId="113" xfId="0" applyNumberFormat="1" applyFont="1" applyBorder="1" applyAlignment="1" applyProtection="1">
      <alignment vertical="top"/>
      <protection locked="0"/>
    </xf>
    <xf numFmtId="0" fontId="11" fillId="0" borderId="37" xfId="0" applyFont="1" applyBorder="1" applyAlignment="1" applyProtection="1">
      <alignment vertical="top" wrapText="1"/>
      <protection locked="0"/>
    </xf>
    <xf numFmtId="0" fontId="27" fillId="0" borderId="4" xfId="0" applyFont="1" applyBorder="1" applyAlignment="1" applyProtection="1">
      <alignment horizontal="right" vertical="top"/>
      <protection locked="0"/>
    </xf>
    <xf numFmtId="0" fontId="11" fillId="0" borderId="4" xfId="0" applyFont="1" applyBorder="1" applyAlignment="1" applyProtection="1">
      <alignment vertical="top"/>
      <protection locked="0"/>
    </xf>
    <xf numFmtId="3" fontId="10" fillId="0" borderId="4" xfId="0" applyNumberFormat="1" applyFont="1" applyBorder="1" applyAlignment="1" applyProtection="1">
      <alignment vertical="top"/>
      <protection locked="0"/>
    </xf>
    <xf numFmtId="0" fontId="10" fillId="5" borderId="0" xfId="0" applyFont="1" applyFill="1" applyAlignment="1" applyProtection="1">
      <alignment vertical="center"/>
      <protection locked="0"/>
    </xf>
    <xf numFmtId="0" fontId="10" fillId="5" borderId="0" xfId="0" applyFont="1" applyFill="1" applyAlignment="1" applyProtection="1">
      <alignment vertical="center" wrapText="1"/>
      <protection locked="0"/>
    </xf>
    <xf numFmtId="0" fontId="10" fillId="0" borderId="17" xfId="0" applyFont="1" applyBorder="1" applyAlignment="1" applyProtection="1">
      <alignment horizontal="left" vertical="center" indent="1"/>
      <protection locked="0"/>
    </xf>
    <xf numFmtId="0" fontId="10" fillId="0" borderId="21" xfId="0" applyFont="1" applyBorder="1" applyAlignment="1" applyProtection="1">
      <alignment horizontal="left" vertical="center" indent="1"/>
      <protection locked="0"/>
    </xf>
    <xf numFmtId="0" fontId="10" fillId="0" borderId="48" xfId="0" applyFont="1" applyBorder="1" applyAlignment="1" applyProtection="1">
      <alignment horizontal="right" vertical="top" wrapText="1"/>
      <protection locked="0"/>
    </xf>
    <xf numFmtId="0" fontId="10" fillId="0" borderId="9" xfId="0" applyFont="1" applyBorder="1" applyAlignment="1" applyProtection="1">
      <alignment horizontal="right" vertical="top"/>
      <protection locked="0"/>
    </xf>
    <xf numFmtId="0" fontId="10" fillId="0" borderId="68" xfId="0" applyFont="1" applyBorder="1" applyAlignment="1" applyProtection="1">
      <alignment horizontal="left" vertical="center"/>
      <protection locked="0"/>
    </xf>
    <xf numFmtId="0" fontId="10" fillId="0" borderId="2" xfId="0" applyFont="1" applyBorder="1" applyAlignment="1" applyProtection="1">
      <alignment horizontal="left" vertical="center" indent="1"/>
      <protection locked="0"/>
    </xf>
    <xf numFmtId="3" fontId="10" fillId="0" borderId="22" xfId="0" applyNumberFormat="1" applyFont="1" applyBorder="1" applyAlignment="1" applyProtection="1">
      <alignment horizontal="left" vertical="top" wrapText="1"/>
      <protection locked="0"/>
    </xf>
    <xf numFmtId="3" fontId="11" fillId="0" borderId="22" xfId="0" quotePrefix="1" applyNumberFormat="1" applyFont="1" applyBorder="1" applyAlignment="1" applyProtection="1">
      <alignment horizontal="left" vertical="top" wrapText="1"/>
      <protection locked="0"/>
    </xf>
    <xf numFmtId="9" fontId="11" fillId="0" borderId="22" xfId="0" applyNumberFormat="1" applyFont="1" applyBorder="1" applyAlignment="1" applyProtection="1">
      <alignment horizontal="right" vertical="top"/>
      <protection locked="0"/>
    </xf>
    <xf numFmtId="9" fontId="11" fillId="0" borderId="49" xfId="0" applyNumberFormat="1" applyFont="1" applyBorder="1" applyAlignment="1" applyProtection="1">
      <alignment horizontal="right" vertical="top"/>
      <protection locked="0"/>
    </xf>
    <xf numFmtId="3" fontId="11" fillId="0" borderId="69" xfId="0" applyNumberFormat="1" applyFont="1" applyBorder="1" applyAlignment="1" applyProtection="1">
      <alignment horizontal="left" vertical="top"/>
      <protection locked="0"/>
    </xf>
    <xf numFmtId="3" fontId="10" fillId="0" borderId="4" xfId="0" applyNumberFormat="1" applyFont="1" applyBorder="1" applyAlignment="1" applyProtection="1">
      <alignment horizontal="left" vertical="top" wrapText="1"/>
      <protection locked="0"/>
    </xf>
    <xf numFmtId="3" fontId="7" fillId="0" borderId="38" xfId="0" applyNumberFormat="1" applyFont="1" applyFill="1" applyBorder="1" applyAlignment="1" applyProtection="1">
      <alignment horizontal="left" vertical="top" wrapText="1"/>
      <protection locked="0"/>
    </xf>
    <xf numFmtId="3" fontId="11" fillId="0" borderId="38" xfId="0" applyNumberFormat="1" applyFont="1" applyBorder="1" applyAlignment="1" applyProtection="1">
      <alignment horizontal="left" vertical="top" wrapText="1"/>
      <protection locked="0"/>
    </xf>
    <xf numFmtId="3" fontId="11" fillId="0" borderId="38" xfId="0" applyNumberFormat="1" applyFont="1" applyBorder="1" applyAlignment="1" applyProtection="1">
      <alignment horizontal="right" vertical="top"/>
      <protection locked="0"/>
    </xf>
    <xf numFmtId="3" fontId="11" fillId="0" borderId="47" xfId="0" applyNumberFormat="1" applyFont="1" applyBorder="1" applyAlignment="1" applyProtection="1">
      <alignment horizontal="right" vertical="top"/>
      <protection locked="0"/>
    </xf>
    <xf numFmtId="3" fontId="11" fillId="0" borderId="81" xfId="0" applyNumberFormat="1" applyFont="1" applyBorder="1" applyAlignment="1" applyProtection="1">
      <alignment horizontal="left" vertical="top"/>
      <protection locked="0"/>
    </xf>
    <xf numFmtId="3" fontId="10" fillId="0" borderId="43" xfId="0" applyNumberFormat="1" applyFont="1" applyBorder="1" applyAlignment="1" applyProtection="1">
      <alignment horizontal="left" vertical="top" wrapText="1"/>
      <protection locked="0"/>
    </xf>
    <xf numFmtId="3" fontId="10" fillId="0" borderId="38" xfId="0" applyNumberFormat="1" applyFont="1" applyBorder="1" applyAlignment="1" applyProtection="1">
      <alignment horizontal="left" vertical="top" wrapText="1"/>
      <protection locked="0"/>
    </xf>
    <xf numFmtId="1" fontId="8" fillId="0" borderId="38" xfId="1" applyNumberFormat="1" applyFont="1" applyBorder="1" applyAlignment="1" applyProtection="1">
      <alignment horizontal="right" vertical="top"/>
      <protection locked="0"/>
    </xf>
    <xf numFmtId="1" fontId="8" fillId="0" borderId="47" xfId="1" applyNumberFormat="1" applyFont="1" applyBorder="1" applyAlignment="1" applyProtection="1">
      <alignment horizontal="right" vertical="top"/>
      <protection locked="0"/>
    </xf>
    <xf numFmtId="1" fontId="8" fillId="10" borderId="38" xfId="1" applyNumberFormat="1" applyFont="1" applyFill="1" applyBorder="1" applyAlignment="1" applyProtection="1">
      <alignment horizontal="right" vertical="top"/>
      <protection locked="0"/>
    </xf>
    <xf numFmtId="3" fontId="10" fillId="0" borderId="72" xfId="0" applyNumberFormat="1" applyFont="1" applyBorder="1" applyAlignment="1" applyProtection="1">
      <alignment horizontal="left" vertical="top" wrapText="1"/>
      <protection locked="0"/>
    </xf>
    <xf numFmtId="3" fontId="11" fillId="0" borderId="72" xfId="0" applyNumberFormat="1" applyFont="1" applyBorder="1" applyAlignment="1" applyProtection="1">
      <alignment horizontal="left" vertical="top" wrapText="1"/>
      <protection locked="0"/>
    </xf>
    <xf numFmtId="9" fontId="11" fillId="3" borderId="72" xfId="1" applyFont="1" applyFill="1" applyBorder="1" applyAlignment="1" applyProtection="1">
      <alignment horizontal="right" vertical="top"/>
      <protection locked="0"/>
    </xf>
    <xf numFmtId="9" fontId="11" fillId="3" borderId="71" xfId="1" applyFont="1" applyFill="1" applyBorder="1" applyAlignment="1" applyProtection="1">
      <alignment horizontal="right" vertical="top"/>
      <protection locked="0"/>
    </xf>
    <xf numFmtId="9" fontId="11" fillId="3" borderId="78" xfId="1" applyFont="1" applyFill="1" applyBorder="1" applyAlignment="1" applyProtection="1">
      <alignment horizontal="right" vertical="top"/>
      <protection locked="0"/>
    </xf>
    <xf numFmtId="3" fontId="11" fillId="0" borderId="93" xfId="0" applyNumberFormat="1" applyFont="1" applyBorder="1" applyAlignment="1" applyProtection="1">
      <alignment horizontal="left" vertical="top"/>
      <protection locked="0"/>
    </xf>
    <xf numFmtId="3" fontId="10" fillId="0" borderId="77" xfId="0" applyNumberFormat="1" applyFont="1" applyBorder="1" applyAlignment="1" applyProtection="1">
      <alignment horizontal="left" vertical="top" wrapText="1"/>
      <protection locked="0"/>
    </xf>
    <xf numFmtId="3" fontId="11" fillId="0" borderId="22" xfId="0" applyNumberFormat="1" applyFont="1" applyBorder="1" applyAlignment="1" applyProtection="1">
      <alignment horizontal="left" vertical="top" wrapText="1"/>
      <protection locked="0"/>
    </xf>
    <xf numFmtId="9" fontId="11" fillId="3" borderId="22" xfId="1" applyFont="1" applyFill="1" applyBorder="1" applyAlignment="1" applyProtection="1">
      <alignment horizontal="right" vertical="top"/>
      <protection locked="0"/>
    </xf>
    <xf numFmtId="9" fontId="11" fillId="3" borderId="49" xfId="1" applyFont="1" applyFill="1" applyBorder="1" applyAlignment="1" applyProtection="1">
      <alignment horizontal="right" vertical="top"/>
      <protection locked="0"/>
    </xf>
    <xf numFmtId="9" fontId="11" fillId="3" borderId="74" xfId="1" applyFont="1" applyFill="1" applyBorder="1" applyAlignment="1" applyProtection="1">
      <alignment horizontal="right" vertical="top"/>
      <protection locked="0"/>
    </xf>
    <xf numFmtId="3" fontId="11" fillId="0" borderId="38" xfId="0" applyNumberFormat="1" applyFont="1" applyBorder="1" applyAlignment="1" applyProtection="1">
      <alignment horizontal="left" vertical="top"/>
      <protection locked="0"/>
    </xf>
    <xf numFmtId="9" fontId="11" fillId="3" borderId="38" xfId="1" applyFont="1" applyFill="1" applyBorder="1" applyAlignment="1" applyProtection="1">
      <alignment horizontal="right" vertical="top"/>
      <protection locked="0"/>
    </xf>
    <xf numFmtId="9" fontId="11" fillId="3" borderId="47" xfId="1" applyFont="1" applyFill="1" applyBorder="1" applyAlignment="1" applyProtection="1">
      <alignment horizontal="right" vertical="top"/>
      <protection locked="0"/>
    </xf>
    <xf numFmtId="9" fontId="11" fillId="3" borderId="76" xfId="1" applyFont="1" applyFill="1" applyBorder="1" applyAlignment="1" applyProtection="1">
      <alignment horizontal="right" vertical="top"/>
      <protection locked="0"/>
    </xf>
    <xf numFmtId="3" fontId="11" fillId="0" borderId="0" xfId="0" applyNumberFormat="1" applyFont="1" applyBorder="1" applyAlignment="1" applyProtection="1">
      <alignment horizontal="left" vertical="top"/>
      <protection locked="0"/>
    </xf>
    <xf numFmtId="3" fontId="11" fillId="0" borderId="0" xfId="0" applyNumberFormat="1" applyFont="1" applyBorder="1" applyAlignment="1" applyProtection="1">
      <alignment horizontal="left" vertical="top" wrapText="1"/>
      <protection locked="0"/>
    </xf>
    <xf numFmtId="9" fontId="11" fillId="0" borderId="0" xfId="1" applyFont="1" applyBorder="1" applyAlignment="1" applyProtection="1">
      <alignment horizontal="right" vertical="top"/>
      <protection locked="0"/>
    </xf>
    <xf numFmtId="3" fontId="11" fillId="0" borderId="0" xfId="0" applyNumberFormat="1" applyFont="1" applyBorder="1" applyAlignment="1" applyProtection="1">
      <alignment horizontal="right" vertical="top"/>
      <protection locked="0"/>
    </xf>
    <xf numFmtId="0" fontId="11" fillId="0" borderId="7"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79" xfId="0"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1" fillId="0" borderId="0" xfId="0" applyFont="1" applyAlignment="1" applyProtection="1">
      <alignment horizontal="left" vertical="center" wrapText="1"/>
      <protection locked="0"/>
    </xf>
    <xf numFmtId="0" fontId="10" fillId="0" borderId="17" xfId="0" applyFont="1" applyBorder="1" applyAlignment="1" applyProtection="1">
      <alignment horizontal="left" vertical="top" wrapText="1"/>
      <protection locked="0"/>
    </xf>
    <xf numFmtId="0" fontId="10" fillId="0" borderId="21" xfId="0" applyFont="1" applyBorder="1" applyAlignment="1" applyProtection="1">
      <alignment horizontal="right" vertical="top" wrapText="1"/>
    </xf>
    <xf numFmtId="0" fontId="10" fillId="0" borderId="48" xfId="0" applyFont="1" applyBorder="1" applyAlignment="1" applyProtection="1">
      <alignment horizontal="right" vertical="top" wrapText="1"/>
    </xf>
    <xf numFmtId="0" fontId="10" fillId="0" borderId="90" xfId="0" applyFont="1" applyBorder="1" applyAlignment="1" applyProtection="1">
      <alignment vertical="top" wrapText="1"/>
      <protection locked="0"/>
    </xf>
    <xf numFmtId="0" fontId="10" fillId="0" borderId="48" xfId="0" applyFont="1" applyBorder="1" applyAlignment="1" applyProtection="1">
      <alignment horizontal="left" vertical="top" wrapText="1"/>
      <protection locked="0"/>
    </xf>
    <xf numFmtId="0" fontId="11" fillId="0" borderId="68" xfId="0" applyFont="1" applyBorder="1" applyAlignment="1" applyProtection="1">
      <alignment vertical="top" wrapText="1"/>
      <protection locked="0"/>
    </xf>
    <xf numFmtId="0" fontId="11" fillId="0" borderId="2" xfId="0" applyFont="1" applyBorder="1" applyAlignment="1" applyProtection="1">
      <alignment vertical="top" wrapText="1"/>
      <protection locked="0"/>
    </xf>
    <xf numFmtId="3" fontId="10" fillId="0" borderId="22" xfId="0" applyNumberFormat="1" applyFont="1" applyBorder="1" applyAlignment="1" applyProtection="1">
      <alignment horizontal="left" vertical="top"/>
      <protection locked="0"/>
    </xf>
    <xf numFmtId="3" fontId="11" fillId="0" borderId="22" xfId="0" applyNumberFormat="1" applyFont="1" applyBorder="1" applyAlignment="1" applyProtection="1">
      <alignment horizontal="left" vertical="top"/>
      <protection locked="0"/>
    </xf>
    <xf numFmtId="3" fontId="11" fillId="0" borderId="22" xfId="0" applyNumberFormat="1" applyFont="1" applyBorder="1" applyAlignment="1" applyProtection="1">
      <alignment horizontal="right" vertical="top"/>
    </xf>
    <xf numFmtId="3" fontId="11" fillId="0" borderId="49" xfId="0" applyNumberFormat="1" applyFont="1" applyBorder="1" applyAlignment="1" applyProtection="1">
      <alignment horizontal="right" vertical="top"/>
    </xf>
    <xf numFmtId="166" fontId="11" fillId="0" borderId="26" xfId="0" applyNumberFormat="1" applyFont="1" applyFill="1" applyBorder="1" applyAlignment="1" applyProtection="1">
      <alignment horizontal="right" vertical="top"/>
    </xf>
    <xf numFmtId="166" fontId="11" fillId="0" borderId="10" xfId="0" applyNumberFormat="1" applyFont="1" applyFill="1" applyBorder="1" applyAlignment="1" applyProtection="1">
      <alignment horizontal="right" vertical="top"/>
    </xf>
    <xf numFmtId="3" fontId="15" fillId="3" borderId="81" xfId="0" applyNumberFormat="1" applyFont="1" applyFill="1" applyBorder="1" applyAlignment="1" applyProtection="1">
      <alignment horizontal="center" vertical="top" wrapText="1"/>
      <protection locked="0"/>
    </xf>
    <xf numFmtId="3" fontId="15" fillId="3" borderId="43" xfId="0" applyNumberFormat="1" applyFont="1" applyFill="1" applyBorder="1" applyAlignment="1" applyProtection="1">
      <alignment horizontal="center" vertical="top" wrapText="1"/>
      <protection locked="0"/>
    </xf>
    <xf numFmtId="3" fontId="15" fillId="3" borderId="44" xfId="0" applyNumberFormat="1" applyFont="1" applyFill="1" applyBorder="1" applyAlignment="1" applyProtection="1">
      <alignment horizontal="center" vertical="top" wrapText="1"/>
      <protection locked="0"/>
    </xf>
    <xf numFmtId="0" fontId="15" fillId="0" borderId="0" xfId="0" applyFont="1" applyAlignment="1" applyProtection="1">
      <alignment vertical="top"/>
      <protection locked="0"/>
    </xf>
    <xf numFmtId="0" fontId="15" fillId="0" borderId="0" xfId="0" applyFont="1" applyAlignment="1" applyProtection="1">
      <alignment vertical="top" wrapText="1"/>
      <protection locked="0"/>
    </xf>
    <xf numFmtId="3" fontId="10" fillId="0" borderId="72" xfId="0" applyNumberFormat="1" applyFont="1" applyBorder="1" applyAlignment="1" applyProtection="1">
      <alignment horizontal="left" vertical="top"/>
      <protection locked="0"/>
    </xf>
    <xf numFmtId="3" fontId="11" fillId="0" borderId="72" xfId="0" applyNumberFormat="1" applyFont="1" applyBorder="1" applyAlignment="1" applyProtection="1">
      <alignment horizontal="left" vertical="top"/>
      <protection locked="0"/>
    </xf>
    <xf numFmtId="3" fontId="11" fillId="0" borderId="72" xfId="0" applyNumberFormat="1" applyFont="1" applyBorder="1" applyAlignment="1" applyProtection="1">
      <alignment horizontal="right" vertical="top"/>
    </xf>
    <xf numFmtId="3" fontId="11" fillId="0" borderId="71" xfId="0" applyNumberFormat="1" applyFont="1" applyBorder="1" applyAlignment="1" applyProtection="1">
      <alignment horizontal="right" vertical="top"/>
    </xf>
    <xf numFmtId="166" fontId="11" fillId="0" borderId="91" xfId="0" applyNumberFormat="1" applyFont="1" applyFill="1" applyBorder="1" applyAlignment="1" applyProtection="1">
      <alignment horizontal="right" vertical="top"/>
    </xf>
    <xf numFmtId="166" fontId="11" fillId="0" borderId="71" xfId="0" applyNumberFormat="1" applyFont="1" applyFill="1" applyBorder="1" applyAlignment="1" applyProtection="1">
      <alignment horizontal="right" vertical="top"/>
    </xf>
    <xf numFmtId="3" fontId="15" fillId="0" borderId="0" xfId="0" applyNumberFormat="1" applyFont="1" applyBorder="1" applyAlignment="1" applyProtection="1">
      <alignment horizontal="left" vertical="top"/>
      <protection locked="0"/>
    </xf>
    <xf numFmtId="3" fontId="11" fillId="0" borderId="0" xfId="0" applyNumberFormat="1" applyFont="1" applyBorder="1" applyAlignment="1" applyProtection="1">
      <alignment horizontal="right" vertical="top"/>
    </xf>
    <xf numFmtId="3" fontId="11" fillId="0" borderId="7" xfId="0" applyNumberFormat="1" applyFont="1" applyBorder="1" applyAlignment="1" applyProtection="1">
      <alignment horizontal="right" vertical="top"/>
    </xf>
    <xf numFmtId="0" fontId="11" fillId="0" borderId="69" xfId="0" applyFont="1" applyBorder="1" applyAlignment="1" applyProtection="1">
      <alignment vertical="top"/>
      <protection locked="0"/>
    </xf>
    <xf numFmtId="0" fontId="11" fillId="0" borderId="10" xfId="0" applyFont="1" applyBorder="1" applyAlignment="1" applyProtection="1">
      <alignment vertical="top"/>
      <protection locked="0"/>
    </xf>
    <xf numFmtId="0" fontId="11" fillId="0" borderId="50" xfId="0" applyFont="1" applyBorder="1" applyAlignment="1" applyProtection="1">
      <alignment vertical="top"/>
      <protection locked="0"/>
    </xf>
    <xf numFmtId="0" fontId="11" fillId="0" borderId="7" xfId="0" applyFont="1" applyBorder="1" applyAlignment="1" applyProtection="1">
      <alignment vertical="top"/>
      <protection locked="0"/>
    </xf>
    <xf numFmtId="0" fontId="11" fillId="0" borderId="11" xfId="0" applyFont="1" applyBorder="1" applyAlignment="1" applyProtection="1">
      <alignment vertical="top"/>
      <protection locked="0"/>
    </xf>
    <xf numFmtId="0" fontId="10" fillId="3" borderId="0" xfId="0" applyFont="1" applyFill="1" applyAlignment="1" applyProtection="1">
      <alignment vertical="top"/>
      <protection locked="0"/>
    </xf>
    <xf numFmtId="0" fontId="10" fillId="0" borderId="6" xfId="0" applyFont="1" applyBorder="1" applyAlignment="1" applyProtection="1">
      <alignment vertical="top"/>
      <protection locked="0"/>
    </xf>
    <xf numFmtId="0" fontId="11" fillId="0" borderId="6" xfId="0" applyFont="1" applyBorder="1" applyAlignment="1" applyProtection="1">
      <alignment vertical="top"/>
      <protection locked="0"/>
    </xf>
    <xf numFmtId="0" fontId="11" fillId="0" borderId="25" xfId="0" applyFont="1" applyBorder="1" applyAlignment="1" applyProtection="1">
      <alignment vertical="top"/>
      <protection locked="0"/>
    </xf>
    <xf numFmtId="0" fontId="10" fillId="0" borderId="6" xfId="0" applyFont="1" applyBorder="1" applyAlignment="1" applyProtection="1">
      <alignment vertical="top" wrapText="1"/>
      <protection locked="0"/>
    </xf>
    <xf numFmtId="0" fontId="10" fillId="0" borderId="2" xfId="0" applyFont="1" applyBorder="1" applyAlignment="1" applyProtection="1">
      <alignment horizontal="center" vertical="center" wrapText="1"/>
      <protection locked="0"/>
    </xf>
    <xf numFmtId="0" fontId="10" fillId="0" borderId="91" xfId="0" applyFont="1" applyBorder="1" applyAlignment="1" applyProtection="1">
      <alignment vertical="top" wrapText="1"/>
      <protection locked="0"/>
    </xf>
    <xf numFmtId="0" fontId="10" fillId="0" borderId="72" xfId="0" applyFont="1" applyBorder="1" applyAlignment="1" applyProtection="1">
      <alignment horizontal="left" vertical="top" wrapText="1"/>
      <protection locked="0"/>
    </xf>
    <xf numFmtId="0" fontId="10" fillId="0" borderId="71" xfId="0" applyFont="1" applyBorder="1" applyAlignment="1" applyProtection="1">
      <alignment horizontal="left" vertical="top" wrapText="1"/>
      <protection locked="0"/>
    </xf>
    <xf numFmtId="0" fontId="10" fillId="0" borderId="85" xfId="0" applyFont="1" applyBorder="1" applyAlignment="1" applyProtection="1">
      <alignment vertical="top" wrapText="1"/>
      <protection locked="0"/>
    </xf>
    <xf numFmtId="0" fontId="10" fillId="0" borderId="4" xfId="0" applyFont="1" applyBorder="1" applyAlignment="1" applyProtection="1">
      <alignment vertical="top"/>
      <protection locked="0"/>
    </xf>
    <xf numFmtId="0" fontId="11" fillId="3" borderId="92" xfId="0" applyFont="1" applyFill="1" applyBorder="1" applyAlignment="1" applyProtection="1">
      <alignment vertical="top"/>
      <protection locked="0"/>
    </xf>
    <xf numFmtId="9" fontId="11" fillId="0" borderId="22" xfId="1" applyFont="1" applyFill="1" applyBorder="1" applyAlignment="1" applyProtection="1">
      <alignment vertical="top"/>
      <protection locked="0"/>
    </xf>
    <xf numFmtId="9" fontId="11" fillId="0" borderId="49" xfId="1" applyFont="1" applyFill="1" applyBorder="1" applyAlignment="1" applyProtection="1">
      <alignment vertical="top"/>
      <protection locked="0"/>
    </xf>
    <xf numFmtId="3" fontId="11" fillId="3" borderId="22" xfId="0" applyNumberFormat="1" applyFont="1" applyFill="1" applyBorder="1" applyAlignment="1" applyProtection="1">
      <alignment vertical="top" wrapText="1"/>
      <protection locked="0"/>
    </xf>
    <xf numFmtId="0" fontId="10" fillId="0" borderId="0" xfId="0" applyFont="1" applyBorder="1" applyAlignment="1" applyProtection="1">
      <alignment vertical="top"/>
      <protection locked="0"/>
    </xf>
    <xf numFmtId="0" fontId="11" fillId="3" borderId="81" xfId="0" applyFont="1" applyFill="1" applyBorder="1" applyAlignment="1" applyProtection="1">
      <alignment vertical="top"/>
      <protection locked="0"/>
    </xf>
    <xf numFmtId="9" fontId="11" fillId="0" borderId="38" xfId="1" applyFont="1" applyFill="1" applyBorder="1" applyAlignment="1" applyProtection="1">
      <alignment vertical="top"/>
      <protection locked="0"/>
    </xf>
    <xf numFmtId="9" fontId="11" fillId="0" borderId="47" xfId="1" applyFont="1" applyFill="1" applyBorder="1" applyAlignment="1" applyProtection="1">
      <alignment vertical="top"/>
      <protection locked="0"/>
    </xf>
    <xf numFmtId="3" fontId="11" fillId="3" borderId="38" xfId="0" applyNumberFormat="1" applyFont="1" applyFill="1" applyBorder="1" applyAlignment="1" applyProtection="1">
      <alignment vertical="top" wrapText="1"/>
      <protection locked="0"/>
    </xf>
    <xf numFmtId="0" fontId="32" fillId="0" borderId="0" xfId="0" applyFont="1" applyFill="1" applyBorder="1" applyAlignment="1" applyProtection="1">
      <alignment horizontal="left" vertical="top"/>
      <protection locked="0"/>
    </xf>
    <xf numFmtId="9" fontId="11" fillId="0" borderId="72" xfId="1" applyFont="1" applyFill="1" applyBorder="1" applyAlignment="1" applyProtection="1">
      <alignment vertical="top"/>
      <protection locked="0"/>
    </xf>
    <xf numFmtId="9" fontId="11" fillId="0" borderId="71" xfId="1" applyFont="1" applyFill="1" applyBorder="1" applyAlignment="1" applyProtection="1">
      <alignment vertical="top"/>
      <protection locked="0"/>
    </xf>
    <xf numFmtId="3" fontId="11" fillId="3" borderId="72" xfId="0" applyNumberFormat="1" applyFont="1" applyFill="1" applyBorder="1" applyAlignment="1" applyProtection="1">
      <alignment vertical="top" wrapText="1"/>
      <protection locked="0"/>
    </xf>
    <xf numFmtId="0" fontId="7" fillId="0" borderId="11" xfId="0" applyFont="1" applyBorder="1" applyAlignment="1" applyProtection="1">
      <alignment horizontal="left" vertical="top" wrapText="1"/>
      <protection locked="0"/>
    </xf>
    <xf numFmtId="9" fontId="11" fillId="0" borderId="22" xfId="1" applyFont="1" applyFill="1" applyBorder="1" applyAlignment="1" applyProtection="1">
      <alignment vertical="top"/>
    </xf>
    <xf numFmtId="9" fontId="11" fillId="0" borderId="49" xfId="1" applyFont="1" applyFill="1" applyBorder="1" applyAlignment="1" applyProtection="1">
      <alignment vertical="top"/>
    </xf>
    <xf numFmtId="0" fontId="7" fillId="0" borderId="19" xfId="0" applyFont="1" applyBorder="1" applyAlignment="1" applyProtection="1">
      <alignment horizontal="left" vertical="top"/>
      <protection locked="0"/>
    </xf>
    <xf numFmtId="0" fontId="11" fillId="3" borderId="93" xfId="0" applyFont="1" applyFill="1" applyBorder="1" applyAlignment="1" applyProtection="1">
      <alignment vertical="top"/>
      <protection locked="0"/>
    </xf>
    <xf numFmtId="9" fontId="11" fillId="0" borderId="72" xfId="1" applyFont="1" applyFill="1" applyBorder="1" applyAlignment="1" applyProtection="1">
      <alignment vertical="top"/>
    </xf>
    <xf numFmtId="9" fontId="11" fillId="0" borderId="71" xfId="1" applyFont="1" applyFill="1" applyBorder="1" applyAlignment="1" applyProtection="1">
      <alignment vertical="top"/>
    </xf>
    <xf numFmtId="0" fontId="10" fillId="0" borderId="0" xfId="0" applyFont="1" applyFill="1" applyAlignment="1" applyProtection="1">
      <alignment vertical="top"/>
      <protection locked="0"/>
    </xf>
    <xf numFmtId="0" fontId="10" fillId="3" borderId="70" xfId="0" applyFont="1" applyFill="1" applyBorder="1" applyAlignment="1" applyProtection="1">
      <alignment vertical="top"/>
      <protection locked="0"/>
    </xf>
    <xf numFmtId="0" fontId="10" fillId="0" borderId="0" xfId="0" applyFont="1" applyFill="1" applyAlignment="1" applyProtection="1">
      <alignment vertical="top" wrapText="1"/>
      <protection locked="0"/>
    </xf>
    <xf numFmtId="0" fontId="10" fillId="0" borderId="26" xfId="0" applyFont="1" applyBorder="1" applyAlignment="1" applyProtection="1">
      <alignment vertical="top"/>
      <protection locked="0"/>
    </xf>
    <xf numFmtId="0" fontId="34" fillId="5" borderId="54" xfId="4" applyFont="1" applyFill="1" applyBorder="1" applyAlignment="1" applyProtection="1">
      <alignment vertical="center" wrapText="1"/>
      <protection locked="0"/>
    </xf>
    <xf numFmtId="0" fontId="7" fillId="5" borderId="103" xfId="4" applyFont="1" applyFill="1" applyBorder="1" applyAlignment="1" applyProtection="1">
      <alignment vertical="center" wrapText="1"/>
      <protection locked="0"/>
    </xf>
    <xf numFmtId="0" fontId="7" fillId="5" borderId="105" xfId="4" applyFont="1" applyFill="1" applyBorder="1" applyAlignment="1" applyProtection="1">
      <alignment horizontal="center" vertical="center" wrapText="1"/>
      <protection locked="0"/>
    </xf>
    <xf numFmtId="0" fontId="7" fillId="5" borderId="107" xfId="4" applyFont="1" applyFill="1" applyBorder="1" applyAlignment="1" applyProtection="1">
      <alignment horizontal="center" vertical="center" wrapText="1"/>
      <protection locked="0"/>
    </xf>
    <xf numFmtId="49" fontId="34" fillId="2" borderId="17" xfId="4" applyNumberFormat="1" applyFont="1" applyFill="1" applyBorder="1" applyAlignment="1" applyProtection="1">
      <alignment horizontal="center" vertical="center" wrapText="1"/>
      <protection locked="0"/>
    </xf>
    <xf numFmtId="49" fontId="34" fillId="2" borderId="48" xfId="4" applyNumberFormat="1" applyFont="1" applyFill="1" applyBorder="1" applyAlignment="1" applyProtection="1">
      <alignment horizontal="center" vertical="center" wrapText="1"/>
      <protection locked="0"/>
    </xf>
    <xf numFmtId="49" fontId="34" fillId="2" borderId="90" xfId="4" applyNumberFormat="1" applyFont="1" applyFill="1" applyBorder="1" applyAlignment="1" applyProtection="1">
      <alignment horizontal="center" vertical="center" wrapText="1"/>
      <protection locked="0"/>
    </xf>
    <xf numFmtId="49" fontId="34" fillId="2" borderId="107" xfId="4" applyNumberFormat="1" applyFont="1" applyFill="1" applyBorder="1" applyAlignment="1" applyProtection="1">
      <alignment horizontal="center" vertical="center" wrapText="1"/>
      <protection locked="0"/>
    </xf>
    <xf numFmtId="0" fontId="35" fillId="0" borderId="0" xfId="4" applyFont="1" applyProtection="1">
      <protection locked="0"/>
    </xf>
    <xf numFmtId="0" fontId="35" fillId="0" borderId="0" xfId="4" applyFont="1" applyAlignment="1" applyProtection="1">
      <alignment wrapText="1"/>
      <protection locked="0"/>
    </xf>
    <xf numFmtId="0" fontId="36" fillId="3" borderId="53" xfId="4" applyFont="1" applyFill="1" applyBorder="1" applyAlignment="1" applyProtection="1">
      <alignment vertical="top" wrapText="1"/>
      <protection locked="0"/>
    </xf>
    <xf numFmtId="0" fontId="36" fillId="3" borderId="66" xfId="4" applyFont="1" applyFill="1" applyBorder="1" applyAlignment="1" applyProtection="1">
      <alignment vertical="top" wrapText="1"/>
      <protection locked="0"/>
    </xf>
    <xf numFmtId="0" fontId="36" fillId="3" borderId="104" xfId="4" applyFont="1" applyFill="1" applyBorder="1" applyAlignment="1" applyProtection="1">
      <alignment vertical="top" wrapText="1"/>
      <protection locked="0"/>
    </xf>
    <xf numFmtId="14" fontId="36" fillId="3" borderId="106" xfId="4" applyNumberFormat="1" applyFont="1" applyFill="1" applyBorder="1" applyAlignment="1" applyProtection="1">
      <alignment vertical="top" wrapText="1"/>
      <protection locked="0"/>
    </xf>
    <xf numFmtId="4" fontId="36" fillId="3" borderId="107" xfId="4" applyNumberFormat="1" applyFont="1" applyFill="1" applyBorder="1" applyAlignment="1" applyProtection="1">
      <alignment vertical="top" wrapText="1"/>
      <protection locked="0"/>
    </xf>
    <xf numFmtId="4" fontId="36" fillId="3" borderId="36" xfId="4" applyNumberFormat="1" applyFont="1" applyFill="1" applyBorder="1" applyAlignment="1" applyProtection="1">
      <alignment vertical="top" wrapText="1"/>
      <protection locked="0"/>
    </xf>
    <xf numFmtId="4" fontId="36" fillId="3" borderId="32" xfId="4" applyNumberFormat="1" applyFont="1" applyFill="1" applyBorder="1" applyAlignment="1" applyProtection="1">
      <alignment vertical="top" wrapText="1"/>
      <protection locked="0"/>
    </xf>
    <xf numFmtId="4" fontId="36" fillId="3" borderId="108" xfId="4" applyNumberFormat="1" applyFont="1" applyFill="1" applyBorder="1" applyAlignment="1" applyProtection="1">
      <alignment vertical="top" wrapText="1"/>
      <protection locked="0"/>
    </xf>
    <xf numFmtId="4" fontId="36" fillId="3" borderId="11" xfId="4" applyNumberFormat="1" applyFont="1" applyFill="1" applyBorder="1" applyAlignment="1" applyProtection="1">
      <alignment vertical="top" wrapText="1"/>
      <protection locked="0"/>
    </xf>
    <xf numFmtId="0" fontId="35" fillId="0" borderId="0" xfId="4" applyFont="1" applyFill="1" applyProtection="1">
      <protection locked="0"/>
    </xf>
    <xf numFmtId="0" fontId="35" fillId="0" borderId="0" xfId="4" applyFont="1" applyFill="1" applyAlignment="1" applyProtection="1">
      <alignment wrapText="1"/>
      <protection locked="0"/>
    </xf>
    <xf numFmtId="0" fontId="36" fillId="3" borderId="54" xfId="4" applyFont="1" applyFill="1" applyBorder="1" applyAlignment="1" applyProtection="1">
      <alignment vertical="top" wrapText="1"/>
      <protection locked="0"/>
    </xf>
    <xf numFmtId="0" fontId="36" fillId="3" borderId="103" xfId="4" applyFont="1" applyFill="1" applyBorder="1" applyAlignment="1" applyProtection="1">
      <alignment vertical="top" wrapText="1"/>
      <protection locked="0"/>
    </xf>
    <xf numFmtId="14" fontId="36" fillId="3" borderId="105" xfId="4" applyNumberFormat="1" applyFont="1" applyFill="1" applyBorder="1" applyAlignment="1" applyProtection="1">
      <alignment vertical="top" wrapText="1"/>
      <protection locked="0"/>
    </xf>
    <xf numFmtId="3" fontId="36" fillId="3" borderId="107" xfId="4" applyNumberFormat="1" applyFont="1" applyFill="1" applyBorder="1" applyAlignment="1" applyProtection="1">
      <alignment vertical="top" wrapText="1"/>
      <protection locked="0"/>
    </xf>
    <xf numFmtId="3" fontId="36" fillId="3" borderId="90" xfId="4" applyNumberFormat="1" applyFont="1" applyFill="1" applyBorder="1" applyAlignment="1" applyProtection="1">
      <alignment vertical="top" wrapText="1"/>
      <protection locked="0"/>
    </xf>
    <xf numFmtId="3" fontId="36" fillId="3" borderId="48" xfId="4" applyNumberFormat="1" applyFont="1" applyFill="1" applyBorder="1" applyAlignment="1" applyProtection="1">
      <alignment vertical="top" wrapText="1"/>
      <protection locked="0"/>
    </xf>
    <xf numFmtId="3" fontId="36" fillId="3" borderId="17" xfId="4" applyNumberFormat="1" applyFont="1" applyFill="1" applyBorder="1" applyAlignment="1" applyProtection="1">
      <alignment vertical="top" wrapText="1"/>
      <protection locked="0"/>
    </xf>
    <xf numFmtId="0" fontId="21" fillId="2" borderId="0" xfId="0" applyFont="1" applyFill="1" applyAlignment="1" applyProtection="1">
      <alignment horizontal="left" vertical="center"/>
      <protection locked="0"/>
    </xf>
    <xf numFmtId="0" fontId="37" fillId="2" borderId="0" xfId="0" applyFont="1" applyFill="1" applyAlignment="1" applyProtection="1">
      <alignment vertical="top"/>
      <protection locked="0"/>
    </xf>
    <xf numFmtId="0" fontId="37" fillId="2" borderId="0" xfId="0" applyFont="1" applyFill="1" applyAlignment="1" applyProtection="1">
      <alignment vertical="top" wrapText="1"/>
      <protection locked="0"/>
    </xf>
    <xf numFmtId="0" fontId="14" fillId="2" borderId="0" xfId="0" applyFont="1" applyFill="1" applyAlignment="1" applyProtection="1">
      <alignment vertical="top"/>
      <protection locked="0"/>
    </xf>
    <xf numFmtId="0" fontId="17" fillId="5" borderId="2" xfId="0" applyFont="1" applyFill="1" applyBorder="1" applyAlignment="1" applyProtection="1">
      <alignment vertical="center"/>
      <protection locked="0"/>
    </xf>
    <xf numFmtId="0" fontId="8" fillId="0" borderId="1" xfId="0" applyFont="1" applyBorder="1" applyAlignment="1" applyProtection="1">
      <alignment vertical="top" wrapText="1"/>
      <protection locked="0"/>
    </xf>
    <xf numFmtId="0" fontId="10" fillId="0" borderId="0" xfId="0" quotePrefix="1" applyFont="1" applyFill="1" applyBorder="1" applyAlignment="1" applyProtection="1">
      <alignment vertical="top" wrapText="1"/>
      <protection locked="0"/>
    </xf>
    <xf numFmtId="0" fontId="11" fillId="0" borderId="0" xfId="3" applyFont="1" applyFill="1" applyAlignment="1" applyProtection="1">
      <alignment horizontal="left" vertical="center"/>
      <protection locked="0"/>
    </xf>
    <xf numFmtId="0" fontId="8" fillId="5" borderId="2" xfId="0" applyFont="1" applyFill="1" applyBorder="1" applyAlignment="1" applyProtection="1">
      <alignment vertical="center"/>
      <protection locked="0"/>
    </xf>
    <xf numFmtId="0" fontId="11" fillId="0" borderId="1" xfId="0" applyFont="1" applyBorder="1" applyAlignment="1" applyProtection="1">
      <alignment vertical="top" wrapText="1"/>
      <protection locked="0"/>
    </xf>
    <xf numFmtId="0" fontId="11" fillId="0" borderId="9" xfId="0" applyFont="1" applyBorder="1" applyAlignment="1" applyProtection="1">
      <alignment vertical="top" wrapText="1"/>
      <protection locked="0"/>
    </xf>
    <xf numFmtId="0" fontId="10" fillId="3" borderId="1" xfId="0" applyFont="1" applyFill="1" applyBorder="1" applyAlignment="1" applyProtection="1">
      <alignment horizontal="left" vertical="top" wrapText="1"/>
      <protection locked="0"/>
    </xf>
    <xf numFmtId="0" fontId="10" fillId="3" borderId="9" xfId="0" applyFont="1" applyFill="1" applyBorder="1" applyAlignment="1" applyProtection="1">
      <alignment horizontal="left" vertical="top" wrapText="1"/>
      <protection locked="0"/>
    </xf>
    <xf numFmtId="0" fontId="10" fillId="0" borderId="9" xfId="0" applyFont="1" applyBorder="1" applyAlignment="1" applyProtection="1">
      <alignment vertical="center"/>
      <protection locked="0"/>
    </xf>
    <xf numFmtId="0" fontId="7" fillId="0" borderId="54" xfId="0" applyFont="1" applyBorder="1" applyAlignment="1" applyProtection="1">
      <alignment vertical="center"/>
      <protection locked="0"/>
    </xf>
    <xf numFmtId="3" fontId="11" fillId="3" borderId="0" xfId="0" applyNumberFormat="1" applyFont="1" applyFill="1" applyAlignment="1" applyProtection="1">
      <alignment vertical="top"/>
      <protection locked="0"/>
    </xf>
    <xf numFmtId="0" fontId="11" fillId="0" borderId="7" xfId="0" applyFont="1" applyBorder="1" applyAlignment="1" applyProtection="1">
      <alignment horizontal="left" vertical="center" indent="1"/>
      <protection locked="0"/>
    </xf>
    <xf numFmtId="3" fontId="11" fillId="3" borderId="7" xfId="0" applyNumberFormat="1" applyFont="1" applyFill="1" applyBorder="1" applyAlignment="1" applyProtection="1">
      <alignment vertical="top"/>
      <protection locked="0"/>
    </xf>
    <xf numFmtId="3" fontId="11" fillId="0" borderId="7" xfId="0" applyNumberFormat="1" applyFont="1" applyFill="1" applyBorder="1" applyAlignment="1" applyProtection="1">
      <alignment vertical="top"/>
      <protection locked="0"/>
    </xf>
    <xf numFmtId="0" fontId="8" fillId="0" borderId="66" xfId="0" applyFont="1" applyBorder="1" applyAlignment="1" applyProtection="1">
      <alignment vertical="top"/>
      <protection locked="0"/>
    </xf>
    <xf numFmtId="0" fontId="10" fillId="0" borderId="7" xfId="0" applyFont="1" applyBorder="1" applyAlignment="1" applyProtection="1">
      <alignment vertical="top"/>
      <protection locked="0"/>
    </xf>
    <xf numFmtId="3" fontId="11" fillId="3" borderId="0" xfId="0" applyNumberFormat="1" applyFont="1" applyFill="1" applyBorder="1" applyAlignment="1" applyProtection="1">
      <alignment vertical="top"/>
      <protection locked="0"/>
    </xf>
    <xf numFmtId="3" fontId="11" fillId="0" borderId="0" xfId="0" applyNumberFormat="1" applyFont="1" applyAlignment="1" applyProtection="1">
      <alignment vertical="top"/>
      <protection locked="0"/>
    </xf>
    <xf numFmtId="3" fontId="11" fillId="0" borderId="7" xfId="0" applyNumberFormat="1" applyFont="1" applyBorder="1" applyAlignment="1" applyProtection="1">
      <alignment vertical="top"/>
      <protection locked="0"/>
    </xf>
    <xf numFmtId="3" fontId="11" fillId="0" borderId="0" xfId="0" applyNumberFormat="1" applyFont="1" applyFill="1" applyAlignment="1" applyProtection="1">
      <alignment vertical="top"/>
      <protection locked="0"/>
    </xf>
    <xf numFmtId="0" fontId="11" fillId="3" borderId="7" xfId="0" applyFont="1" applyFill="1" applyBorder="1" applyAlignment="1" applyProtection="1">
      <alignment horizontal="left" vertical="center" indent="1"/>
      <protection locked="0"/>
    </xf>
    <xf numFmtId="0" fontId="7" fillId="0" borderId="9" xfId="0" applyFont="1" applyBorder="1" applyAlignment="1" applyProtection="1">
      <alignment vertical="top" wrapText="1"/>
      <protection locked="0"/>
    </xf>
    <xf numFmtId="3" fontId="7" fillId="0" borderId="2" xfId="0" applyNumberFormat="1" applyFont="1" applyBorder="1" applyAlignment="1" applyProtection="1">
      <alignment vertical="top"/>
    </xf>
    <xf numFmtId="3" fontId="7" fillId="0" borderId="9" xfId="0" applyNumberFormat="1" applyFont="1" applyBorder="1" applyAlignment="1" applyProtection="1">
      <alignment vertical="top"/>
    </xf>
    <xf numFmtId="3" fontId="7" fillId="0" borderId="9" xfId="0" applyNumberFormat="1" applyFont="1" applyFill="1" applyBorder="1" applyAlignment="1" applyProtection="1">
      <alignment vertical="top"/>
    </xf>
    <xf numFmtId="9" fontId="8" fillId="0" borderId="0" xfId="1" applyFont="1" applyAlignment="1" applyProtection="1">
      <alignment vertical="top"/>
      <protection locked="0"/>
    </xf>
    <xf numFmtId="0" fontId="7" fillId="3" borderId="7" xfId="0" applyFont="1" applyFill="1" applyBorder="1" applyAlignment="1" applyProtection="1">
      <alignment vertical="top"/>
      <protection locked="0"/>
    </xf>
    <xf numFmtId="3" fontId="11" fillId="0" borderId="4" xfId="0" applyNumberFormat="1" applyFont="1" applyBorder="1" applyAlignment="1" applyProtection="1">
      <alignment vertical="top"/>
    </xf>
    <xf numFmtId="3" fontId="11" fillId="0" borderId="10" xfId="0" applyNumberFormat="1" applyFont="1" applyFill="1" applyBorder="1" applyAlignment="1" applyProtection="1">
      <alignment vertical="top"/>
    </xf>
    <xf numFmtId="3" fontId="11" fillId="0" borderId="0" xfId="0" applyNumberFormat="1" applyFont="1" applyAlignment="1" applyProtection="1">
      <alignment vertical="top"/>
    </xf>
    <xf numFmtId="3" fontId="11" fillId="0" borderId="10" xfId="0" applyNumberFormat="1" applyFont="1" applyBorder="1" applyAlignment="1" applyProtection="1">
      <alignment vertical="top"/>
    </xf>
    <xf numFmtId="3" fontId="11" fillId="0" borderId="7" xfId="0" applyNumberFormat="1" applyFont="1" applyFill="1" applyBorder="1" applyAlignment="1" applyProtection="1">
      <alignment vertical="top"/>
    </xf>
    <xf numFmtId="3" fontId="11" fillId="0" borderId="0" xfId="0" applyNumberFormat="1" applyFont="1" applyBorder="1" applyAlignment="1" applyProtection="1">
      <alignment vertical="top"/>
      <protection locked="0"/>
    </xf>
    <xf numFmtId="0" fontId="27" fillId="2" borderId="3" xfId="0" applyFont="1" applyFill="1" applyBorder="1" applyAlignment="1" applyProtection="1">
      <alignment horizontal="right" vertical="top"/>
      <protection locked="0"/>
    </xf>
    <xf numFmtId="3" fontId="10" fillId="2" borderId="3" xfId="0" applyNumberFormat="1" applyFont="1" applyFill="1" applyBorder="1" applyAlignment="1" applyProtection="1">
      <alignment vertical="top"/>
    </xf>
    <xf numFmtId="3" fontId="10" fillId="2" borderId="30" xfId="0" applyNumberFormat="1" applyFont="1" applyFill="1" applyBorder="1" applyAlignment="1" applyProtection="1">
      <alignment vertical="top"/>
    </xf>
    <xf numFmtId="3" fontId="11" fillId="0" borderId="4" xfId="0" applyNumberFormat="1" applyFont="1" applyBorder="1" applyAlignment="1" applyProtection="1">
      <alignment vertical="top"/>
      <protection locked="0"/>
    </xf>
    <xf numFmtId="0" fontId="7" fillId="0" borderId="1" xfId="0" applyFont="1" applyBorder="1" applyProtection="1">
      <protection locked="0"/>
    </xf>
    <xf numFmtId="0" fontId="8" fillId="0" borderId="1" xfId="0" applyFont="1" applyBorder="1" applyProtection="1">
      <protection locked="0"/>
    </xf>
    <xf numFmtId="9" fontId="8" fillId="3" borderId="7" xfId="0" quotePrefix="1" applyNumberFormat="1" applyFont="1" applyFill="1" applyBorder="1" applyAlignment="1" applyProtection="1">
      <alignment horizontal="right"/>
      <protection locked="0"/>
    </xf>
    <xf numFmtId="3" fontId="8" fillId="0" borderId="0" xfId="0" applyNumberFormat="1" applyFont="1" applyProtection="1"/>
    <xf numFmtId="0" fontId="8" fillId="0" borderId="3" xfId="0" applyFont="1" applyBorder="1" applyProtection="1">
      <protection locked="0"/>
    </xf>
    <xf numFmtId="0" fontId="8" fillId="0" borderId="30" xfId="0" applyFont="1" applyBorder="1" applyProtection="1">
      <protection locked="0"/>
    </xf>
    <xf numFmtId="3" fontId="7" fillId="0" borderId="3" xfId="0" applyNumberFormat="1" applyFont="1" applyBorder="1" applyProtection="1"/>
    <xf numFmtId="0" fontId="7" fillId="0" borderId="0" xfId="0" applyFont="1" applyBorder="1" applyProtection="1">
      <protection locked="0"/>
    </xf>
    <xf numFmtId="0" fontId="7" fillId="0" borderId="5" xfId="0" applyFont="1" applyBorder="1" applyProtection="1">
      <protection locked="0"/>
    </xf>
    <xf numFmtId="0" fontId="11" fillId="0" borderId="5" xfId="0" applyFont="1" applyBorder="1" applyProtection="1">
      <protection locked="0"/>
    </xf>
    <xf numFmtId="3" fontId="11" fillId="0" borderId="5" xfId="0" applyNumberFormat="1" applyFont="1" applyBorder="1" applyProtection="1"/>
    <xf numFmtId="0" fontId="8" fillId="0" borderId="0" xfId="0" applyFont="1" applyFill="1" applyBorder="1" applyProtection="1">
      <protection locked="0"/>
    </xf>
    <xf numFmtId="0" fontId="8" fillId="0" borderId="7" xfId="0" applyFont="1" applyFill="1" applyBorder="1" applyProtection="1">
      <protection locked="0"/>
    </xf>
    <xf numFmtId="3" fontId="8" fillId="3" borderId="0" xfId="0" applyNumberFormat="1" applyFont="1" applyFill="1" applyBorder="1" applyProtection="1">
      <protection locked="0"/>
    </xf>
    <xf numFmtId="3" fontId="11" fillId="0" borderId="66" xfId="0" applyNumberFormat="1" applyFont="1" applyFill="1" applyBorder="1" applyAlignment="1" applyProtection="1">
      <alignment vertical="top"/>
    </xf>
    <xf numFmtId="0" fontId="11" fillId="3" borderId="50" xfId="0" applyFont="1" applyFill="1" applyBorder="1" applyProtection="1">
      <protection locked="0"/>
    </xf>
    <xf numFmtId="0" fontId="11" fillId="3" borderId="0" xfId="0" applyFont="1" applyFill="1" applyBorder="1" applyProtection="1">
      <protection locked="0"/>
    </xf>
    <xf numFmtId="0" fontId="11" fillId="0" borderId="66" xfId="0" applyFont="1" applyBorder="1" applyProtection="1"/>
    <xf numFmtId="0" fontId="27" fillId="2" borderId="30" xfId="0" applyFont="1" applyFill="1" applyBorder="1" applyAlignment="1" applyProtection="1">
      <alignment horizontal="right" vertical="top"/>
      <protection locked="0"/>
    </xf>
    <xf numFmtId="0" fontId="11" fillId="0" borderId="0" xfId="3" applyFont="1" applyFill="1" applyAlignment="1" applyProtection="1">
      <alignment horizontal="left" vertical="center" wrapText="1"/>
      <protection locked="0"/>
    </xf>
    <xf numFmtId="0" fontId="8" fillId="0" borderId="0" xfId="0" applyFont="1" applyAlignment="1" applyProtection="1">
      <alignment vertical="top" wrapText="1"/>
      <protection locked="0"/>
    </xf>
    <xf numFmtId="0" fontId="16" fillId="0" borderId="54" xfId="0" applyFont="1" applyBorder="1" applyAlignment="1" applyProtection="1">
      <alignment vertical="center" wrapText="1"/>
      <protection locked="0"/>
    </xf>
    <xf numFmtId="0" fontId="8" fillId="0" borderId="0" xfId="0" applyFont="1" applyAlignment="1" applyProtection="1">
      <alignment wrapText="1"/>
      <protection locked="0"/>
    </xf>
    <xf numFmtId="0" fontId="11" fillId="0" borderId="0" xfId="0" applyFont="1" applyAlignment="1" applyProtection="1">
      <alignment wrapText="1"/>
      <protection locked="0"/>
    </xf>
    <xf numFmtId="0" fontId="39" fillId="0" borderId="66" xfId="0" applyFont="1" applyBorder="1" applyAlignment="1" applyProtection="1">
      <alignment vertical="top" wrapText="1"/>
      <protection locked="0"/>
    </xf>
    <xf numFmtId="0" fontId="2" fillId="0" borderId="0" xfId="0" applyFont="1" applyAlignment="1" applyProtection="1">
      <alignment vertical="top" wrapText="1"/>
      <protection locked="0"/>
    </xf>
    <xf numFmtId="0" fontId="7" fillId="0" borderId="2" xfId="0" applyFont="1" applyBorder="1" applyAlignment="1" applyProtection="1">
      <alignment vertical="center"/>
      <protection locked="0"/>
    </xf>
    <xf numFmtId="0" fontId="7" fillId="0" borderId="9" xfId="0" applyFont="1" applyBorder="1" applyAlignment="1" applyProtection="1">
      <alignment vertical="center"/>
      <protection locked="0"/>
    </xf>
    <xf numFmtId="3" fontId="7" fillId="0" borderId="2" xfId="0" applyNumberFormat="1" applyFont="1" applyBorder="1" applyAlignment="1" applyProtection="1">
      <alignment vertical="center"/>
      <protection locked="0"/>
    </xf>
    <xf numFmtId="3" fontId="7" fillId="0" borderId="9" xfId="0" applyNumberFormat="1" applyFont="1" applyBorder="1" applyAlignment="1" applyProtection="1">
      <alignment vertical="center"/>
      <protection locked="0"/>
    </xf>
    <xf numFmtId="3" fontId="7" fillId="0" borderId="9" xfId="0" applyNumberFormat="1" applyFont="1" applyFill="1" applyBorder="1" applyAlignment="1" applyProtection="1">
      <alignment vertical="center"/>
      <protection locked="0"/>
    </xf>
    <xf numFmtId="0" fontId="39" fillId="0" borderId="54" xfId="0" applyFont="1" applyBorder="1" applyAlignment="1" applyProtection="1">
      <alignment vertical="center" wrapText="1"/>
      <protection locked="0"/>
    </xf>
    <xf numFmtId="0" fontId="8" fillId="0" borderId="54" xfId="0" applyFont="1" applyBorder="1" applyAlignment="1" applyProtection="1">
      <alignment vertical="center"/>
      <protection locked="0"/>
    </xf>
    <xf numFmtId="9" fontId="8" fillId="0" borderId="2" xfId="1" applyFont="1" applyBorder="1" applyAlignment="1" applyProtection="1">
      <alignment vertical="center"/>
      <protection locked="0"/>
    </xf>
    <xf numFmtId="0" fontId="27" fillId="2" borderId="2" xfId="0" applyFont="1" applyFill="1" applyBorder="1" applyAlignment="1" applyProtection="1">
      <alignment horizontal="right" vertical="center"/>
      <protection locked="0"/>
    </xf>
    <xf numFmtId="0" fontId="27" fillId="2" borderId="9" xfId="0" applyFont="1" applyFill="1" applyBorder="1" applyAlignment="1" applyProtection="1">
      <alignment horizontal="right" vertical="center"/>
      <protection locked="0"/>
    </xf>
    <xf numFmtId="3" fontId="27" fillId="2" borderId="2" xfId="0" applyNumberFormat="1" applyFont="1" applyFill="1" applyBorder="1" applyAlignment="1" applyProtection="1">
      <alignment vertical="center"/>
    </xf>
    <xf numFmtId="3" fontId="27" fillId="2" borderId="9" xfId="0" applyNumberFormat="1" applyFont="1" applyFill="1" applyBorder="1" applyAlignment="1" applyProtection="1">
      <alignment vertical="center"/>
    </xf>
    <xf numFmtId="0" fontId="20" fillId="5" borderId="2" xfId="0" applyFont="1" applyFill="1" applyBorder="1" applyAlignment="1" applyProtection="1">
      <alignment vertical="center" wrapText="1"/>
      <protection locked="0"/>
    </xf>
    <xf numFmtId="0" fontId="20" fillId="0" borderId="0" xfId="0" applyFont="1" applyAlignment="1" applyProtection="1">
      <alignment vertical="top"/>
      <protection locked="0"/>
    </xf>
    <xf numFmtId="0" fontId="12" fillId="0" borderId="0" xfId="0" applyFont="1" applyAlignment="1" applyProtection="1">
      <alignment vertical="top"/>
      <protection locked="0"/>
    </xf>
    <xf numFmtId="0" fontId="20" fillId="0" borderId="0" xfId="0" applyFont="1" applyAlignment="1" applyProtection="1">
      <alignment vertical="center"/>
      <protection locked="0"/>
    </xf>
    <xf numFmtId="0" fontId="12" fillId="0" borderId="0" xfId="0" applyFont="1" applyAlignment="1" applyProtection="1">
      <alignment vertical="center"/>
      <protection locked="0"/>
    </xf>
    <xf numFmtId="0" fontId="2" fillId="0" borderId="1" xfId="0" applyFont="1" applyBorder="1" applyAlignment="1" applyProtection="1">
      <alignment horizontal="left" vertical="center"/>
      <protection locked="0"/>
    </xf>
    <xf numFmtId="0" fontId="39" fillId="0" borderId="41" xfId="0" applyFont="1" applyFill="1" applyBorder="1" applyAlignment="1" applyProtection="1">
      <alignment horizontal="left" vertical="center"/>
      <protection locked="0"/>
    </xf>
    <xf numFmtId="3" fontId="10" fillId="0" borderId="82" xfId="0" applyNumberFormat="1" applyFont="1" applyFill="1" applyBorder="1" applyAlignment="1" applyProtection="1">
      <alignment vertical="top"/>
      <protection locked="0"/>
    </xf>
    <xf numFmtId="0" fontId="10" fillId="0" borderId="21" xfId="0" applyFont="1" applyFill="1" applyBorder="1" applyAlignment="1" applyProtection="1">
      <alignment vertical="top" wrapText="1"/>
      <protection locked="0"/>
    </xf>
    <xf numFmtId="0" fontId="10" fillId="0" borderId="48" xfId="0" applyFont="1" applyFill="1" applyBorder="1" applyAlignment="1" applyProtection="1">
      <alignment vertical="top" wrapText="1"/>
      <protection locked="0"/>
    </xf>
    <xf numFmtId="3" fontId="10" fillId="0" borderId="84" xfId="0" applyNumberFormat="1" applyFont="1" applyBorder="1" applyAlignment="1" applyProtection="1">
      <alignment vertical="top"/>
      <protection locked="0"/>
    </xf>
    <xf numFmtId="164" fontId="11" fillId="0" borderId="38" xfId="1" applyNumberFormat="1" applyFont="1" applyFill="1" applyBorder="1" applyAlignment="1" applyProtection="1">
      <alignment vertical="top" wrapText="1"/>
      <protection locked="0"/>
    </xf>
    <xf numFmtId="164" fontId="11" fillId="0" borderId="39" xfId="1" applyNumberFormat="1" applyFont="1" applyFill="1" applyBorder="1" applyAlignment="1" applyProtection="1">
      <alignment vertical="top" wrapText="1"/>
      <protection locked="0"/>
    </xf>
    <xf numFmtId="164" fontId="11" fillId="0" borderId="72" xfId="1" applyNumberFormat="1" applyFont="1" applyFill="1" applyBorder="1" applyAlignment="1" applyProtection="1">
      <alignment vertical="top" wrapText="1"/>
      <protection locked="0"/>
    </xf>
    <xf numFmtId="3" fontId="10" fillId="0" borderId="47" xfId="0" applyNumberFormat="1" applyFont="1" applyFill="1" applyBorder="1" applyAlignment="1" applyProtection="1">
      <alignment vertical="top" wrapText="1"/>
      <protection locked="0"/>
    </xf>
    <xf numFmtId="3" fontId="10" fillId="0" borderId="46" xfId="0" applyNumberFormat="1" applyFont="1" applyFill="1" applyBorder="1" applyAlignment="1" applyProtection="1">
      <alignment vertical="top" wrapText="1"/>
      <protection locked="0"/>
    </xf>
    <xf numFmtId="3" fontId="10" fillId="0" borderId="71" xfId="0" applyNumberFormat="1" applyFont="1" applyFill="1" applyBorder="1" applyAlignment="1" applyProtection="1">
      <alignment vertical="top" wrapText="1"/>
      <protection locked="0"/>
    </xf>
    <xf numFmtId="164" fontId="11" fillId="3" borderId="38" xfId="1" applyNumberFormat="1" applyFont="1" applyFill="1" applyBorder="1" applyAlignment="1" applyProtection="1">
      <alignment horizontal="right" vertical="top"/>
      <protection locked="0"/>
    </xf>
    <xf numFmtId="0" fontId="11" fillId="3" borderId="19" xfId="0" applyFont="1" applyFill="1" applyBorder="1" applyAlignment="1" applyProtection="1">
      <alignment vertical="top" wrapText="1"/>
      <protection locked="0"/>
    </xf>
    <xf numFmtId="3" fontId="10" fillId="3" borderId="19" xfId="0" applyNumberFormat="1" applyFont="1" applyFill="1" applyBorder="1" applyAlignment="1" applyProtection="1">
      <alignment vertical="top"/>
      <protection locked="0"/>
    </xf>
    <xf numFmtId="0" fontId="11" fillId="4" borderId="24" xfId="0" applyFont="1" applyFill="1" applyBorder="1" applyAlignment="1" applyProtection="1">
      <alignment vertical="top" wrapText="1"/>
      <protection locked="0"/>
    </xf>
    <xf numFmtId="3" fontId="11" fillId="0" borderId="24" xfId="0" applyNumberFormat="1" applyFont="1" applyBorder="1" applyAlignment="1" applyProtection="1">
      <alignment vertical="top"/>
    </xf>
    <xf numFmtId="3" fontId="11" fillId="3" borderId="45" xfId="0" applyNumberFormat="1" applyFont="1" applyFill="1" applyBorder="1" applyAlignment="1" applyProtection="1">
      <alignment vertical="top"/>
      <protection locked="0"/>
    </xf>
    <xf numFmtId="3" fontId="10" fillId="0" borderId="67" xfId="0" applyNumberFormat="1" applyFont="1" applyFill="1" applyBorder="1" applyAlignment="1" applyProtection="1">
      <alignment vertical="top"/>
    </xf>
    <xf numFmtId="10" fontId="11" fillId="0" borderId="24" xfId="1" applyNumberFormat="1" applyFont="1" applyFill="1" applyBorder="1" applyAlignment="1" applyProtection="1">
      <alignment vertical="top" wrapText="1"/>
    </xf>
    <xf numFmtId="164" fontId="11" fillId="0" borderId="24" xfId="1" applyNumberFormat="1" applyFont="1" applyFill="1" applyBorder="1" applyAlignment="1" applyProtection="1">
      <alignment vertical="top" wrapText="1"/>
    </xf>
    <xf numFmtId="9" fontId="11" fillId="0" borderId="24" xfId="1" applyFont="1" applyFill="1" applyBorder="1" applyAlignment="1" applyProtection="1">
      <alignment vertical="top" wrapText="1"/>
    </xf>
    <xf numFmtId="3" fontId="11" fillId="3" borderId="24" xfId="0" applyNumberFormat="1" applyFont="1" applyFill="1" applyBorder="1" applyAlignment="1" applyProtection="1">
      <alignment vertical="top" wrapText="1"/>
      <protection locked="0"/>
    </xf>
    <xf numFmtId="164" fontId="11" fillId="3" borderId="24" xfId="1" applyNumberFormat="1" applyFont="1" applyFill="1" applyBorder="1" applyAlignment="1" applyProtection="1">
      <alignment horizontal="right" vertical="top"/>
      <protection locked="0"/>
    </xf>
    <xf numFmtId="164" fontId="11" fillId="0" borderId="24" xfId="1" applyNumberFormat="1" applyFont="1" applyFill="1" applyBorder="1" applyAlignment="1" applyProtection="1">
      <alignment vertical="top" wrapText="1"/>
      <protection locked="0"/>
    </xf>
    <xf numFmtId="3" fontId="10" fillId="0" borderId="45" xfId="0" applyNumberFormat="1" applyFont="1" applyFill="1" applyBorder="1" applyAlignment="1" applyProtection="1">
      <alignment vertical="top" wrapText="1"/>
      <protection locked="0"/>
    </xf>
    <xf numFmtId="3" fontId="10" fillId="0" borderId="19" xfId="0" applyNumberFormat="1" applyFont="1" applyFill="1" applyBorder="1" applyAlignment="1" applyProtection="1">
      <alignment vertical="top" wrapText="1"/>
      <protection locked="0"/>
    </xf>
    <xf numFmtId="3" fontId="11" fillId="3" borderId="19" xfId="0" applyNumberFormat="1" applyFont="1" applyFill="1" applyBorder="1" applyAlignment="1" applyProtection="1">
      <alignment vertical="top"/>
      <protection locked="0"/>
    </xf>
    <xf numFmtId="3" fontId="11" fillId="3" borderId="24" xfId="0" applyNumberFormat="1" applyFont="1" applyFill="1" applyBorder="1" applyAlignment="1" applyProtection="1">
      <alignment vertical="top"/>
      <protection locked="0"/>
    </xf>
    <xf numFmtId="3" fontId="11" fillId="3" borderId="45" xfId="0" applyNumberFormat="1" applyFont="1" applyFill="1" applyBorder="1" applyAlignment="1" applyProtection="1">
      <alignment horizontal="right" vertical="top"/>
      <protection locked="0"/>
    </xf>
    <xf numFmtId="3" fontId="10" fillId="0" borderId="67" xfId="0" applyNumberFormat="1" applyFont="1" applyBorder="1" applyAlignment="1" applyProtection="1">
      <alignment vertical="top"/>
      <protection locked="0"/>
    </xf>
    <xf numFmtId="3" fontId="11" fillId="0" borderId="67" xfId="0" applyNumberFormat="1" applyFont="1" applyBorder="1" applyAlignment="1" applyProtection="1">
      <alignment vertical="top" wrapText="1"/>
      <protection locked="0"/>
    </xf>
    <xf numFmtId="0" fontId="11" fillId="0" borderId="29" xfId="0" applyFont="1" applyBorder="1" applyAlignment="1" applyProtection="1">
      <alignment vertical="top" wrapText="1"/>
      <protection locked="0"/>
    </xf>
    <xf numFmtId="0" fontId="10" fillId="0" borderId="28" xfId="0" applyFont="1" applyBorder="1" applyAlignment="1" applyProtection="1">
      <alignment vertical="top" wrapText="1"/>
      <protection locked="0"/>
    </xf>
    <xf numFmtId="0" fontId="10" fillId="0" borderId="8" xfId="0" applyFont="1" applyBorder="1" applyAlignment="1" applyProtection="1">
      <alignment vertical="top" wrapText="1"/>
      <protection locked="0"/>
    </xf>
    <xf numFmtId="3" fontId="10" fillId="3" borderId="24" xfId="1" applyNumberFormat="1" applyFont="1" applyFill="1" applyBorder="1" applyAlignment="1" applyProtection="1">
      <alignment horizontal="right" vertical="top"/>
      <protection locked="0"/>
    </xf>
    <xf numFmtId="3" fontId="10" fillId="3" borderId="38" xfId="1" applyNumberFormat="1" applyFont="1" applyFill="1" applyBorder="1" applyAlignment="1" applyProtection="1">
      <alignment horizontal="right" vertical="top"/>
      <protection locked="0"/>
    </xf>
    <xf numFmtId="3" fontId="10" fillId="3" borderId="72" xfId="1" applyNumberFormat="1" applyFont="1" applyFill="1" applyBorder="1" applyAlignment="1" applyProtection="1">
      <alignment horizontal="right" vertical="top"/>
      <protection locked="0"/>
    </xf>
    <xf numFmtId="164" fontId="11" fillId="3" borderId="72" xfId="1" applyNumberFormat="1" applyFont="1" applyFill="1" applyBorder="1" applyAlignment="1" applyProtection="1">
      <alignment horizontal="right" vertical="top"/>
      <protection locked="0"/>
    </xf>
    <xf numFmtId="10" fontId="11" fillId="0" borderId="91" xfId="1" applyNumberFormat="1" applyFont="1" applyFill="1" applyBorder="1" applyAlignment="1" applyProtection="1">
      <alignment vertical="top" wrapText="1"/>
    </xf>
    <xf numFmtId="0" fontId="10" fillId="0" borderId="70"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1" fillId="3" borderId="50" xfId="0" applyFont="1" applyFill="1" applyBorder="1" applyAlignment="1" applyProtection="1">
      <alignment horizontal="left" vertical="top"/>
      <protection locked="0"/>
    </xf>
    <xf numFmtId="0" fontId="11" fillId="3" borderId="0" xfId="0" applyFont="1" applyFill="1" applyBorder="1" applyAlignment="1" applyProtection="1">
      <alignment horizontal="left" vertical="top"/>
      <protection locked="0"/>
    </xf>
    <xf numFmtId="0" fontId="11" fillId="3" borderId="7" xfId="0" applyFont="1" applyFill="1" applyBorder="1" applyAlignment="1" applyProtection="1">
      <alignment horizontal="left" vertical="top"/>
      <protection locked="0"/>
    </xf>
    <xf numFmtId="0" fontId="11" fillId="3" borderId="69" xfId="0" applyFont="1" applyFill="1" applyBorder="1" applyAlignment="1" applyProtection="1">
      <alignment horizontal="left" vertical="top"/>
      <protection locked="0"/>
    </xf>
    <xf numFmtId="0" fontId="11" fillId="3" borderId="4" xfId="0" applyFont="1" applyFill="1" applyBorder="1" applyAlignment="1" applyProtection="1">
      <alignment horizontal="left" vertical="top"/>
      <protection locked="0"/>
    </xf>
    <xf numFmtId="0" fontId="11" fillId="3" borderId="10" xfId="0" applyFont="1" applyFill="1" applyBorder="1" applyAlignment="1" applyProtection="1">
      <alignment horizontal="left" vertical="top"/>
      <protection locked="0"/>
    </xf>
    <xf numFmtId="0" fontId="11" fillId="3" borderId="0" xfId="0" applyFont="1" applyFill="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10" fillId="0" borderId="58" xfId="0" quotePrefix="1" applyFont="1" applyFill="1" applyBorder="1" applyAlignment="1" applyProtection="1">
      <alignment horizontal="left" vertical="top" wrapText="1"/>
      <protection locked="0"/>
    </xf>
    <xf numFmtId="0" fontId="10" fillId="0" borderId="0" xfId="0" quotePrefix="1" applyFont="1" applyFill="1" applyBorder="1" applyAlignment="1" applyProtection="1">
      <alignment horizontal="left" vertical="top" wrapText="1"/>
      <protection locked="0"/>
    </xf>
    <xf numFmtId="0" fontId="8" fillId="0" borderId="1" xfId="0" applyFont="1" applyFill="1" applyBorder="1" applyAlignment="1" applyProtection="1">
      <alignment horizontal="center" vertical="center"/>
      <protection locked="0"/>
    </xf>
    <xf numFmtId="0" fontId="7" fillId="0" borderId="109" xfId="0" quotePrefix="1" applyFont="1" applyFill="1" applyBorder="1" applyAlignment="1" applyProtection="1">
      <alignment horizontal="left" vertical="top" wrapText="1"/>
      <protection locked="0"/>
    </xf>
    <xf numFmtId="0" fontId="7" fillId="0" borderId="110" xfId="0" quotePrefix="1" applyFont="1" applyFill="1" applyBorder="1" applyAlignment="1" applyProtection="1">
      <alignment horizontal="left" vertical="top" wrapText="1"/>
      <protection locked="0"/>
    </xf>
    <xf numFmtId="3" fontId="10" fillId="0" borderId="40" xfId="0" applyNumberFormat="1" applyFont="1" applyBorder="1" applyAlignment="1" applyProtection="1">
      <alignment horizontal="left" vertical="center" wrapText="1"/>
      <protection locked="0"/>
    </xf>
    <xf numFmtId="3" fontId="10" fillId="0" borderId="9" xfId="0" applyNumberFormat="1" applyFont="1" applyBorder="1" applyAlignment="1" applyProtection="1">
      <alignment horizontal="left" vertical="center" wrapText="1"/>
      <protection locked="0"/>
    </xf>
    <xf numFmtId="3" fontId="9" fillId="2" borderId="40" xfId="0" applyNumberFormat="1" applyFont="1" applyFill="1" applyBorder="1" applyAlignment="1" applyProtection="1">
      <alignment horizontal="left"/>
      <protection locked="0"/>
    </xf>
    <xf numFmtId="3" fontId="9" fillId="2" borderId="17" xfId="0" applyNumberFormat="1" applyFont="1" applyFill="1" applyBorder="1" applyAlignment="1" applyProtection="1">
      <alignment horizontal="left"/>
      <protection locked="0"/>
    </xf>
    <xf numFmtId="0" fontId="11" fillId="0" borderId="100" xfId="0" applyFont="1" applyBorder="1" applyAlignment="1" applyProtection="1">
      <alignment horizontal="left" vertical="top"/>
      <protection locked="0"/>
    </xf>
    <xf numFmtId="0" fontId="11" fillId="0" borderId="86" xfId="0" applyFont="1" applyBorder="1" applyAlignment="1" applyProtection="1">
      <alignment horizontal="left" vertical="top"/>
      <protection locked="0"/>
    </xf>
    <xf numFmtId="0" fontId="11" fillId="0" borderId="42" xfId="0" applyFont="1" applyBorder="1" applyAlignment="1" applyProtection="1">
      <alignment horizontal="left" vertical="top"/>
      <protection locked="0"/>
    </xf>
    <xf numFmtId="0" fontId="11" fillId="0" borderId="11" xfId="0" applyFont="1" applyBorder="1" applyAlignment="1" applyProtection="1">
      <alignment horizontal="left" vertical="top"/>
      <protection locked="0"/>
    </xf>
    <xf numFmtId="0" fontId="11" fillId="0" borderId="63" xfId="0" applyFont="1" applyBorder="1" applyAlignment="1" applyProtection="1">
      <alignment horizontal="left" vertical="top"/>
      <protection locked="0"/>
    </xf>
    <xf numFmtId="0" fontId="11" fillId="0" borderId="18" xfId="0" applyFont="1" applyBorder="1" applyAlignment="1" applyProtection="1">
      <alignment horizontal="left" vertical="top"/>
      <protection locked="0"/>
    </xf>
    <xf numFmtId="0" fontId="39" fillId="0" borderId="50" xfId="0" applyFont="1" applyFill="1" applyBorder="1" applyAlignment="1" applyProtection="1">
      <alignment horizontal="left" vertical="top" wrapText="1"/>
      <protection locked="0"/>
    </xf>
    <xf numFmtId="0" fontId="39" fillId="0" borderId="0" xfId="0" applyFont="1" applyFill="1" applyAlignment="1" applyProtection="1">
      <alignment horizontal="left" vertical="top" wrapText="1"/>
      <protection locked="0"/>
    </xf>
    <xf numFmtId="0" fontId="11" fillId="0" borderId="94" xfId="0" applyFont="1" applyBorder="1" applyAlignment="1" applyProtection="1">
      <alignment horizontal="left" vertical="top"/>
      <protection locked="0"/>
    </xf>
    <xf numFmtId="0" fontId="11" fillId="0" borderId="87" xfId="0" applyFont="1" applyBorder="1" applyAlignment="1" applyProtection="1">
      <alignment horizontal="left" vertical="top"/>
      <protection locked="0"/>
    </xf>
    <xf numFmtId="0" fontId="11" fillId="0" borderId="50" xfId="0" applyFont="1" applyBorder="1" applyAlignment="1" applyProtection="1">
      <alignment horizontal="left" vertical="top"/>
      <protection locked="0"/>
    </xf>
    <xf numFmtId="0" fontId="11" fillId="0" borderId="0" xfId="0" applyFont="1" applyAlignment="1" applyProtection="1">
      <alignment horizontal="left" vertical="top"/>
      <protection locked="0"/>
    </xf>
    <xf numFmtId="0" fontId="11" fillId="0" borderId="41" xfId="0" applyFont="1" applyBorder="1" applyAlignment="1" applyProtection="1">
      <alignment horizontal="left" vertical="top"/>
      <protection locked="0"/>
    </xf>
    <xf numFmtId="0" fontId="11" fillId="0" borderId="1" xfId="0" applyFont="1" applyBorder="1" applyAlignment="1" applyProtection="1">
      <alignment horizontal="left" vertical="top"/>
      <protection locked="0"/>
    </xf>
    <xf numFmtId="3" fontId="9" fillId="0" borderId="69" xfId="0" applyNumberFormat="1" applyFont="1" applyFill="1" applyBorder="1" applyAlignment="1" applyProtection="1">
      <alignment horizontal="left" vertical="top"/>
      <protection locked="0"/>
    </xf>
    <xf numFmtId="3" fontId="9" fillId="0" borderId="4" xfId="0" applyNumberFormat="1" applyFont="1" applyFill="1" applyBorder="1" applyAlignment="1" applyProtection="1">
      <alignment horizontal="left" vertical="top"/>
      <protection locked="0"/>
    </xf>
    <xf numFmtId="3" fontId="9" fillId="0" borderId="70" xfId="0" applyNumberFormat="1" applyFont="1" applyFill="1" applyBorder="1" applyAlignment="1" applyProtection="1">
      <alignment horizontal="left" vertical="top"/>
      <protection locked="0"/>
    </xf>
    <xf numFmtId="3" fontId="9" fillId="0" borderId="6" xfId="0" applyNumberFormat="1" applyFont="1" applyFill="1" applyBorder="1" applyAlignment="1" applyProtection="1">
      <alignment horizontal="left" vertical="top"/>
      <protection locked="0"/>
    </xf>
    <xf numFmtId="3" fontId="10" fillId="0" borderId="2" xfId="0" applyNumberFormat="1" applyFont="1" applyBorder="1" applyAlignment="1" applyProtection="1">
      <alignment horizontal="left" vertical="center" wrapText="1"/>
      <protection locked="0"/>
    </xf>
    <xf numFmtId="0" fontId="11" fillId="0" borderId="0" xfId="0" applyFont="1" applyBorder="1" applyAlignment="1" applyProtection="1">
      <alignment horizontal="left" vertical="top"/>
      <protection locked="0"/>
    </xf>
    <xf numFmtId="3" fontId="9" fillId="3" borderId="69" xfId="0" applyNumberFormat="1" applyFont="1" applyFill="1" applyBorder="1" applyAlignment="1" applyProtection="1">
      <alignment horizontal="left" vertical="top"/>
      <protection locked="0"/>
    </xf>
    <xf numFmtId="3" fontId="9" fillId="3" borderId="4" xfId="0" applyNumberFormat="1" applyFont="1" applyFill="1" applyBorder="1" applyAlignment="1" applyProtection="1">
      <alignment horizontal="left" vertical="top"/>
      <protection locked="0"/>
    </xf>
    <xf numFmtId="3" fontId="9" fillId="3" borderId="70" xfId="0" applyNumberFormat="1" applyFont="1" applyFill="1" applyBorder="1" applyAlignment="1" applyProtection="1">
      <alignment horizontal="left" vertical="top"/>
      <protection locked="0"/>
    </xf>
    <xf numFmtId="3" fontId="9" fillId="3" borderId="6" xfId="0" applyNumberFormat="1" applyFont="1" applyFill="1" applyBorder="1" applyAlignment="1" applyProtection="1">
      <alignment horizontal="left" vertical="top"/>
      <protection locked="0"/>
    </xf>
    <xf numFmtId="0" fontId="11" fillId="3" borderId="94" xfId="0" applyFont="1" applyFill="1" applyBorder="1" applyAlignment="1" applyProtection="1">
      <alignment horizontal="left" vertical="top"/>
      <protection locked="0"/>
    </xf>
    <xf numFmtId="0" fontId="11" fillId="3" borderId="87" xfId="0" applyFont="1" applyFill="1" applyBorder="1" applyAlignment="1" applyProtection="1">
      <alignment horizontal="left" vertical="top"/>
      <protection locked="0"/>
    </xf>
    <xf numFmtId="0" fontId="11" fillId="3" borderId="0" xfId="0" applyFont="1" applyFill="1" applyAlignment="1" applyProtection="1">
      <alignment horizontal="left" vertical="top"/>
      <protection locked="0"/>
    </xf>
    <xf numFmtId="0" fontId="11" fillId="3" borderId="41" xfId="0" applyFont="1" applyFill="1" applyBorder="1" applyAlignment="1" applyProtection="1">
      <alignment horizontal="left" vertical="top"/>
      <protection locked="0"/>
    </xf>
    <xf numFmtId="0" fontId="11" fillId="3" borderId="1" xfId="0" applyFont="1" applyFill="1" applyBorder="1" applyAlignment="1" applyProtection="1">
      <alignment horizontal="left" vertical="top"/>
      <protection locked="0"/>
    </xf>
    <xf numFmtId="0" fontId="7" fillId="0" borderId="55" xfId="0" applyFont="1" applyFill="1" applyBorder="1" applyAlignment="1" applyProtection="1">
      <alignment horizontal="left" vertical="center" wrapText="1"/>
      <protection locked="0"/>
    </xf>
    <xf numFmtId="0" fontId="7" fillId="0" borderId="56" xfId="0" applyFont="1" applyFill="1" applyBorder="1" applyAlignment="1" applyProtection="1">
      <alignment horizontal="left" vertical="center" wrapText="1"/>
      <protection locked="0"/>
    </xf>
    <xf numFmtId="0" fontId="7" fillId="0" borderId="57" xfId="0" applyFont="1" applyFill="1" applyBorder="1" applyAlignment="1" applyProtection="1">
      <alignment horizontal="left" vertical="center" wrapText="1"/>
      <protection locked="0"/>
    </xf>
    <xf numFmtId="0" fontId="7" fillId="0" borderId="41" xfId="0" applyFont="1" applyFill="1" applyBorder="1" applyAlignment="1">
      <alignment horizontal="left" vertical="top" wrapText="1"/>
    </xf>
    <xf numFmtId="0" fontId="7" fillId="0" borderId="1" xfId="0" applyFont="1" applyFill="1" applyBorder="1" applyAlignment="1">
      <alignment horizontal="left" vertical="top" wrapText="1"/>
    </xf>
  </cellXfs>
  <cellStyles count="5">
    <cellStyle name="20 % - Akzent1" xfId="3" builtinId="30"/>
    <cellStyle name="Notiz" xfId="2" builtinId="10" customBuiltin="1"/>
    <cellStyle name="Prozent" xfId="1" builtinId="5"/>
    <cellStyle name="Standard" xfId="0" builtinId="0"/>
    <cellStyle name="Standard 2" xfId="4"/>
  </cellStyles>
  <dxfs count="56">
    <dxf>
      <font>
        <b val="0"/>
        <i val="0"/>
        <strike val="0"/>
        <condense val="0"/>
        <extend val="0"/>
        <outline val="0"/>
        <shadow val="0"/>
        <u val="none"/>
        <vertAlign val="baseline"/>
        <sz val="12"/>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Arial Narrow"/>
        <scheme val="none"/>
      </font>
      <numFmt numFmtId="3" formatCode="#,##0"/>
      <fill>
        <patternFill patternType="none">
          <fgColor indexed="64"/>
          <bgColor indexed="65"/>
        </patternFill>
      </fill>
      <border diagonalUp="0" diagonalDown="0" outline="0">
        <left style="thin">
          <color indexed="64"/>
        </left>
        <right style="thin">
          <color indexed="64"/>
        </right>
        <top/>
        <bottom/>
      </border>
    </dxf>
    <dxf>
      <border outline="0">
        <bottom style="thin">
          <color indexed="64"/>
        </bottom>
      </border>
    </dxf>
    <dxf>
      <font>
        <b val="0"/>
        <i val="0"/>
        <strike val="0"/>
        <condense val="0"/>
        <extend val="0"/>
        <outline val="0"/>
        <shadow val="0"/>
        <u val="none"/>
        <vertAlign val="baseline"/>
        <sz val="12"/>
        <color theme="1"/>
        <name val="Arial Narrow"/>
        <scheme val="none"/>
      </font>
      <fill>
        <patternFill patternType="none">
          <fgColor indexed="64"/>
          <bgColor indexed="65"/>
        </patternFill>
      </fill>
    </dxf>
    <dxf>
      <font>
        <b/>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strike val="0"/>
        <outline val="0"/>
        <shadow val="0"/>
        <u val="none"/>
        <vertAlign val="baseline"/>
        <sz val="12"/>
        <name val="Arial Narrow"/>
        <scheme val="none"/>
      </font>
    </dxf>
    <dxf>
      <border outline="0">
        <right style="thin">
          <color indexed="64"/>
        </right>
        <top style="thin">
          <color indexed="64"/>
        </top>
      </border>
    </dxf>
    <dxf>
      <font>
        <strike val="0"/>
        <outline val="0"/>
        <shadow val="0"/>
        <u val="none"/>
        <vertAlign val="baseline"/>
        <sz val="12"/>
        <name val="Arial Narrow"/>
        <scheme val="none"/>
      </font>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color rgb="FFFF0000"/>
      </font>
    </dxf>
    <dxf>
      <font>
        <color rgb="FFFF0000"/>
      </font>
    </dxf>
    <dxf>
      <font>
        <color rgb="FFFF0000"/>
      </font>
      <fill>
        <patternFill patternType="solid">
          <bgColor theme="7" tint="0.79998168889431442"/>
        </patternFill>
      </fill>
    </dxf>
    <dxf>
      <font>
        <strike val="0"/>
        <color rgb="FFFF0000"/>
      </font>
    </dxf>
    <dxf>
      <font>
        <strike val="0"/>
        <color rgb="FFFF0000"/>
      </font>
    </dxf>
    <dxf>
      <font>
        <strike val="0"/>
        <color rgb="FFFF0000"/>
      </font>
    </dxf>
    <dxf>
      <font>
        <strike val="0"/>
        <color rgb="FFFF0000"/>
      </font>
    </dxf>
    <dxf>
      <font>
        <strike val="0"/>
        <color rgb="FFFF0000"/>
      </font>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Produktion" displayName="Produktion" ref="B26:B33" totalsRowShown="0" headerRowDxfId="47" dataDxfId="45" headerRowBorderDxfId="46" tableBorderDxfId="44" totalsRowBorderDxfId="43">
  <autoFilter ref="B26:B33"/>
  <tableColumns count="1">
    <tableColumn id="1" name="Produktion" dataDxfId="42"/>
  </tableColumns>
  <tableStyleInfo name="TableStyleMedium2" showFirstColumn="0" showLastColumn="0" showRowStripes="1" showColumnStripes="0"/>
</table>
</file>

<file path=xl/tables/table2.xml><?xml version="1.0" encoding="utf-8"?>
<table xmlns="http://schemas.openxmlformats.org/spreadsheetml/2006/main" id="2" name="Verarbeitung" displayName="Verarbeitung" ref="C26:C33" totalsRowShown="0" headerRowDxfId="41" dataDxfId="39" headerRowBorderDxfId="40" tableBorderDxfId="38" totalsRowBorderDxfId="37">
  <autoFilter ref="C26:C33"/>
  <tableColumns count="1">
    <tableColumn id="1" name="Verarbeitung" dataDxfId="36"/>
  </tableColumns>
  <tableStyleInfo name="TableStyleMedium2" showFirstColumn="0" showLastColumn="0" showRowStripes="1" showColumnStripes="0"/>
</table>
</file>

<file path=xl/tables/table3.xml><?xml version="1.0" encoding="utf-8"?>
<table xmlns="http://schemas.openxmlformats.org/spreadsheetml/2006/main" id="3" name="Vermarktung" displayName="Vermarktung" ref="D26:D33" totalsRowShown="0" headerRowDxfId="35" dataDxfId="33" headerRowBorderDxfId="34" tableBorderDxfId="32" totalsRowBorderDxfId="31">
  <autoFilter ref="D26:D33"/>
  <tableColumns count="1">
    <tableColumn id="1" name="Vermarktung" dataDxfId="30"/>
  </tableColumns>
  <tableStyleInfo name="TableStyleMedium2" showFirstColumn="0" showLastColumn="0" showRowStripes="1" showColumnStripes="0"/>
</table>
</file>

<file path=xl/tables/table4.xml><?xml version="1.0" encoding="utf-8"?>
<table xmlns="http://schemas.openxmlformats.org/spreadsheetml/2006/main" id="4" name="Diversifizierung" displayName="Diversifizierung" ref="E26:E33" totalsRowShown="0" headerRowDxfId="29" dataDxfId="27" headerRowBorderDxfId="28" tableBorderDxfId="26" totalsRowBorderDxfId="25">
  <autoFilter ref="E26:E33"/>
  <tableColumns count="1">
    <tableColumn id="1" name="Diversifizierung" dataDxfId="24"/>
  </tableColumns>
  <tableStyleInfo name="TableStyleMedium2" showFirstColumn="0" showLastColumn="0" showRowStripes="1" showColumnStripes="0"/>
</table>
</file>

<file path=xl/tables/table5.xml><?xml version="1.0" encoding="utf-8"?>
<table xmlns="http://schemas.openxmlformats.org/spreadsheetml/2006/main" id="5" name="Weiteres" displayName="Weiteres" ref="F26:F33" totalsRowShown="0" headerRowDxfId="23" dataDxfId="21" headerRowBorderDxfId="22" tableBorderDxfId="20" totalsRowBorderDxfId="19">
  <autoFilter ref="F26:F33"/>
  <tableColumns count="1">
    <tableColumn id="1" name="Weiteres" dataDxfId="18"/>
  </tableColumns>
  <tableStyleInfo name="TableStyleMedium2" showFirstColumn="0" showLastColumn="0" showRowStripes="1" showColumnStripes="0"/>
</table>
</file>

<file path=xl/tables/table6.xml><?xml version="1.0" encoding="utf-8"?>
<table xmlns="http://schemas.openxmlformats.org/spreadsheetml/2006/main" id="6" name="auswählen" displayName="auswählen" ref="G26:G33" totalsRowShown="0" headerRowDxfId="17" dataDxfId="16">
  <autoFilter ref="G26:G33"/>
  <tableColumns count="1">
    <tableColumn id="1" name="auswählen" dataDxfId="15"/>
  </tableColumns>
  <tableStyleInfo name="TableStyleMedium2" showFirstColumn="0" showLastColumn="0" showRowStripes="1" showColumnStripes="0"/>
</table>
</file>

<file path=xl/tables/table7.xml><?xml version="1.0" encoding="utf-8"?>
<table xmlns="http://schemas.openxmlformats.org/spreadsheetml/2006/main" id="10" name="Massnahme" displayName="Massnahme" ref="B6:B16" totalsRowShown="0" headerRowDxfId="14" dataDxfId="12" headerRowBorderDxfId="13" tableBorderDxfId="11">
  <autoFilter ref="B6:B16"/>
  <tableColumns count="1">
    <tableColumn id="1" name="Massnahme" dataDxfId="10"/>
  </tableColumns>
  <tableStyleInfo name="TableStyleMedium2" showFirstColumn="0" showLastColumn="0" showRowStripes="1" showColumnStripes="0"/>
</table>
</file>

<file path=xl/tables/table8.xml><?xml version="1.0" encoding="utf-8"?>
<table xmlns="http://schemas.openxmlformats.org/spreadsheetml/2006/main" id="7" name="Finanzierungsquellen" displayName="Finanzierungsquellen" ref="B45:B52" totalsRowShown="0" headerRowDxfId="9" dataDxfId="8" tableBorderDxfId="7">
  <autoFilter ref="B45:B52"/>
  <tableColumns count="1">
    <tableColumn id="1" name="Finanzierungsquellen" dataDxfId="6"/>
  </tableColumns>
  <tableStyleInfo name="TableStyleMedium2" showFirstColumn="0" showLastColumn="0" showRowStripes="1" showColumnStripes="0"/>
</table>
</file>

<file path=xl/tables/table9.xml><?xml version="1.0" encoding="utf-8"?>
<table xmlns="http://schemas.openxmlformats.org/spreadsheetml/2006/main" id="8" name="Tabelle8" displayName="Tabelle8" ref="B54:B58" totalsRowShown="0" headerRowDxfId="5" dataDxfId="3" headerRowBorderDxfId="4" tableBorderDxfId="2" totalsRowBorderDxfId="1">
  <autoFilter ref="B54:B58"/>
  <tableColumns count="1">
    <tableColumn id="1" name="Gesichert?"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agroscope.admin.ch/agroscope/de/home/themen/wirtschaft-technik/betriebswirtschaft/zabh/grundlagenbericht.html" TargetMode="External"/><Relationship Id="rId1" Type="http://schemas.openxmlformats.org/officeDocument/2006/relationships/hyperlink" Target="https://www.agroscope.admin.ch/agroscope/de/home/themen/wirtschaft-technik/betriebswirtschaft/zabh/grundlagenbericht.html"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J166"/>
  <sheetViews>
    <sheetView showGridLines="0" tabSelected="1" view="pageBreakPreview" topLeftCell="A28" zoomScale="85" zoomScaleNormal="25" zoomScaleSheetLayoutView="85" zoomScalePageLayoutView="47" workbookViewId="0">
      <selection activeCell="E39" sqref="E39"/>
    </sheetView>
  </sheetViews>
  <sheetFormatPr baseColWidth="10" defaultColWidth="11" defaultRowHeight="15.5" outlineLevelRow="2" x14ac:dyDescent="0.3"/>
  <cols>
    <col min="1" max="1" width="35" style="8" customWidth="1"/>
    <col min="2" max="2" width="18.08203125" style="8" customWidth="1"/>
    <col min="3" max="3" width="19.08203125" style="8" customWidth="1"/>
    <col min="4" max="4" width="29.5" style="8" customWidth="1"/>
    <col min="5" max="5" width="11.08203125" style="8" customWidth="1"/>
    <col min="6" max="6" width="13.83203125" style="8" customWidth="1"/>
    <col min="7" max="7" width="12.33203125" style="8" customWidth="1"/>
    <col min="8" max="8" width="14.5" style="8" customWidth="1"/>
    <col min="9" max="9" width="13.83203125" style="8" customWidth="1"/>
    <col min="10" max="10" width="13.58203125" style="8" customWidth="1"/>
    <col min="11" max="11" width="9.08203125" style="8" customWidth="1"/>
    <col min="12" max="12" width="13.83203125" style="8" customWidth="1"/>
    <col min="13" max="13" width="12.75" style="8" customWidth="1"/>
    <col min="14" max="14" width="9.83203125" style="8" customWidth="1"/>
    <col min="15" max="15" width="11.58203125" style="8" customWidth="1"/>
    <col min="16" max="16" width="10.4140625" style="8" customWidth="1"/>
    <col min="17" max="17" width="9.58203125" style="8" customWidth="1"/>
    <col min="18" max="18" width="11.58203125" style="8" customWidth="1"/>
    <col min="19" max="19" width="14" style="8" customWidth="1"/>
    <col min="20" max="20" width="10.08203125" style="8" customWidth="1"/>
    <col min="21" max="21" width="19.33203125" style="8" customWidth="1"/>
    <col min="22" max="22" width="16" style="8" customWidth="1"/>
    <col min="23" max="23" width="16.83203125" style="8" customWidth="1"/>
    <col min="24" max="24" width="16.08203125" style="8" customWidth="1"/>
    <col min="25" max="25" width="16" style="531" customWidth="1"/>
    <col min="26" max="31" width="19.25" style="8" customWidth="1"/>
    <col min="32" max="32" width="14.33203125" style="8" customWidth="1"/>
    <col min="33" max="16384" width="11" style="8"/>
  </cols>
  <sheetData>
    <row r="1" spans="1:36" s="786" customFormat="1" ht="27" customHeight="1" x14ac:dyDescent="0.3">
      <c r="A1" s="783" t="s">
        <v>352</v>
      </c>
      <c r="B1" s="784"/>
      <c r="C1" s="784"/>
      <c r="D1" s="784"/>
      <c r="E1" s="784"/>
      <c r="F1" s="784"/>
      <c r="G1" s="784"/>
      <c r="H1" s="784"/>
      <c r="I1" s="784"/>
      <c r="J1" s="784"/>
      <c r="K1" s="784"/>
      <c r="L1" s="784"/>
      <c r="M1" s="784"/>
      <c r="N1" s="784"/>
      <c r="O1" s="784"/>
      <c r="P1" s="784"/>
      <c r="Q1" s="784"/>
      <c r="R1" s="784"/>
      <c r="S1" s="784"/>
      <c r="T1" s="784"/>
      <c r="U1" s="784"/>
      <c r="V1" s="784"/>
      <c r="W1" s="784"/>
      <c r="X1" s="784"/>
      <c r="Y1" s="785"/>
      <c r="Z1" s="784"/>
      <c r="AA1" s="784"/>
      <c r="AB1" s="784"/>
      <c r="AC1" s="784"/>
      <c r="AD1" s="784"/>
      <c r="AE1" s="784"/>
      <c r="AF1" s="784"/>
    </row>
    <row r="2" spans="1:36" s="1" customFormat="1" ht="30" customHeight="1" x14ac:dyDescent="0.3">
      <c r="A2" s="517" t="s">
        <v>87</v>
      </c>
      <c r="B2" s="518"/>
      <c r="C2" s="519" t="s">
        <v>10</v>
      </c>
      <c r="D2" s="520"/>
      <c r="I2" s="521"/>
      <c r="J2" s="521"/>
      <c r="K2" s="521"/>
      <c r="L2" s="521"/>
      <c r="M2" s="521"/>
      <c r="N2" s="521"/>
      <c r="O2" s="521"/>
      <c r="P2" s="521"/>
      <c r="Q2" s="521"/>
      <c r="R2" s="521"/>
      <c r="Y2" s="522"/>
      <c r="AF2" s="8"/>
      <c r="AG2" s="8"/>
      <c r="AH2" s="8"/>
      <c r="AI2" s="8"/>
      <c r="AJ2" s="8"/>
    </row>
    <row r="3" spans="1:36" s="1" customFormat="1" ht="30" customHeight="1" x14ac:dyDescent="0.3">
      <c r="A3" s="523" t="s">
        <v>254</v>
      </c>
      <c r="B3" s="524" t="s">
        <v>310</v>
      </c>
      <c r="C3" s="523"/>
      <c r="D3" s="523"/>
      <c r="I3" s="521"/>
      <c r="J3" s="521"/>
      <c r="K3" s="521"/>
      <c r="L3" s="521"/>
      <c r="M3" s="521"/>
      <c r="N3" s="521"/>
      <c r="O3" s="521"/>
      <c r="P3" s="521"/>
      <c r="Q3" s="521"/>
      <c r="R3" s="521"/>
      <c r="Y3" s="522"/>
      <c r="AF3" s="8"/>
      <c r="AG3" s="8"/>
      <c r="AH3" s="8"/>
      <c r="AI3" s="8"/>
      <c r="AJ3" s="8"/>
    </row>
    <row r="4" spans="1:36" s="1" customFormat="1" ht="30" customHeight="1" x14ac:dyDescent="0.3">
      <c r="A4" s="523" t="s">
        <v>406</v>
      </c>
      <c r="B4" s="524" t="s">
        <v>233</v>
      </c>
      <c r="C4" s="525" t="s">
        <v>399</v>
      </c>
      <c r="D4" s="526" t="str">
        <f>IF(B4="Produktion","TP in LW",IF(B5="Alp","TP in LW",IF(B4="Verarbeitung","TP nicht direkt in LW",IF(B4="Diversifizierung","TP in LW",IF(B5="PRE-Geschäftsführung","TP nicht produktorientiert",IF(B5="Kommunikation, Marketing","TP nicht produktorientiert",IF(B4="Vermarktung","TP nicht direkt in LW",IF(B4="Weiteres","TP nicht produktorientiert",IF(B4="Auswählen","")))))))))</f>
        <v>TP in LW</v>
      </c>
      <c r="J4" s="521"/>
      <c r="K4" s="521"/>
      <c r="L4" s="521"/>
      <c r="M4" s="521"/>
      <c r="N4" s="521"/>
      <c r="O4" s="521"/>
      <c r="P4" s="521"/>
      <c r="Q4" s="521"/>
      <c r="R4" s="521"/>
      <c r="Y4" s="522"/>
      <c r="AF4" s="8"/>
      <c r="AG4" s="8"/>
      <c r="AH4" s="8"/>
      <c r="AI4" s="8"/>
      <c r="AJ4" s="8"/>
    </row>
    <row r="5" spans="1:36" s="1" customFormat="1" ht="30" customHeight="1" x14ac:dyDescent="0.3">
      <c r="A5" s="523" t="s">
        <v>407</v>
      </c>
      <c r="B5" s="524" t="s">
        <v>404</v>
      </c>
      <c r="C5" s="523"/>
      <c r="I5" s="521"/>
      <c r="J5" s="521"/>
      <c r="K5" s="521"/>
      <c r="L5" s="521"/>
      <c r="M5" s="521"/>
      <c r="N5" s="521"/>
      <c r="O5" s="521"/>
      <c r="P5" s="521"/>
      <c r="Q5" s="521"/>
      <c r="R5" s="521"/>
      <c r="Y5" s="522"/>
      <c r="AF5" s="8"/>
      <c r="AG5" s="8"/>
      <c r="AH5" s="8"/>
      <c r="AI5" s="8"/>
      <c r="AJ5" s="8"/>
    </row>
    <row r="6" spans="1:36" s="1" customFormat="1" ht="30" customHeight="1" x14ac:dyDescent="0.3">
      <c r="A6" s="523" t="s">
        <v>387</v>
      </c>
      <c r="B6" s="524" t="s">
        <v>389</v>
      </c>
      <c r="C6" s="523"/>
      <c r="D6" s="523"/>
      <c r="I6" s="521"/>
      <c r="J6" s="521"/>
      <c r="K6" s="521"/>
      <c r="L6" s="521"/>
      <c r="M6" s="521"/>
      <c r="N6" s="521"/>
      <c r="O6" s="521"/>
      <c r="P6" s="521"/>
      <c r="Q6" s="521"/>
      <c r="R6" s="521"/>
      <c r="Y6" s="522"/>
      <c r="AF6" s="8"/>
      <c r="AG6" s="8"/>
      <c r="AH6" s="8"/>
      <c r="AI6" s="8"/>
      <c r="AJ6" s="8"/>
    </row>
    <row r="7" spans="1:36" s="1" customFormat="1" ht="30" customHeight="1" x14ac:dyDescent="0.3">
      <c r="A7" s="527" t="s">
        <v>131</v>
      </c>
      <c r="B7" s="528" t="s">
        <v>383</v>
      </c>
      <c r="C7" s="529" t="s">
        <v>370</v>
      </c>
      <c r="D7" s="529"/>
      <c r="E7" s="529"/>
      <c r="F7" s="529"/>
      <c r="G7" s="529"/>
      <c r="H7" s="529"/>
      <c r="I7" s="529"/>
      <c r="J7" s="529"/>
      <c r="K7" s="529"/>
      <c r="L7" s="529"/>
      <c r="M7" s="529"/>
      <c r="N7" s="529"/>
      <c r="O7" s="529"/>
      <c r="P7" s="529"/>
      <c r="Q7" s="529"/>
      <c r="R7" s="529"/>
      <c r="S7" s="529"/>
      <c r="T7" s="529"/>
      <c r="U7" s="529"/>
      <c r="V7" s="529"/>
      <c r="W7" s="529"/>
      <c r="X7" s="529"/>
      <c r="Y7" s="530"/>
      <c r="Z7" s="529"/>
      <c r="AA7" s="529"/>
      <c r="AB7" s="529"/>
      <c r="AC7" s="529"/>
      <c r="AD7" s="529"/>
      <c r="AE7" s="529"/>
      <c r="AF7" s="8"/>
      <c r="AG7" s="8"/>
      <c r="AH7" s="8"/>
      <c r="AI7" s="8"/>
      <c r="AJ7" s="8"/>
    </row>
    <row r="8" spans="1:36" x14ac:dyDescent="0.3">
      <c r="AF8" s="92"/>
      <c r="AG8" s="92"/>
    </row>
    <row r="9" spans="1:36" s="1" customFormat="1" ht="34" customHeight="1" x14ac:dyDescent="0.3">
      <c r="A9" s="787" t="s">
        <v>353</v>
      </c>
      <c r="B9" s="6"/>
      <c r="C9" s="6"/>
      <c r="D9" s="6"/>
      <c r="E9" s="6"/>
      <c r="F9" s="6"/>
      <c r="G9" s="6"/>
      <c r="H9" s="6"/>
      <c r="I9" s="6"/>
      <c r="J9" s="7"/>
      <c r="K9" s="6"/>
      <c r="L9" s="6"/>
      <c r="M9" s="6"/>
      <c r="N9" s="6"/>
      <c r="O9" s="6"/>
      <c r="P9" s="6"/>
      <c r="Q9" s="6"/>
      <c r="R9" s="6"/>
      <c r="S9" s="6"/>
      <c r="T9" s="6"/>
      <c r="U9" s="6"/>
      <c r="V9" s="6"/>
      <c r="W9" s="6"/>
      <c r="X9" s="6"/>
      <c r="Y9" s="6"/>
      <c r="Z9" s="6"/>
      <c r="AA9" s="6"/>
      <c r="AB9" s="6"/>
      <c r="AC9" s="6"/>
      <c r="AD9" s="6"/>
      <c r="AE9" s="6"/>
      <c r="AF9" s="6"/>
      <c r="AG9" s="6"/>
      <c r="AH9" s="8"/>
      <c r="AI9" s="8"/>
    </row>
    <row r="10" spans="1:36" ht="88.5" customHeight="1" outlineLevel="1" x14ac:dyDescent="0.3">
      <c r="A10" s="917" t="s">
        <v>425</v>
      </c>
      <c r="B10" s="917"/>
      <c r="C10" s="917"/>
      <c r="D10" s="917"/>
      <c r="E10" s="917"/>
      <c r="F10" s="917"/>
      <c r="G10" s="917"/>
      <c r="H10" s="917"/>
      <c r="I10" s="917"/>
      <c r="J10" s="917"/>
      <c r="K10" s="917"/>
      <c r="L10" s="917"/>
      <c r="M10" s="917"/>
      <c r="N10" s="917"/>
      <c r="O10" s="536"/>
      <c r="P10" s="536"/>
      <c r="Q10" s="536"/>
      <c r="R10" s="536"/>
      <c r="S10" s="536"/>
      <c r="T10" s="536"/>
      <c r="U10" s="536"/>
      <c r="V10" s="536"/>
      <c r="W10" s="536"/>
      <c r="X10" s="536"/>
      <c r="Y10" s="536"/>
      <c r="Z10" s="536"/>
      <c r="AA10" s="536"/>
      <c r="AB10" s="536"/>
      <c r="AC10" s="536"/>
      <c r="AD10" s="536"/>
      <c r="AE10" s="536"/>
      <c r="AF10" s="536"/>
      <c r="AG10" s="536"/>
    </row>
    <row r="11" spans="1:36" ht="145.5" customHeight="1" outlineLevel="1" x14ac:dyDescent="0.3">
      <c r="A11" s="918" t="s">
        <v>426</v>
      </c>
      <c r="B11" s="918"/>
      <c r="C11" s="918"/>
      <c r="D11" s="918"/>
      <c r="E11" s="918"/>
      <c r="F11" s="918"/>
      <c r="G11" s="918"/>
      <c r="H11" s="918"/>
      <c r="I11" s="918"/>
      <c r="J11" s="918"/>
      <c r="K11" s="918"/>
      <c r="L11" s="918"/>
      <c r="M11" s="918"/>
      <c r="N11" s="918"/>
      <c r="O11" s="788"/>
      <c r="P11" s="788"/>
      <c r="Q11" s="788"/>
      <c r="R11" s="788"/>
      <c r="S11" s="788"/>
      <c r="T11" s="788"/>
      <c r="U11" s="788"/>
      <c r="V11" s="788"/>
      <c r="W11" s="788"/>
      <c r="X11" s="788"/>
      <c r="Y11" s="788"/>
      <c r="Z11" s="788"/>
      <c r="AA11" s="788"/>
      <c r="AB11" s="788"/>
      <c r="AC11" s="788"/>
      <c r="AD11" s="788"/>
      <c r="AE11" s="788"/>
      <c r="AF11" s="788"/>
      <c r="AG11" s="788"/>
    </row>
    <row r="12" spans="1:36" ht="26.15" customHeight="1" outlineLevel="1" x14ac:dyDescent="0.3">
      <c r="A12" s="532" t="s">
        <v>427</v>
      </c>
      <c r="B12" s="532"/>
      <c r="C12" s="532"/>
      <c r="D12" s="532"/>
      <c r="E12" s="532"/>
      <c r="F12" s="532"/>
      <c r="G12" s="532"/>
      <c r="H12" s="532"/>
      <c r="I12" s="532"/>
      <c r="J12" s="532"/>
      <c r="K12" s="532"/>
      <c r="L12" s="532"/>
      <c r="M12" s="532"/>
      <c r="N12" s="532"/>
      <c r="O12" s="532"/>
      <c r="P12" s="532"/>
      <c r="Q12" s="532"/>
      <c r="R12" s="532"/>
      <c r="S12" s="532"/>
      <c r="T12" s="532"/>
      <c r="U12" s="532"/>
      <c r="V12" s="532"/>
      <c r="W12" s="532"/>
      <c r="X12" s="532"/>
      <c r="Y12" s="532"/>
      <c r="Z12" s="532"/>
      <c r="AA12" s="532"/>
      <c r="AB12" s="532"/>
      <c r="AC12" s="532"/>
      <c r="AD12" s="532"/>
      <c r="AE12" s="532"/>
    </row>
    <row r="13" spans="1:36" outlineLevel="2" x14ac:dyDescent="0.3">
      <c r="A13" s="88" t="s">
        <v>361</v>
      </c>
      <c r="B13" s="533" t="s">
        <v>362</v>
      </c>
      <c r="D13" s="533"/>
      <c r="E13" s="533"/>
      <c r="F13" s="533"/>
      <c r="G13" s="533"/>
      <c r="H13" s="533"/>
      <c r="I13" s="533"/>
      <c r="J13" s="533"/>
      <c r="K13" s="533"/>
      <c r="L13" s="533"/>
      <c r="M13" s="533"/>
      <c r="N13" s="533"/>
      <c r="O13" s="533"/>
      <c r="P13" s="533"/>
      <c r="Q13" s="533"/>
      <c r="R13" s="533"/>
      <c r="S13" s="533"/>
      <c r="T13" s="533"/>
      <c r="U13" s="533"/>
      <c r="V13" s="533"/>
      <c r="W13" s="533"/>
      <c r="X13" s="533"/>
      <c r="Y13" s="533"/>
      <c r="Z13" s="533"/>
      <c r="AA13" s="533"/>
      <c r="AB13" s="533"/>
      <c r="AC13" s="533"/>
      <c r="AD13" s="533"/>
      <c r="AE13" s="533"/>
    </row>
    <row r="14" spans="1:36" outlineLevel="2" x14ac:dyDescent="0.3">
      <c r="A14" s="88" t="s">
        <v>360</v>
      </c>
      <c r="B14" s="88" t="s">
        <v>368</v>
      </c>
      <c r="D14" s="533"/>
      <c r="E14" s="533"/>
      <c r="F14" s="533"/>
      <c r="G14" s="533"/>
      <c r="H14" s="533"/>
      <c r="I14" s="533"/>
      <c r="J14" s="533"/>
      <c r="K14" s="533"/>
      <c r="L14" s="533"/>
      <c r="M14" s="533"/>
      <c r="N14" s="533"/>
      <c r="O14" s="533"/>
      <c r="P14" s="533"/>
      <c r="Q14" s="533"/>
      <c r="R14" s="533"/>
      <c r="S14" s="533"/>
      <c r="T14" s="533"/>
      <c r="U14" s="533"/>
      <c r="V14" s="533"/>
      <c r="W14" s="533"/>
      <c r="X14" s="533"/>
      <c r="Y14" s="533"/>
      <c r="Z14" s="533"/>
      <c r="AA14" s="533"/>
      <c r="AB14" s="533"/>
      <c r="AC14" s="533"/>
      <c r="AD14" s="533"/>
      <c r="AE14" s="533"/>
    </row>
    <row r="15" spans="1:36" outlineLevel="2" x14ac:dyDescent="0.3">
      <c r="A15" s="88" t="s">
        <v>363</v>
      </c>
      <c r="B15" s="88" t="s">
        <v>369</v>
      </c>
      <c r="D15" s="533"/>
      <c r="E15" s="533"/>
      <c r="F15" s="533"/>
      <c r="G15" s="533"/>
      <c r="H15" s="533"/>
      <c r="I15" s="533"/>
      <c r="J15" s="533"/>
      <c r="K15" s="533"/>
      <c r="L15" s="533"/>
      <c r="M15" s="533"/>
      <c r="N15" s="533"/>
      <c r="O15" s="533"/>
      <c r="P15" s="533"/>
      <c r="Q15" s="533"/>
      <c r="R15" s="533"/>
      <c r="S15" s="533"/>
      <c r="T15" s="533"/>
      <c r="U15" s="533"/>
      <c r="V15" s="533"/>
      <c r="W15" s="533"/>
      <c r="X15" s="533"/>
      <c r="Y15" s="533"/>
      <c r="Z15" s="533"/>
      <c r="AA15" s="533"/>
      <c r="AB15" s="533"/>
      <c r="AC15" s="533"/>
      <c r="AD15" s="533"/>
      <c r="AE15" s="533"/>
    </row>
    <row r="16" spans="1:36" outlineLevel="2" x14ac:dyDescent="0.3">
      <c r="A16" s="88" t="s">
        <v>364</v>
      </c>
      <c r="B16" s="533"/>
      <c r="D16" s="533"/>
      <c r="E16" s="533"/>
      <c r="F16" s="533"/>
      <c r="G16" s="533"/>
      <c r="H16" s="533"/>
      <c r="I16" s="533"/>
      <c r="J16" s="533"/>
      <c r="K16" s="533"/>
      <c r="L16" s="533"/>
      <c r="M16" s="533"/>
      <c r="N16" s="533"/>
      <c r="O16" s="533"/>
      <c r="P16" s="533"/>
      <c r="Q16" s="533"/>
      <c r="R16" s="533"/>
      <c r="S16" s="533"/>
      <c r="T16" s="533"/>
      <c r="U16" s="533"/>
      <c r="V16" s="533"/>
      <c r="W16" s="533"/>
      <c r="X16" s="533"/>
      <c r="Y16" s="533"/>
      <c r="Z16" s="533"/>
      <c r="AA16" s="533"/>
      <c r="AB16" s="533"/>
      <c r="AC16" s="533"/>
      <c r="AD16" s="533"/>
      <c r="AE16" s="533"/>
    </row>
    <row r="17" spans="1:35" outlineLevel="2" x14ac:dyDescent="0.3">
      <c r="A17" s="88" t="s">
        <v>365</v>
      </c>
      <c r="B17" s="88" t="s">
        <v>366</v>
      </c>
      <c r="D17" s="533"/>
      <c r="E17" s="533"/>
      <c r="F17" s="533"/>
      <c r="G17" s="533"/>
      <c r="H17" s="533"/>
      <c r="I17" s="533"/>
      <c r="J17" s="533"/>
      <c r="K17" s="533"/>
      <c r="L17" s="533"/>
      <c r="M17" s="533"/>
      <c r="N17" s="533"/>
      <c r="O17" s="533"/>
      <c r="P17" s="533"/>
      <c r="Q17" s="533"/>
      <c r="R17" s="533"/>
      <c r="S17" s="533"/>
      <c r="T17" s="533"/>
      <c r="U17" s="533"/>
      <c r="V17" s="533"/>
      <c r="W17" s="533"/>
      <c r="X17" s="533"/>
      <c r="Y17" s="533"/>
      <c r="Z17" s="533"/>
      <c r="AA17" s="533"/>
      <c r="AB17" s="533"/>
      <c r="AC17" s="533"/>
      <c r="AD17" s="533"/>
      <c r="AE17" s="533"/>
      <c r="AF17" s="534"/>
      <c r="AG17" s="534"/>
    </row>
    <row r="18" spans="1:35" outlineLevel="1" x14ac:dyDescent="0.3">
      <c r="A18" s="535" t="s">
        <v>367</v>
      </c>
      <c r="B18" s="536"/>
      <c r="C18" s="536"/>
      <c r="D18" s="536"/>
      <c r="E18" s="536"/>
      <c r="F18" s="536"/>
      <c r="G18" s="536"/>
      <c r="H18" s="536"/>
      <c r="I18" s="536"/>
      <c r="J18" s="536"/>
      <c r="K18" s="536"/>
      <c r="L18" s="536"/>
      <c r="M18" s="536"/>
      <c r="N18" s="536"/>
      <c r="O18" s="536"/>
      <c r="P18" s="536"/>
      <c r="Q18" s="536"/>
      <c r="R18" s="536"/>
      <c r="S18" s="536"/>
      <c r="T18" s="536"/>
      <c r="U18" s="536"/>
      <c r="V18" s="536"/>
      <c r="W18" s="536"/>
      <c r="X18" s="536"/>
      <c r="Y18" s="536"/>
      <c r="Z18" s="536"/>
      <c r="AA18" s="536"/>
      <c r="AB18" s="536"/>
      <c r="AC18" s="536"/>
      <c r="AD18" s="536"/>
      <c r="AE18" s="536"/>
    </row>
    <row r="19" spans="1:35" ht="80.5" customHeight="1" outlineLevel="2" x14ac:dyDescent="0.3">
      <c r="A19" s="919" t="s">
        <v>428</v>
      </c>
      <c r="B19" s="920"/>
      <c r="C19" s="920"/>
      <c r="D19" s="920"/>
      <c r="E19" s="920"/>
      <c r="F19" s="920"/>
      <c r="G19" s="920"/>
      <c r="H19" s="920"/>
      <c r="I19" s="920"/>
      <c r="J19" s="920"/>
      <c r="K19" s="920"/>
      <c r="L19" s="920"/>
      <c r="M19" s="920"/>
      <c r="N19" s="920"/>
      <c r="O19" s="789"/>
      <c r="P19" s="789"/>
      <c r="Q19" s="789"/>
      <c r="R19" s="789"/>
      <c r="S19" s="789"/>
      <c r="T19" s="789"/>
      <c r="U19" s="789"/>
      <c r="V19" s="789"/>
      <c r="W19" s="789"/>
      <c r="X19" s="789"/>
      <c r="Y19" s="789"/>
      <c r="Z19" s="789"/>
      <c r="AA19" s="789"/>
      <c r="AB19" s="789"/>
      <c r="AC19" s="789"/>
      <c r="AD19" s="789"/>
      <c r="AE19" s="789"/>
      <c r="AF19" s="789"/>
      <c r="AG19" s="789"/>
    </row>
    <row r="21" spans="1:35" ht="31" x14ac:dyDescent="0.3">
      <c r="A21" s="537" t="s">
        <v>207</v>
      </c>
      <c r="B21" s="538" t="s">
        <v>386</v>
      </c>
      <c r="C21" s="8" t="s">
        <v>374</v>
      </c>
      <c r="H21" s="15"/>
      <c r="L21" s="539"/>
    </row>
    <row r="22" spans="1:35" x14ac:dyDescent="0.3">
      <c r="A22" s="540"/>
      <c r="H22" s="15"/>
      <c r="L22" s="541"/>
    </row>
    <row r="23" spans="1:35" s="1" customFormat="1" ht="34" customHeight="1" x14ac:dyDescent="0.3">
      <c r="A23" s="787" t="s">
        <v>351</v>
      </c>
      <c r="B23" s="6"/>
      <c r="C23" s="6"/>
      <c r="D23" s="6"/>
      <c r="E23" s="6"/>
      <c r="F23" s="6"/>
      <c r="G23" s="6"/>
      <c r="H23" s="6"/>
      <c r="I23" s="6"/>
      <c r="J23" s="7"/>
      <c r="K23" s="6"/>
      <c r="L23" s="6"/>
      <c r="M23" s="6"/>
      <c r="N23" s="6"/>
      <c r="O23" s="6"/>
      <c r="P23" s="6"/>
      <c r="Q23" s="6"/>
      <c r="R23" s="6"/>
      <c r="S23" s="6"/>
      <c r="T23" s="6"/>
      <c r="U23" s="6"/>
      <c r="V23" s="6"/>
      <c r="W23" s="6"/>
      <c r="X23" s="6"/>
      <c r="Y23" s="6"/>
      <c r="Z23" s="6"/>
      <c r="AA23" s="6"/>
      <c r="AB23" s="6"/>
      <c r="AC23" s="6"/>
      <c r="AD23" s="6"/>
      <c r="AE23" s="6"/>
      <c r="AF23" s="6"/>
      <c r="AG23" s="6"/>
      <c r="AH23" s="8"/>
      <c r="AI23" s="8"/>
    </row>
    <row r="24" spans="1:35" ht="35.5" customHeight="1" outlineLevel="1" x14ac:dyDescent="0.35">
      <c r="A24" s="542" t="s">
        <v>196</v>
      </c>
      <c r="B24" s="543" t="s">
        <v>383</v>
      </c>
    </row>
    <row r="25" spans="1:35" outlineLevel="1" x14ac:dyDescent="0.3"/>
    <row r="26" spans="1:35" ht="61" customHeight="1" outlineLevel="1" x14ac:dyDescent="0.3">
      <c r="A26" s="542" t="s">
        <v>250</v>
      </c>
      <c r="B26" s="916"/>
      <c r="C26" s="916"/>
      <c r="D26" s="916"/>
    </row>
    <row r="27" spans="1:35" ht="7.5" customHeight="1" outlineLevel="1" x14ac:dyDescent="0.3">
      <c r="A27" s="544"/>
      <c r="B27" s="545"/>
      <c r="C27" s="545"/>
      <c r="D27" s="545"/>
    </row>
    <row r="28" spans="1:35" outlineLevel="1" x14ac:dyDescent="0.3">
      <c r="A28" s="546"/>
      <c r="B28" s="547" t="s">
        <v>54</v>
      </c>
      <c r="C28" s="547" t="s">
        <v>53</v>
      </c>
      <c r="D28" s="547" t="s">
        <v>1</v>
      </c>
    </row>
    <row r="29" spans="1:35" outlineLevel="1" x14ac:dyDescent="0.3">
      <c r="A29" s="480" t="s">
        <v>195</v>
      </c>
      <c r="B29" s="548"/>
      <c r="C29" s="548"/>
      <c r="D29" s="548"/>
    </row>
    <row r="30" spans="1:35" outlineLevel="1" x14ac:dyDescent="0.3">
      <c r="A30" s="549" t="s">
        <v>52</v>
      </c>
      <c r="B30" s="548"/>
      <c r="C30" s="548"/>
      <c r="D30" s="548"/>
    </row>
    <row r="31" spans="1:35" outlineLevel="1" x14ac:dyDescent="0.3">
      <c r="A31" s="549" t="s">
        <v>100</v>
      </c>
      <c r="B31" s="548"/>
      <c r="C31" s="548"/>
      <c r="D31" s="548"/>
      <c r="E31" s="540"/>
    </row>
    <row r="32" spans="1:35" outlineLevel="1" x14ac:dyDescent="0.3">
      <c r="A32" s="549" t="s">
        <v>101</v>
      </c>
      <c r="B32" s="548"/>
      <c r="C32" s="548"/>
      <c r="D32" s="548"/>
      <c r="J32" s="15"/>
    </row>
    <row r="33" spans="1:36" outlineLevel="1" x14ac:dyDescent="0.3"/>
    <row r="35" spans="1:36" s="1" customFormat="1" ht="24.65" customHeight="1" x14ac:dyDescent="0.3">
      <c r="A35" s="787" t="s">
        <v>357</v>
      </c>
      <c r="B35" s="6"/>
      <c r="C35" s="6"/>
      <c r="D35" s="6"/>
      <c r="E35" s="6"/>
      <c r="F35" s="6"/>
      <c r="G35" s="6"/>
      <c r="H35" s="6"/>
      <c r="I35" s="6"/>
      <c r="J35" s="7"/>
      <c r="K35" s="6"/>
      <c r="L35" s="6"/>
      <c r="M35" s="6"/>
      <c r="N35" s="6"/>
      <c r="O35" s="6"/>
      <c r="P35" s="6"/>
      <c r="Q35" s="6"/>
      <c r="R35" s="6"/>
      <c r="S35" s="6"/>
      <c r="T35" s="6"/>
      <c r="U35" s="6"/>
      <c r="V35" s="6"/>
      <c r="W35" s="6"/>
      <c r="X35" s="6"/>
      <c r="Y35" s="6"/>
      <c r="Z35" s="6"/>
      <c r="AA35" s="6"/>
      <c r="AB35" s="6"/>
      <c r="AC35" s="6"/>
      <c r="AD35" s="6"/>
      <c r="AE35" s="6"/>
      <c r="AF35" s="6"/>
      <c r="AG35" s="6"/>
      <c r="AH35" s="8"/>
      <c r="AI35" s="8"/>
    </row>
    <row r="36" spans="1:36" s="521" customFormat="1" ht="37.5" customHeight="1" x14ac:dyDescent="0.3">
      <c r="A36" s="550" t="s">
        <v>358</v>
      </c>
      <c r="B36" s="551"/>
      <c r="C36" s="551"/>
      <c r="D36" s="551"/>
      <c r="E36" s="551"/>
      <c r="F36" s="551"/>
      <c r="G36" s="552"/>
      <c r="H36" s="552"/>
      <c r="I36" s="552"/>
      <c r="J36" s="553"/>
      <c r="K36" s="552"/>
      <c r="L36" s="552"/>
      <c r="M36" s="552"/>
      <c r="N36" s="551"/>
      <c r="O36" s="554"/>
      <c r="P36" s="554"/>
      <c r="Q36" s="551"/>
      <c r="R36" s="554"/>
      <c r="S36" s="552"/>
      <c r="T36" s="552"/>
      <c r="U36" s="552"/>
      <c r="V36" s="552"/>
      <c r="W36" s="552"/>
      <c r="X36" s="552"/>
      <c r="Y36" s="552"/>
      <c r="Z36" s="551"/>
      <c r="AA36" s="551"/>
      <c r="AB36" s="551"/>
      <c r="AC36" s="551"/>
      <c r="AD36" s="551"/>
      <c r="AE36" s="551"/>
      <c r="AF36" s="551"/>
      <c r="AG36" s="555"/>
      <c r="AH36" s="555"/>
      <c r="AI36" s="555"/>
      <c r="AJ36" s="555"/>
    </row>
    <row r="37" spans="1:36" s="4" customFormat="1" ht="36.65" customHeight="1" outlineLevel="1" x14ac:dyDescent="0.35">
      <c r="A37" s="93"/>
      <c r="B37" s="93"/>
      <c r="C37" s="93"/>
      <c r="D37" s="93"/>
      <c r="E37" s="93"/>
      <c r="F37" s="93"/>
      <c r="G37" s="93"/>
      <c r="H37" s="93"/>
      <c r="I37" s="93"/>
      <c r="J37" s="93"/>
      <c r="K37" s="93"/>
      <c r="L37" s="93"/>
      <c r="M37" s="93"/>
      <c r="N37" s="93"/>
      <c r="O37" s="93"/>
      <c r="P37" s="93"/>
      <c r="Q37" s="93"/>
      <c r="R37" s="93"/>
      <c r="S37" s="93"/>
      <c r="T37" s="94"/>
      <c r="U37" s="556" t="s">
        <v>93</v>
      </c>
      <c r="V37" s="93"/>
      <c r="W37" s="93"/>
      <c r="X37" s="93"/>
      <c r="Y37" s="93"/>
      <c r="Z37" s="93"/>
      <c r="AA37" s="557" t="s">
        <v>350</v>
      </c>
      <c r="AB37" s="93"/>
      <c r="AC37" s="93"/>
      <c r="AD37" s="93"/>
      <c r="AE37" s="93"/>
      <c r="AF37" s="94"/>
      <c r="AH37" s="8"/>
      <c r="AI37" s="8"/>
      <c r="AJ37" s="8"/>
    </row>
    <row r="38" spans="1:36" s="531" customFormat="1" ht="71.5" outlineLevel="1" x14ac:dyDescent="0.3">
      <c r="A38" s="558" t="s">
        <v>29</v>
      </c>
      <c r="B38" s="558" t="s">
        <v>256</v>
      </c>
      <c r="C38" s="558" t="s">
        <v>70</v>
      </c>
      <c r="D38" s="558" t="s">
        <v>216</v>
      </c>
      <c r="E38" s="559" t="s">
        <v>279</v>
      </c>
      <c r="F38" s="560" t="s">
        <v>375</v>
      </c>
      <c r="G38" s="561" t="s">
        <v>371</v>
      </c>
      <c r="H38" s="562" t="s">
        <v>275</v>
      </c>
      <c r="I38" s="561" t="s">
        <v>372</v>
      </c>
      <c r="J38" s="563" t="s">
        <v>429</v>
      </c>
      <c r="K38" s="564" t="s">
        <v>276</v>
      </c>
      <c r="L38" s="563" t="s">
        <v>430</v>
      </c>
      <c r="M38" s="900" t="s">
        <v>373</v>
      </c>
      <c r="N38" s="871" t="s">
        <v>452</v>
      </c>
      <c r="O38" s="901" t="s">
        <v>451</v>
      </c>
      <c r="P38" s="900" t="s">
        <v>356</v>
      </c>
      <c r="Q38" s="568" t="s">
        <v>355</v>
      </c>
      <c r="R38" s="872" t="s">
        <v>442</v>
      </c>
      <c r="S38" s="565" t="s">
        <v>277</v>
      </c>
      <c r="T38" s="566" t="s">
        <v>278</v>
      </c>
      <c r="U38" s="567" t="s">
        <v>453</v>
      </c>
      <c r="V38" s="568" t="s">
        <v>91</v>
      </c>
      <c r="W38" s="568" t="s">
        <v>92</v>
      </c>
      <c r="X38" s="792" t="s">
        <v>22</v>
      </c>
      <c r="Y38" s="560" t="s">
        <v>223</v>
      </c>
      <c r="Z38" s="902" t="s">
        <v>377</v>
      </c>
      <c r="AA38" s="569" t="s">
        <v>431</v>
      </c>
      <c r="AB38" s="570" t="s">
        <v>432</v>
      </c>
      <c r="AC38" s="569" t="s">
        <v>433</v>
      </c>
      <c r="AD38" s="570" t="s">
        <v>434</v>
      </c>
      <c r="AE38" s="569" t="s">
        <v>435</v>
      </c>
      <c r="AF38" s="571" t="s">
        <v>441</v>
      </c>
      <c r="AG38" s="566" t="s">
        <v>206</v>
      </c>
      <c r="AJ38" s="8"/>
    </row>
    <row r="39" spans="1:36" ht="45" customHeight="1" outlineLevel="1" x14ac:dyDescent="0.3">
      <c r="A39" s="881" t="s">
        <v>326</v>
      </c>
      <c r="B39" s="882">
        <v>100000</v>
      </c>
      <c r="C39" s="572" t="s">
        <v>76</v>
      </c>
      <c r="D39" s="883" t="s">
        <v>274</v>
      </c>
      <c r="E39" s="884">
        <f>IF(D39="Gemeinschaftliche Investitionen im Interesse des Gesamtprojekts",1,IF(D39="Aufbau eines Betriebszweiges auf dem Landwirtschaftsbetrieb",2,IF(D39="HZ/BZ, BZ: Gemeinschaftliche Verarbeitung, Lagerung und Vermarktung regionaler landwirtschaftlicher Erzeugnisse",3,IF(D39="Talgebiet: Gemeinschaftliche Verarbeitung, Lagerung und Vermarktung regionaler landwirtschaftlicher Erzeugnisse",4,IF(D39="Weitere Massnahmen im Interesse des Gesamtprojekts (Reduktion mind. 50%)",5,IF(D39="Gemeinschaftliche Stallbauten",6,IF(D39="Einzelbetriebliche Stallbauten Raufutterverzehrer",7,IF(D39="Meliorationen Massnahmen",8,IF(D39="Einzelbetriebliche Massnahmen ökologischer Ziele",9,IF(D39="…bitte Massnahme auswählen",""))))))))))</f>
        <v>7</v>
      </c>
      <c r="F39" s="885">
        <v>23000</v>
      </c>
      <c r="G39" s="886">
        <f>B39-F39</f>
        <v>77000</v>
      </c>
      <c r="H39" s="575">
        <f>IF(E39=1,IF($B$3="wertschöpfungskettenorientiert",'Dropdown input'!$C$8,IF('Übersicht TP '!$B$3="sektorübergreifend",'Dropdown input'!$D$8, IF($B$3="auswählen",""))),IF(E39=2,IF($B$3="wertschöpfungskettenorientiert",'Dropdown input'!$C$9,IF('Übersicht TP '!$B$3="sektorübergreifend",'Dropdown input'!$D$9, IF($B$3="auswählen",""))),IF(E39=3,IF($B$3="wertschöpfungskettenorientiert",'Dropdown input'!$C$10,IF('Übersicht TP '!$B$3="sektorübergreifend",'Dropdown input'!$D$10, IF($B$3="auswählen",""))),IF(E39=4,IF($B$3="wertschöpfungskettenorientiert",'Dropdown input'!$D$11,IF('Übersicht TP '!$B$3="sektorübergreifend",'Dropdown input'!$D$11, IF($B$3="auswählen",""))),IF(E39=5,IF($B$3="wertschöpfungskettenorientiert",'Dropdown input'!$C$12,IF('Übersicht TP '!$B$3="sektorübergreifend",'Dropdown input'!$D$12, IF($B$3="auswählen",""))),IF(E39=6,IF($B$3="wertschöpfungskettenorientiert",'Dropdown input'!$C$13,IF('Übersicht TP '!$B$3="sektorübergreifend",'Dropdown input'!$D$13, IF($B$3="auswählen",""))),IF(E39=7,IF($B$3="wertschöpfungskettenorientiert",'Dropdown input'!$C$14,IF('Übersicht TP '!$B$3="sektorübergreifend",'Dropdown input'!$D$14, IF($B$3="auswählen",""))),IF(E39=8,IF($B$3="wertschöpfungskettenorientiert",'Dropdown input'!$C$15,IF('Übersicht TP '!$B$3="sektorübergreifend",'Dropdown input'!$D$15, IF($B$3="auswählen",""))),IF(E39=9,IF($B$3="wertschöpfungskettenorientiert",'Dropdown input'!$C$16,IF('Übersicht TP '!$B$3="sektorübergreifend",'Dropdown input'!$D$16, IF($B$3="auswählen",""))),IF(E39=10,IF($B$3="wertschöpfungskettenorientiert",'Dropdown input'!$C$17,IF('Übersicht TP '!$B$3="sektorübergreifend",'Dropdown input'!$D$17, IF($B$3="auswählen",""))),IF(E39="","")))))))))))</f>
        <v>0</v>
      </c>
      <c r="I39" s="886">
        <f>IFERROR(G39-G39*H39,"")</f>
        <v>77000</v>
      </c>
      <c r="J39" s="887" t="str">
        <f>IF(E39=1,(IF(C39="Tal",34%,IF(C39="HZ / BZ I",37%,IF(C39="BZ II - IV",40%,)))),IF(E39=2,(IF(C39="Tal",34%,IF(C39="HZ / BZ I",37%,IF(C39="BZ II - IV",40%,)))),IF(E39=3,22%,IF(E39=4,34%,IF(E39=5,(IF(C39="Tal",34%,IF(C39="HZ / BZ I",37%,IF(C39="BZ II - IV",40%,)))),IF(E39=6,"übertragen aus Hochbauvorlage",IF(E39=7,"übertragen aus Hochbauvorlage (Tal: wird nicht unterstützt)",IF(E39=8,"bitte BLW kontaktieren",IF(E39=9,"übertragen aus Hochbauvorlage",IF(E39="",""))))))))))</f>
        <v>übertragen aus Hochbauvorlage (Tal: wird nicht unterstützt)</v>
      </c>
      <c r="K39" s="576">
        <f>IF(E39=1,IF($B$3="wertschöpfungskettenorientiert",'Dropdown input'!$E$8,IF('Übersicht TP '!$B$3="sektorübergreifend",'Dropdown input'!$F$8,IF($B$3="auswählen",""))),IF(E39=2,IF($B$3="wertschöpfungskettenorientiert",'Dropdown input'!$E$9,IF('Übersicht TP '!$B$3="sektorübergreifend",'Dropdown input'!$F$9,IF($B$3="auswählen",""))),IF(E39=3,IF($B$3="wertschöpfungskettenorientiert",'Dropdown input'!$E$10,IF('Übersicht TP '!$B$3="sektorübergreifend",'Dropdown input'!$F$10,IF($B$3="auswählen",""))),IF(E39=4,IF($B$3="wertschöpfungskettenorientiert",'Dropdown input'!$E$11,IF('Übersicht TP '!$B$3="sektorübergreifend",'Dropdown input'!$F$11,IF($B$3="auswählen",""))),IF(E39=5,IF($B$3="wertschöpfungskettenorientiert",'Dropdown input'!$E$12,IF('Übersicht TP '!$B$3="sektorübergreifend",'Dropdown input'!$F$12,IF($B$3="auswählen",""))),IF(E39=6,IF($B$3="wertschöpfungskettenorientiert",'Dropdown input'!$E$13,IF('Übersicht TP '!$B$3="sektorübergreifend",'Dropdown input'!$F$13,IF($B$3="auswählen",""))),IF(E39=7,IF($B$3="wertschöpfungskettenorientiert",'Dropdown input'!$E$14,IF('Übersicht TP '!$B$3="sektorübergreifend",'Dropdown input'!$F$14,IF($B$3="auswählen",""))),IF(E39=8,IF($B$3="wertschöpfungskettenorientiert",'Dropdown input'!$E$15,IF('Übersicht TP '!$B$3="sektorübergreifend",'Dropdown input'!$F$15,IF($B$3="auswählen",""))),IF(E39=9,IF($B$3="wertschöpfungskettenorientiert",'Dropdown input'!$E$16,IF('Übersicht TP '!$B$3="sektorübergreifend",'Dropdown input'!$F$16,IF($B$3="auswählen",""))),IF(E39=10,IF($B$3="wertschöpfungskettenorientiert",'Dropdown input'!$F$17,IF('Übersicht TP '!$B$3="sektorübergreifend",'Dropdown input'!$G$17,IF($B$3="auswählen",""))),IF(E39="","")))))))))))</f>
        <v>0.2</v>
      </c>
      <c r="L39" s="888" t="str">
        <f t="shared" ref="L39:L46" si="0">IFERROR(J39+J39*K39,"")</f>
        <v/>
      </c>
      <c r="M39" s="889">
        <f>IF(E39=1,'Dropdown input'!$I$8,IF(E39=2,'Dropdown input'!$I$9,IF(E39=3,'Dropdown input'!$I$10,IF(E39=4,'Dropdown input'!$I$11,IF(E39=5,'Dropdown input'!$I$12,IF(E39=6,'Dropdown input'!$I$13,IF(E39=7,'Dropdown input'!$I$14,IF(E39=8,"bitte BLW kontaktieren",IF(E39=9,'Dropdown input'!$I$16,"")))))))))</f>
        <v>1</v>
      </c>
      <c r="N39" s="890" t="str">
        <f>IFERROR(I39*(M39*L39),"")</f>
        <v/>
      </c>
      <c r="O39" s="903"/>
      <c r="P39" s="891" t="str">
        <f>IFERROR((O39+N39)/I39,"")</f>
        <v/>
      </c>
      <c r="Q39" s="892" t="str">
        <f t="shared" ref="Q39:Q47" si="1">IFERROR(IF(P39&lt;M39*L39,P39/M39,L39),"")</f>
        <v/>
      </c>
      <c r="R39" s="893" t="str">
        <f t="shared" ref="R39:R47" si="2">IFERROR(Q39*I39,"")</f>
        <v/>
      </c>
      <c r="S39" s="894" t="str">
        <f>IFERROR(N39+R39+O39,"")</f>
        <v/>
      </c>
      <c r="T39" s="578" t="str">
        <f t="shared" ref="T39:T48" si="3">IFERROR(S39/B39,"")</f>
        <v/>
      </c>
      <c r="U39" s="895"/>
      <c r="V39" s="896"/>
      <c r="W39" s="896"/>
      <c r="X39" s="896"/>
      <c r="Y39" s="897" t="str">
        <f t="shared" ref="Y39:Y47" si="4">IFERROR(B39-U39-V39-W39-X39-S39,"")</f>
        <v/>
      </c>
      <c r="Z39" s="898">
        <f>SUM(U39:Y39)</f>
        <v>0</v>
      </c>
      <c r="AA39" s="895"/>
      <c r="AB39" s="885"/>
      <c r="AC39" s="895"/>
      <c r="AD39" s="885"/>
      <c r="AE39" s="895"/>
      <c r="AF39" s="895"/>
      <c r="AG39" s="899" t="str">
        <f t="shared" ref="AG39:AG47" si="5">IFERROR(IF(Z39=(B39-S39),"Finanzierung=Investitionssumme","Fehler"),"N/A")</f>
        <v>N/A</v>
      </c>
    </row>
    <row r="40" spans="1:36" ht="45" customHeight="1" outlineLevel="1" x14ac:dyDescent="0.3">
      <c r="A40" s="580" t="s">
        <v>166</v>
      </c>
      <c r="B40" s="581"/>
      <c r="C40" s="582" t="s">
        <v>273</v>
      </c>
      <c r="D40" s="583" t="s">
        <v>273</v>
      </c>
      <c r="E40" s="573" t="str">
        <f t="shared" ref="E40:E46" si="6">IF(D40="Gemeinschaftliche Investitionen im Interesse des Gesamtprojekts",1,IF(D40="Aufbau eines Betriebszweiges auf dem Landwirtschaftsbetrieb",2,IF(D40="HZ/BZ, BZ: Verarbeitung, Lagerung und Vermarktung regionaler landwirtschaftlicher Erzeugnisse",3,IF(D40="Talgebiet: Verarbeitung, Lagerung und Vermarktung regionaler landwirtschaftlicher Erzeugnisse",4,IF(D40="Weitere Massnahmen im Interesse des Gesamtprojekts (Reduktion mind. 50%)",5,IF(D40="Gemeinschaftliche Stallbauten",6,IF(D40="Einzelbetriebliche Stallbauten Raufutterverzehrer",7,IF(D40="Meliorationen Massnahmen",8,IF(D40="Einzelbetriebliche Massnahmen ökologischer Ziele",9,IF(D40="…bitte Massnahme auswählen",""))))))))))</f>
        <v/>
      </c>
      <c r="F40" s="584"/>
      <c r="G40" s="585">
        <f t="shared" ref="G40:G46" si="7">B40-F40</f>
        <v>0</v>
      </c>
      <c r="H40" s="575" t="str">
        <f>IF(E40=1,IF($B$3="wertschöpfungskettenorientiert",'Dropdown input'!$C$8,IF('Übersicht TP '!$B$3="sektorübergreifend",'Dropdown input'!$D$8, IF($B$3="auswählen",""))),IF(E40=2,IF($B$3="wertschöpfungskettenorientiert",'Dropdown input'!$C$9,IF('Übersicht TP '!$B$3="sektorübergreifend",'Dropdown input'!$D$9, IF($B$3="auswählen",""))),IF(E40=3,IF($B$3="wertschöpfungskettenorientiert",'Dropdown input'!$C$10,IF('Übersicht TP '!$B$3="sektorübergreifend",'Dropdown input'!$D$10, IF($B$3="auswählen",""))),IF(E40=4,IF($B$3="wertschöpfungskettenorientiert",'Dropdown input'!$D$11,IF('Übersicht TP '!$B$3="sektorübergreifend",'Dropdown input'!$D$11, IF($B$3="auswählen",""))),IF(E40=5,IF($B$3="wertschöpfungskettenorientiert",'Dropdown input'!$C$12,IF('Übersicht TP '!$B$3="sektorübergreifend",'Dropdown input'!$D$12, IF($B$3="auswählen",""))),IF(E40=6,IF($B$3="wertschöpfungskettenorientiert",'Dropdown input'!$C$13,IF('Übersicht TP '!$B$3="sektorübergreifend",'Dropdown input'!$D$13, IF($B$3="auswählen",""))),IF(E40=7,IF($B$3="wertschöpfungskettenorientiert",'Dropdown input'!$C$14,IF('Übersicht TP '!$B$3="sektorübergreifend",'Dropdown input'!$D$14, IF($B$3="auswählen",""))),IF(E40=8,IF($B$3="wertschöpfungskettenorientiert",'Dropdown input'!$C$15,IF('Übersicht TP '!$B$3="sektorübergreifend",'Dropdown input'!$D$15, IF($B$3="auswählen",""))),IF(E40=9,IF($B$3="wertschöpfungskettenorientiert",'Dropdown input'!$C$16,IF('Übersicht TP '!$B$3="sektorübergreifend",'Dropdown input'!$D$16, IF($B$3="auswählen",""))),IF(E40=10,IF($B$3="wertschöpfungskettenorientiert",'Dropdown input'!$C$17,IF('Übersicht TP '!$B$3="sektorübergreifend",'Dropdown input'!$D$17, IF($B$3="auswählen",""))),IF(E40="","")))))))))))</f>
        <v/>
      </c>
      <c r="I40" s="585" t="str">
        <f t="shared" ref="I40:I46" si="8">IFERROR(G40-G40*H40,"")</f>
        <v/>
      </c>
      <c r="J40" s="887" t="str">
        <f t="shared" ref="J40:J47" si="9">IF(E40=1,(IF(C40="Tal",34%,IF(C40="HZ / BZ I",37%,IF(C40="BZ II - IV",40%,)))),IF(E40=2,(IF(C40="Tal",34%,IF(C40="HZ / BZ I",37%,IF(C40="BZ II - IV",40%,)))),IF(E40=3,22%,IF(E40=4,34%,IF(E40=5,(IF(C40="Tal",34%,IF(C40="HZ / BZ I",37%,IF(C40="BZ II - IV",40%,)))),IF(E40=6,"übertragen aus Hochbauvorlage",IF(E40=7,"übertragen aus Hochbauvorlage (Tal: wird nicht unterstützt)",IF(E40=8,"bitte BLW kontaktieren",IF(E40=9,"übertragen aus Hochbauvorlage",IF(E40="",""))))))))))</f>
        <v/>
      </c>
      <c r="K40" s="576" t="str">
        <f>IF(E40=1,IF($B$3="wertschöpfungskettenorientiert",'Dropdown input'!$E$8,IF('Übersicht TP '!$B$3="sektorübergreifend",'Dropdown input'!$F$8,IF($B$3="auswählen",""))),IF(E40=2,IF($B$3="wertschöpfungskettenorientiert",'Dropdown input'!$E$9,IF('Übersicht TP '!$B$3="sektorübergreifend",'Dropdown input'!$F$9,IF($B$3="auswählen",""))),IF(E40=3,IF($B$3="wertschöpfungskettenorientiert",'Dropdown input'!$E$10,IF('Übersicht TP '!$B$3="sektorübergreifend",'Dropdown input'!$F$10,IF($B$3="auswählen",""))),IF(E40=4,IF($B$3="wertschöpfungskettenorientiert",'Dropdown input'!$E$11,IF('Übersicht TP '!$B$3="sektorübergreifend",'Dropdown input'!$F$11,IF($B$3="auswählen",""))),IF(E40=5,IF($B$3="wertschöpfungskettenorientiert",'Dropdown input'!$E$12,IF('Übersicht TP '!$B$3="sektorübergreifend",'Dropdown input'!$F$12,IF($B$3="auswählen",""))),IF(E40=6,IF($B$3="wertschöpfungskettenorientiert",'Dropdown input'!$E$13,IF('Übersicht TP '!$B$3="sektorübergreifend",'Dropdown input'!$F$13,IF($B$3="auswählen",""))),IF(E40=7,IF($B$3="wertschöpfungskettenorientiert",'Dropdown input'!$E$14,IF('Übersicht TP '!$B$3="sektorübergreifend",'Dropdown input'!$F$14,IF($B$3="auswählen",""))),IF(E40=8,IF($B$3="wertschöpfungskettenorientiert",'Dropdown input'!$E$15,IF('Übersicht TP '!$B$3="sektorübergreifend",'Dropdown input'!$F$15,IF($B$3="auswählen",""))),IF(E40=9,IF($B$3="wertschöpfungskettenorientiert",'Dropdown input'!$E$16,IF('Übersicht TP '!$B$3="sektorübergreifend",'Dropdown input'!$F$16,IF($B$3="auswählen",""))),IF(E40=10,IF($B$3="wertschöpfungskettenorientiert",'Dropdown input'!$F$17,IF('Übersicht TP '!$B$3="sektorübergreifend",'Dropdown input'!$G$17,IF($B$3="auswählen",""))),IF(E40="","")))))))))))</f>
        <v/>
      </c>
      <c r="L40" s="577" t="str">
        <f t="shared" si="0"/>
        <v/>
      </c>
      <c r="M40" s="586" t="str">
        <f>IF(E40=1,'Dropdown input'!$I$8,IF(E40=2,'Dropdown input'!$I$9,IF(E40=3,'Dropdown input'!$I$10,IF(E40=4,'Dropdown input'!$I$11,IF(E40=5,'Dropdown input'!$I$12,IF(E40=6,'Dropdown input'!$I$13,IF(E40=7,'Dropdown input'!$I$14,IF(E40=8,"bitte BLW kontaktieren",IF(E40=9,'Dropdown input'!$I$16,"")))))))))</f>
        <v/>
      </c>
      <c r="N40" s="739" t="str">
        <f t="shared" ref="N40:N47" si="10">IFERROR(I40*(M40*L40),"")</f>
        <v/>
      </c>
      <c r="O40" s="904"/>
      <c r="P40" s="880" t="str">
        <f t="shared" ref="P40:P47" si="11">IFERROR((O40+N40)/I40,"")</f>
        <v/>
      </c>
      <c r="Q40" s="874" t="str">
        <f t="shared" si="1"/>
        <v/>
      </c>
      <c r="R40" s="877" t="str">
        <f t="shared" si="2"/>
        <v/>
      </c>
      <c r="S40" s="587" t="str">
        <f t="shared" ref="S40:S47" si="12">IFERROR(N40+R40+O40,"")</f>
        <v/>
      </c>
      <c r="T40" s="578" t="str">
        <f t="shared" si="3"/>
        <v/>
      </c>
      <c r="U40" s="588"/>
      <c r="V40" s="589"/>
      <c r="W40" s="589"/>
      <c r="X40" s="589"/>
      <c r="Y40" s="590" t="str">
        <f t="shared" si="4"/>
        <v/>
      </c>
      <c r="Z40" s="591">
        <f t="shared" ref="Z40:Z46" si="13">SUM(U40:Y40)</f>
        <v>0</v>
      </c>
      <c r="AA40" s="588"/>
      <c r="AB40" s="584"/>
      <c r="AC40" s="588"/>
      <c r="AD40" s="584"/>
      <c r="AE40" s="588"/>
      <c r="AF40" s="588"/>
      <c r="AG40" s="592" t="str">
        <f t="shared" si="5"/>
        <v>N/A</v>
      </c>
    </row>
    <row r="41" spans="1:36" ht="45" customHeight="1" outlineLevel="1" x14ac:dyDescent="0.3">
      <c r="A41" s="580" t="s">
        <v>167</v>
      </c>
      <c r="B41" s="581"/>
      <c r="C41" s="582" t="s">
        <v>273</v>
      </c>
      <c r="D41" s="583" t="s">
        <v>273</v>
      </c>
      <c r="E41" s="573" t="str">
        <f t="shared" si="6"/>
        <v/>
      </c>
      <c r="F41" s="584"/>
      <c r="G41" s="585">
        <f t="shared" si="7"/>
        <v>0</v>
      </c>
      <c r="H41" s="575" t="str">
        <f>IF(E41=1,IF($B$3="wertschöpfungskettenorientiert",'Dropdown input'!$C$8,IF('Übersicht TP '!$B$3="sektorübergreifend",'Dropdown input'!$D$8, IF($B$3="auswählen",""))),IF(E41=2,IF($B$3="wertschöpfungskettenorientiert",'Dropdown input'!$C$9,IF('Übersicht TP '!$B$3="sektorübergreifend",'Dropdown input'!$D$9, IF($B$3="auswählen",""))),IF(E41=3,IF($B$3="wertschöpfungskettenorientiert",'Dropdown input'!$C$10,IF('Übersicht TP '!$B$3="sektorübergreifend",'Dropdown input'!$D$10, IF($B$3="auswählen",""))),IF(E41=4,IF($B$3="wertschöpfungskettenorientiert",'Dropdown input'!$D$11,IF('Übersicht TP '!$B$3="sektorübergreifend",'Dropdown input'!$D$11, IF($B$3="auswählen",""))),IF(E41=5,IF($B$3="wertschöpfungskettenorientiert",'Dropdown input'!$C$12,IF('Übersicht TP '!$B$3="sektorübergreifend",'Dropdown input'!$D$12, IF($B$3="auswählen",""))),IF(E41=6,IF($B$3="wertschöpfungskettenorientiert",'Dropdown input'!$C$13,IF('Übersicht TP '!$B$3="sektorübergreifend",'Dropdown input'!$D$13, IF($B$3="auswählen",""))),IF(E41=7,IF($B$3="wertschöpfungskettenorientiert",'Dropdown input'!$C$14,IF('Übersicht TP '!$B$3="sektorübergreifend",'Dropdown input'!$D$14, IF($B$3="auswählen",""))),IF(E41=8,IF($B$3="wertschöpfungskettenorientiert",'Dropdown input'!$C$15,IF('Übersicht TP '!$B$3="sektorübergreifend",'Dropdown input'!$D$15, IF($B$3="auswählen",""))),IF(E41=9,IF($B$3="wertschöpfungskettenorientiert",'Dropdown input'!$C$16,IF('Übersicht TP '!$B$3="sektorübergreifend",'Dropdown input'!$D$16, IF($B$3="auswählen",""))),IF(E41=10,IF($B$3="wertschöpfungskettenorientiert",'Dropdown input'!$C$17,IF('Übersicht TP '!$B$3="sektorübergreifend",'Dropdown input'!$D$17, IF($B$3="auswählen",""))),IF(E41="","")))))))))))</f>
        <v/>
      </c>
      <c r="I41" s="585" t="str">
        <f t="shared" si="8"/>
        <v/>
      </c>
      <c r="J41" s="887" t="str">
        <f t="shared" si="9"/>
        <v/>
      </c>
      <c r="K41" s="576" t="str">
        <f>IF(E41=1,IF($B$3="wertschöpfungskettenorientiert",'Dropdown input'!$E$8,IF('Übersicht TP '!$B$3="sektorübergreifend",'Dropdown input'!$F$8,IF($B$3="auswählen",""))),IF(E41=2,IF($B$3="wertschöpfungskettenorientiert",'Dropdown input'!$E$9,IF('Übersicht TP '!$B$3="sektorübergreifend",'Dropdown input'!$F$9,IF($B$3="auswählen",""))),IF(E41=3,IF($B$3="wertschöpfungskettenorientiert",'Dropdown input'!$E$10,IF('Übersicht TP '!$B$3="sektorübergreifend",'Dropdown input'!$F$10,IF($B$3="auswählen",""))),IF(E41=4,IF($B$3="wertschöpfungskettenorientiert",'Dropdown input'!$E$11,IF('Übersicht TP '!$B$3="sektorübergreifend",'Dropdown input'!$F$11,IF($B$3="auswählen",""))),IF(E41=5,IF($B$3="wertschöpfungskettenorientiert",'Dropdown input'!$E$12,IF('Übersicht TP '!$B$3="sektorübergreifend",'Dropdown input'!$F$12,IF($B$3="auswählen",""))),IF(E41=6,IF($B$3="wertschöpfungskettenorientiert",'Dropdown input'!$E$13,IF('Übersicht TP '!$B$3="sektorübergreifend",'Dropdown input'!$F$13,IF($B$3="auswählen",""))),IF(E41=7,IF($B$3="wertschöpfungskettenorientiert",'Dropdown input'!$E$14,IF('Übersicht TP '!$B$3="sektorübergreifend",'Dropdown input'!$F$14,IF($B$3="auswählen",""))),IF(E41=8,IF($B$3="wertschöpfungskettenorientiert",'Dropdown input'!$E$15,IF('Übersicht TP '!$B$3="sektorübergreifend",'Dropdown input'!$F$15,IF($B$3="auswählen",""))),IF(E41=9,IF($B$3="wertschöpfungskettenorientiert",'Dropdown input'!$E$16,IF('Übersicht TP '!$B$3="sektorübergreifend",'Dropdown input'!$F$16,IF($B$3="auswählen",""))),IF(E41=10,IF($B$3="wertschöpfungskettenorientiert",'Dropdown input'!$F$17,IF('Übersicht TP '!$B$3="sektorübergreifend",'Dropdown input'!$G$17,IF($B$3="auswählen",""))),IF(E41="","")))))))))))</f>
        <v/>
      </c>
      <c r="L41" s="577" t="str">
        <f t="shared" si="0"/>
        <v/>
      </c>
      <c r="M41" s="586" t="str">
        <f>IF(E41=1,'Dropdown input'!$I$8,IF(E41=2,'Dropdown input'!$I$9,IF(E41=3,'Dropdown input'!$I$10,IF(E41=4,'Dropdown input'!$I$11,IF(E41=5,'Dropdown input'!$I$12,IF(E41=6,'Dropdown input'!$I$13,IF(E41=7,'Dropdown input'!$I$14,IF(E41=8,"bitte BLW kontaktieren",IF(E41=9,'Dropdown input'!$I$16,"")))))))))</f>
        <v/>
      </c>
      <c r="N41" s="739" t="str">
        <f t="shared" si="10"/>
        <v/>
      </c>
      <c r="O41" s="904"/>
      <c r="P41" s="880" t="str">
        <f t="shared" si="11"/>
        <v/>
      </c>
      <c r="Q41" s="874" t="str">
        <f t="shared" si="1"/>
        <v/>
      </c>
      <c r="R41" s="877" t="str">
        <f t="shared" si="2"/>
        <v/>
      </c>
      <c r="S41" s="587" t="str">
        <f t="shared" si="12"/>
        <v/>
      </c>
      <c r="T41" s="578" t="str">
        <f t="shared" si="3"/>
        <v/>
      </c>
      <c r="U41" s="588"/>
      <c r="V41" s="589"/>
      <c r="W41" s="589"/>
      <c r="X41" s="589"/>
      <c r="Y41" s="590" t="str">
        <f t="shared" si="4"/>
        <v/>
      </c>
      <c r="Z41" s="591">
        <f t="shared" si="13"/>
        <v>0</v>
      </c>
      <c r="AA41" s="588"/>
      <c r="AB41" s="584"/>
      <c r="AC41" s="588"/>
      <c r="AD41" s="584"/>
      <c r="AE41" s="588"/>
      <c r="AF41" s="588"/>
      <c r="AG41" s="592" t="str">
        <f t="shared" si="5"/>
        <v>N/A</v>
      </c>
    </row>
    <row r="42" spans="1:36" ht="45" customHeight="1" outlineLevel="2" x14ac:dyDescent="0.3">
      <c r="A42" s="580" t="s">
        <v>168</v>
      </c>
      <c r="B42" s="581"/>
      <c r="C42" s="582" t="s">
        <v>273</v>
      </c>
      <c r="D42" s="583" t="s">
        <v>273</v>
      </c>
      <c r="E42" s="573" t="str">
        <f t="shared" si="6"/>
        <v/>
      </c>
      <c r="F42" s="584"/>
      <c r="G42" s="585">
        <f t="shared" si="7"/>
        <v>0</v>
      </c>
      <c r="H42" s="575" t="str">
        <f>IF(E42=1,IF($B$3="wertschöpfungskettenorientiert",'Dropdown input'!$C$8,IF('Übersicht TP '!$B$3="sektorübergreifend",'Dropdown input'!$D$8, IF($B$3="auswählen",""))),IF(E42=2,IF($B$3="wertschöpfungskettenorientiert",'Dropdown input'!$C$9,IF('Übersicht TP '!$B$3="sektorübergreifend",'Dropdown input'!$D$9, IF($B$3="auswählen",""))),IF(E42=3,IF($B$3="wertschöpfungskettenorientiert",'Dropdown input'!$C$10,IF('Übersicht TP '!$B$3="sektorübergreifend",'Dropdown input'!$D$10, IF($B$3="auswählen",""))),IF(E42=4,IF($B$3="wertschöpfungskettenorientiert",'Dropdown input'!$D$11,IF('Übersicht TP '!$B$3="sektorübergreifend",'Dropdown input'!$D$11, IF($B$3="auswählen",""))),IF(E42=5,IF($B$3="wertschöpfungskettenorientiert",'Dropdown input'!$C$12,IF('Übersicht TP '!$B$3="sektorübergreifend",'Dropdown input'!$D$12, IF($B$3="auswählen",""))),IF(E42=6,IF($B$3="wertschöpfungskettenorientiert",'Dropdown input'!$C$13,IF('Übersicht TP '!$B$3="sektorübergreifend",'Dropdown input'!$D$13, IF($B$3="auswählen",""))),IF(E42=7,IF($B$3="wertschöpfungskettenorientiert",'Dropdown input'!$C$14,IF('Übersicht TP '!$B$3="sektorübergreifend",'Dropdown input'!$D$14, IF($B$3="auswählen",""))),IF(E42=8,IF($B$3="wertschöpfungskettenorientiert",'Dropdown input'!$C$15,IF('Übersicht TP '!$B$3="sektorübergreifend",'Dropdown input'!$D$15, IF($B$3="auswählen",""))),IF(E42=9,IF($B$3="wertschöpfungskettenorientiert",'Dropdown input'!$C$16,IF('Übersicht TP '!$B$3="sektorübergreifend",'Dropdown input'!$D$16, IF($B$3="auswählen",""))),IF(E42=10,IF($B$3="wertschöpfungskettenorientiert",'Dropdown input'!$C$17,IF('Übersicht TP '!$B$3="sektorübergreifend",'Dropdown input'!$D$17, IF($B$3="auswählen",""))),IF(E42="","")))))))))))</f>
        <v/>
      </c>
      <c r="I42" s="585" t="str">
        <f t="shared" si="8"/>
        <v/>
      </c>
      <c r="J42" s="887" t="str">
        <f t="shared" si="9"/>
        <v/>
      </c>
      <c r="K42" s="576" t="str">
        <f>IF(E42=1,IF($B$3="wertschöpfungskettenorientiert",'Dropdown input'!$E$8,IF('Übersicht TP '!$B$3="sektorübergreifend",'Dropdown input'!$F$8,IF($B$3="auswählen",""))),IF(E42=2,IF($B$3="wertschöpfungskettenorientiert",'Dropdown input'!$E$9,IF('Übersicht TP '!$B$3="sektorübergreifend",'Dropdown input'!$F$9,IF($B$3="auswählen",""))),IF(E42=3,IF($B$3="wertschöpfungskettenorientiert",'Dropdown input'!$E$10,IF('Übersicht TP '!$B$3="sektorübergreifend",'Dropdown input'!$F$10,IF($B$3="auswählen",""))),IF(E42=4,IF($B$3="wertschöpfungskettenorientiert",'Dropdown input'!$E$11,IF('Übersicht TP '!$B$3="sektorübergreifend",'Dropdown input'!$F$11,IF($B$3="auswählen",""))),IF(E42=5,IF($B$3="wertschöpfungskettenorientiert",'Dropdown input'!$E$12,IF('Übersicht TP '!$B$3="sektorübergreifend",'Dropdown input'!$F$12,IF($B$3="auswählen",""))),IF(E42=6,IF($B$3="wertschöpfungskettenorientiert",'Dropdown input'!$E$13,IF('Übersicht TP '!$B$3="sektorübergreifend",'Dropdown input'!$F$13,IF($B$3="auswählen",""))),IF(E42=7,IF($B$3="wertschöpfungskettenorientiert",'Dropdown input'!$E$14,IF('Übersicht TP '!$B$3="sektorübergreifend",'Dropdown input'!$F$14,IF($B$3="auswählen",""))),IF(E42=8,IF($B$3="wertschöpfungskettenorientiert",'Dropdown input'!$E$15,IF('Übersicht TP '!$B$3="sektorübergreifend",'Dropdown input'!$F$15,IF($B$3="auswählen",""))),IF(E42=9,IF($B$3="wertschöpfungskettenorientiert",'Dropdown input'!$E$16,IF('Übersicht TP '!$B$3="sektorübergreifend",'Dropdown input'!$F$16,IF($B$3="auswählen",""))),IF(E42=10,IF($B$3="wertschöpfungskettenorientiert",'Dropdown input'!$F$17,IF('Übersicht TP '!$B$3="sektorübergreifend",'Dropdown input'!$G$17,IF($B$3="auswählen",""))),IF(E42="","")))))))))))</f>
        <v/>
      </c>
      <c r="L42" s="577" t="str">
        <f t="shared" si="0"/>
        <v/>
      </c>
      <c r="M42" s="586" t="str">
        <f>IF(E42=1,'Dropdown input'!$I$8,IF(E42=2,'Dropdown input'!$I$9,IF(E42=3,'Dropdown input'!$I$10,IF(E42=4,'Dropdown input'!$I$11,IF(E42=5,'Dropdown input'!$I$12,IF(E42=6,'Dropdown input'!$I$13,IF(E42=7,'Dropdown input'!$I$14,IF(E42=8,"bitte BLW kontaktieren",IF(E42=9,'Dropdown input'!$I$16,"")))))))))</f>
        <v/>
      </c>
      <c r="N42" s="739" t="str">
        <f t="shared" si="10"/>
        <v/>
      </c>
      <c r="O42" s="904"/>
      <c r="P42" s="880" t="str">
        <f t="shared" si="11"/>
        <v/>
      </c>
      <c r="Q42" s="874" t="str">
        <f t="shared" si="1"/>
        <v/>
      </c>
      <c r="R42" s="877" t="str">
        <f t="shared" si="2"/>
        <v/>
      </c>
      <c r="S42" s="587" t="str">
        <f t="shared" si="12"/>
        <v/>
      </c>
      <c r="T42" s="578" t="str">
        <f t="shared" si="3"/>
        <v/>
      </c>
      <c r="U42" s="588"/>
      <c r="V42" s="589"/>
      <c r="W42" s="589"/>
      <c r="X42" s="589"/>
      <c r="Y42" s="590" t="str">
        <f t="shared" si="4"/>
        <v/>
      </c>
      <c r="Z42" s="591">
        <f t="shared" si="13"/>
        <v>0</v>
      </c>
      <c r="AA42" s="588"/>
      <c r="AB42" s="584"/>
      <c r="AC42" s="588"/>
      <c r="AD42" s="584"/>
      <c r="AE42" s="588"/>
      <c r="AF42" s="588"/>
      <c r="AG42" s="592" t="str">
        <f t="shared" si="5"/>
        <v>N/A</v>
      </c>
    </row>
    <row r="43" spans="1:36" ht="45" customHeight="1" outlineLevel="2" x14ac:dyDescent="0.3">
      <c r="A43" s="580" t="s">
        <v>209</v>
      </c>
      <c r="B43" s="581"/>
      <c r="C43" s="582" t="s">
        <v>273</v>
      </c>
      <c r="D43" s="583" t="s">
        <v>273</v>
      </c>
      <c r="E43" s="573" t="str">
        <f t="shared" si="6"/>
        <v/>
      </c>
      <c r="F43" s="584"/>
      <c r="G43" s="585">
        <f t="shared" si="7"/>
        <v>0</v>
      </c>
      <c r="H43" s="575" t="str">
        <f>IF(E43=1,IF($B$3="wertschöpfungskettenorientiert",'Dropdown input'!$C$8,IF('Übersicht TP '!$B$3="sektorübergreifend",'Dropdown input'!$D$8, IF($B$3="auswählen",""))),IF(E43=2,IF($B$3="wertschöpfungskettenorientiert",'Dropdown input'!$C$9,IF('Übersicht TP '!$B$3="sektorübergreifend",'Dropdown input'!$D$9, IF($B$3="auswählen",""))),IF(E43=3,IF($B$3="wertschöpfungskettenorientiert",'Dropdown input'!$C$10,IF('Übersicht TP '!$B$3="sektorübergreifend",'Dropdown input'!$D$10, IF($B$3="auswählen",""))),IF(E43=4,IF($B$3="wertschöpfungskettenorientiert",'Dropdown input'!$D$11,IF('Übersicht TP '!$B$3="sektorübergreifend",'Dropdown input'!$D$11, IF($B$3="auswählen",""))),IF(E43=5,IF($B$3="wertschöpfungskettenorientiert",'Dropdown input'!$C$12,IF('Übersicht TP '!$B$3="sektorübergreifend",'Dropdown input'!$D$12, IF($B$3="auswählen",""))),IF(E43=6,IF($B$3="wertschöpfungskettenorientiert",'Dropdown input'!$C$13,IF('Übersicht TP '!$B$3="sektorübergreifend",'Dropdown input'!$D$13, IF($B$3="auswählen",""))),IF(E43=7,IF($B$3="wertschöpfungskettenorientiert",'Dropdown input'!$C$14,IF('Übersicht TP '!$B$3="sektorübergreifend",'Dropdown input'!$D$14, IF($B$3="auswählen",""))),IF(E43=8,IF($B$3="wertschöpfungskettenorientiert",'Dropdown input'!$C$15,IF('Übersicht TP '!$B$3="sektorübergreifend",'Dropdown input'!$D$15, IF($B$3="auswählen",""))),IF(E43=9,IF($B$3="wertschöpfungskettenorientiert",'Dropdown input'!$C$16,IF('Übersicht TP '!$B$3="sektorübergreifend",'Dropdown input'!$D$16, IF($B$3="auswählen",""))),IF(E43=10,IF($B$3="wertschöpfungskettenorientiert",'Dropdown input'!$C$17,IF('Übersicht TP '!$B$3="sektorübergreifend",'Dropdown input'!$D$17, IF($B$3="auswählen",""))),IF(E43="","")))))))))))</f>
        <v/>
      </c>
      <c r="I43" s="585" t="str">
        <f t="shared" si="8"/>
        <v/>
      </c>
      <c r="J43" s="887" t="str">
        <f t="shared" si="9"/>
        <v/>
      </c>
      <c r="K43" s="576" t="str">
        <f>IF(E43=1,IF($B$3="wertschöpfungskettenorientiert",'Dropdown input'!$E$8,IF('Übersicht TP '!$B$3="sektorübergreifend",'Dropdown input'!$F$8,IF($B$3="auswählen",""))),IF(E43=2,IF($B$3="wertschöpfungskettenorientiert",'Dropdown input'!$E$9,IF('Übersicht TP '!$B$3="sektorübergreifend",'Dropdown input'!$F$9,IF($B$3="auswählen",""))),IF(E43=3,IF($B$3="wertschöpfungskettenorientiert",'Dropdown input'!$E$10,IF('Übersicht TP '!$B$3="sektorübergreifend",'Dropdown input'!$F$10,IF($B$3="auswählen",""))),IF(E43=4,IF($B$3="wertschöpfungskettenorientiert",'Dropdown input'!$E$11,IF('Übersicht TP '!$B$3="sektorübergreifend",'Dropdown input'!$F$11,IF($B$3="auswählen",""))),IF(E43=5,IF($B$3="wertschöpfungskettenorientiert",'Dropdown input'!$E$12,IF('Übersicht TP '!$B$3="sektorübergreifend",'Dropdown input'!$F$12,IF($B$3="auswählen",""))),IF(E43=6,IF($B$3="wertschöpfungskettenorientiert",'Dropdown input'!$E$13,IF('Übersicht TP '!$B$3="sektorübergreifend",'Dropdown input'!$F$13,IF($B$3="auswählen",""))),IF(E43=7,IF($B$3="wertschöpfungskettenorientiert",'Dropdown input'!$E$14,IF('Übersicht TP '!$B$3="sektorübergreifend",'Dropdown input'!$F$14,IF($B$3="auswählen",""))),IF(E43=8,IF($B$3="wertschöpfungskettenorientiert",'Dropdown input'!$E$15,IF('Übersicht TP '!$B$3="sektorübergreifend",'Dropdown input'!$F$15,IF($B$3="auswählen",""))),IF(E43=9,IF($B$3="wertschöpfungskettenorientiert",'Dropdown input'!$E$16,IF('Übersicht TP '!$B$3="sektorübergreifend",'Dropdown input'!$F$16,IF($B$3="auswählen",""))),IF(E43=10,IF($B$3="wertschöpfungskettenorientiert",'Dropdown input'!$F$17,IF('Übersicht TP '!$B$3="sektorübergreifend",'Dropdown input'!$G$17,IF($B$3="auswählen",""))),IF(E43="","")))))))))))</f>
        <v/>
      </c>
      <c r="L43" s="577" t="str">
        <f t="shared" si="0"/>
        <v/>
      </c>
      <c r="M43" s="586" t="str">
        <f>IF(E43=1,'Dropdown input'!$I$8,IF(E43=2,'Dropdown input'!$I$9,IF(E43=3,'Dropdown input'!$I$10,IF(E43=4,'Dropdown input'!$I$11,IF(E43=5,'Dropdown input'!$I$12,IF(E43=6,'Dropdown input'!$I$13,IF(E43=7,'Dropdown input'!$I$14,IF(E43=8,"bitte BLW kontaktieren",IF(E43=9,'Dropdown input'!$I$16,"")))))))))</f>
        <v/>
      </c>
      <c r="N43" s="739" t="str">
        <f t="shared" si="10"/>
        <v/>
      </c>
      <c r="O43" s="904"/>
      <c r="P43" s="880" t="str">
        <f t="shared" si="11"/>
        <v/>
      </c>
      <c r="Q43" s="874" t="str">
        <f t="shared" si="1"/>
        <v/>
      </c>
      <c r="R43" s="877" t="str">
        <f t="shared" si="2"/>
        <v/>
      </c>
      <c r="S43" s="587" t="str">
        <f t="shared" si="12"/>
        <v/>
      </c>
      <c r="T43" s="578" t="str">
        <f t="shared" si="3"/>
        <v/>
      </c>
      <c r="U43" s="588"/>
      <c r="V43" s="589"/>
      <c r="W43" s="589"/>
      <c r="X43" s="589"/>
      <c r="Y43" s="590" t="str">
        <f t="shared" si="4"/>
        <v/>
      </c>
      <c r="Z43" s="591">
        <f t="shared" si="13"/>
        <v>0</v>
      </c>
      <c r="AA43" s="588"/>
      <c r="AB43" s="584"/>
      <c r="AC43" s="588"/>
      <c r="AD43" s="584"/>
      <c r="AE43" s="588"/>
      <c r="AF43" s="588"/>
      <c r="AG43" s="592" t="str">
        <f t="shared" si="5"/>
        <v>N/A</v>
      </c>
    </row>
    <row r="44" spans="1:36" ht="45" customHeight="1" outlineLevel="2" x14ac:dyDescent="0.3">
      <c r="A44" s="580" t="s">
        <v>217</v>
      </c>
      <c r="B44" s="581">
        <v>100000</v>
      </c>
      <c r="C44" s="582" t="s">
        <v>76</v>
      </c>
      <c r="D44" s="583" t="s">
        <v>376</v>
      </c>
      <c r="E44" s="573">
        <f t="shared" si="6"/>
        <v>4</v>
      </c>
      <c r="F44" s="584">
        <v>3000</v>
      </c>
      <c r="G44" s="585">
        <f t="shared" si="7"/>
        <v>97000</v>
      </c>
      <c r="H44" s="575">
        <f>IF(E44=1,IF($B$3="wertschöpfungskettenorientiert",'Dropdown input'!$C$8,IF('Übersicht TP '!$B$3="sektorübergreifend",'Dropdown input'!$D$8, IF($B$3="auswählen",""))),IF(E44=2,IF($B$3="wertschöpfungskettenorientiert",'Dropdown input'!$C$9,IF('Übersicht TP '!$B$3="sektorübergreifend",'Dropdown input'!$D$9, IF($B$3="auswählen",""))),IF(E44=3,IF($B$3="wertschöpfungskettenorientiert",'Dropdown input'!$C$10,IF('Übersicht TP '!$B$3="sektorübergreifend",'Dropdown input'!$D$10, IF($B$3="auswählen",""))),IF(E44=4,IF($B$3="wertschöpfungskettenorientiert",'Dropdown input'!$D$11,IF('Übersicht TP '!$B$3="sektorübergreifend",'Dropdown input'!$D$11, IF($B$3="auswählen",""))),IF(E44=5,IF($B$3="wertschöpfungskettenorientiert",'Dropdown input'!$C$12,IF('Übersicht TP '!$B$3="sektorübergreifend",'Dropdown input'!$D$12, IF($B$3="auswählen",""))),IF(E44=6,IF($B$3="wertschöpfungskettenorientiert",'Dropdown input'!$C$13,IF('Übersicht TP '!$B$3="sektorübergreifend",'Dropdown input'!$D$13, IF($B$3="auswählen",""))),IF(E44=7,IF($B$3="wertschöpfungskettenorientiert",'Dropdown input'!$C$14,IF('Übersicht TP '!$B$3="sektorübergreifend",'Dropdown input'!$D$14, IF($B$3="auswählen",""))),IF(E44=8,IF($B$3="wertschöpfungskettenorientiert",'Dropdown input'!$C$15,IF('Übersicht TP '!$B$3="sektorübergreifend",'Dropdown input'!$D$15, IF($B$3="auswählen",""))),IF(E44=9,IF($B$3="wertschöpfungskettenorientiert",'Dropdown input'!$C$16,IF('Übersicht TP '!$B$3="sektorübergreifend",'Dropdown input'!$D$16, IF($B$3="auswählen",""))),IF(E44=10,IF($B$3="wertschöpfungskettenorientiert",'Dropdown input'!$C$17,IF('Übersicht TP '!$B$3="sektorübergreifend",'Dropdown input'!$D$17, IF($B$3="auswählen",""))),IF(E44="","")))))))))))</f>
        <v>0.33</v>
      </c>
      <c r="I44" s="585">
        <f t="shared" si="8"/>
        <v>64990</v>
      </c>
      <c r="J44" s="887">
        <f t="shared" si="9"/>
        <v>0.34</v>
      </c>
      <c r="K44" s="576">
        <f>IF(E44=1,IF($B$3="wertschöpfungskettenorientiert",'Dropdown input'!$E$8,IF('Übersicht TP '!$B$3="sektorübergreifend",'Dropdown input'!$F$8,IF($B$3="auswählen",""))),IF(E44=2,IF($B$3="wertschöpfungskettenorientiert",'Dropdown input'!$E$9,IF('Übersicht TP '!$B$3="sektorübergreifend",'Dropdown input'!$F$9,IF($B$3="auswählen",""))),IF(E44=3,IF($B$3="wertschöpfungskettenorientiert",'Dropdown input'!$E$10,IF('Übersicht TP '!$B$3="sektorübergreifend",'Dropdown input'!$F$10,IF($B$3="auswählen",""))),IF(E44=4,IF($B$3="wertschöpfungskettenorientiert",'Dropdown input'!$E$11,IF('Übersicht TP '!$B$3="sektorübergreifend",'Dropdown input'!$F$11,IF($B$3="auswählen",""))),IF(E44=5,IF($B$3="wertschöpfungskettenorientiert",'Dropdown input'!$E$12,IF('Übersicht TP '!$B$3="sektorübergreifend",'Dropdown input'!$F$12,IF($B$3="auswählen",""))),IF(E44=6,IF($B$3="wertschöpfungskettenorientiert",'Dropdown input'!$E$13,IF('Übersicht TP '!$B$3="sektorübergreifend",'Dropdown input'!$F$13,IF($B$3="auswählen",""))),IF(E44=7,IF($B$3="wertschöpfungskettenorientiert",'Dropdown input'!$E$14,IF('Übersicht TP '!$B$3="sektorübergreifend",'Dropdown input'!$F$14,IF($B$3="auswählen",""))),IF(E44=8,IF($B$3="wertschöpfungskettenorientiert",'Dropdown input'!$E$15,IF('Übersicht TP '!$B$3="sektorübergreifend",'Dropdown input'!$F$15,IF($B$3="auswählen",""))),IF(E44=9,IF($B$3="wertschöpfungskettenorientiert",'Dropdown input'!$E$16,IF('Übersicht TP '!$B$3="sektorübergreifend",'Dropdown input'!$F$16,IF($B$3="auswählen",""))),IF(E44=10,IF($B$3="wertschöpfungskettenorientiert",'Dropdown input'!$F$17,IF('Übersicht TP '!$B$3="sektorübergreifend",'Dropdown input'!$G$17,IF($B$3="auswählen",""))),IF(E44="","")))))))))))</f>
        <v>0</v>
      </c>
      <c r="L44" s="577">
        <f t="shared" si="0"/>
        <v>0.34</v>
      </c>
      <c r="M44" s="586">
        <f>IF(E44=1,'Dropdown input'!$I$8,IF(E44=2,'Dropdown input'!$I$9,IF(E44=3,'Dropdown input'!$I$10,IF(E44=4,'Dropdown input'!$I$11,IF(E44=5,'Dropdown input'!$I$12,IF(E44=6,'Dropdown input'!$I$13,IF(E44=7,'Dropdown input'!$I$14,IF(E44=8,"bitte BLW kontaktieren",IF(E44=9,'Dropdown input'!$I$16,"")))))))))</f>
        <v>0.8</v>
      </c>
      <c r="N44" s="739">
        <f t="shared" si="10"/>
        <v>17677.280000000002</v>
      </c>
      <c r="O44" s="904"/>
      <c r="P44" s="880">
        <f>IFERROR((O44+N44)/I44,"")</f>
        <v>0.27200000000000002</v>
      </c>
      <c r="Q44" s="874">
        <f t="shared" si="1"/>
        <v>0.34</v>
      </c>
      <c r="R44" s="877">
        <f t="shared" si="2"/>
        <v>22096.600000000002</v>
      </c>
      <c r="S44" s="587">
        <f t="shared" si="12"/>
        <v>39773.880000000005</v>
      </c>
      <c r="T44" s="578">
        <f t="shared" si="3"/>
        <v>0.39773880000000006</v>
      </c>
      <c r="U44" s="588"/>
      <c r="V44" s="589"/>
      <c r="W44" s="589"/>
      <c r="X44" s="589"/>
      <c r="Y44" s="590">
        <f t="shared" si="4"/>
        <v>60226.119999999995</v>
      </c>
      <c r="Z44" s="591">
        <f t="shared" si="13"/>
        <v>60226.119999999995</v>
      </c>
      <c r="AA44" s="588"/>
      <c r="AB44" s="584"/>
      <c r="AC44" s="588"/>
      <c r="AD44" s="584"/>
      <c r="AE44" s="588"/>
      <c r="AF44" s="588"/>
      <c r="AG44" s="592" t="str">
        <f t="shared" si="5"/>
        <v>Finanzierung=Investitionssumme</v>
      </c>
    </row>
    <row r="45" spans="1:36" ht="45" customHeight="1" outlineLevel="2" x14ac:dyDescent="0.3">
      <c r="A45" s="580" t="s">
        <v>218</v>
      </c>
      <c r="B45" s="581"/>
      <c r="C45" s="582" t="s">
        <v>273</v>
      </c>
      <c r="D45" s="583" t="s">
        <v>273</v>
      </c>
      <c r="E45" s="573" t="str">
        <f t="shared" si="6"/>
        <v/>
      </c>
      <c r="F45" s="584"/>
      <c r="G45" s="585">
        <f t="shared" si="7"/>
        <v>0</v>
      </c>
      <c r="H45" s="575" t="str">
        <f>IF(E45=1,IF($B$3="wertschöpfungskettenorientiert",'Dropdown input'!$C$8,IF('Übersicht TP '!$B$3="sektorübergreifend",'Dropdown input'!$D$8, IF($B$3="auswählen",""))),IF(E45=2,IF($B$3="wertschöpfungskettenorientiert",'Dropdown input'!$C$9,IF('Übersicht TP '!$B$3="sektorübergreifend",'Dropdown input'!$D$9, IF($B$3="auswählen",""))),IF(E45=3,IF($B$3="wertschöpfungskettenorientiert",'Dropdown input'!$C$10,IF('Übersicht TP '!$B$3="sektorübergreifend",'Dropdown input'!$D$10, IF($B$3="auswählen",""))),IF(E45=4,IF($B$3="wertschöpfungskettenorientiert",'Dropdown input'!$D$11,IF('Übersicht TP '!$B$3="sektorübergreifend",'Dropdown input'!$D$11, IF($B$3="auswählen",""))),IF(E45=5,IF($B$3="wertschöpfungskettenorientiert",'Dropdown input'!$C$12,IF('Übersicht TP '!$B$3="sektorübergreifend",'Dropdown input'!$D$12, IF($B$3="auswählen",""))),IF(E45=6,IF($B$3="wertschöpfungskettenorientiert",'Dropdown input'!$C$13,IF('Übersicht TP '!$B$3="sektorübergreifend",'Dropdown input'!$D$13, IF($B$3="auswählen",""))),IF(E45=7,IF($B$3="wertschöpfungskettenorientiert",'Dropdown input'!$C$14,IF('Übersicht TP '!$B$3="sektorübergreifend",'Dropdown input'!$D$14, IF($B$3="auswählen",""))),IF(E45=8,IF($B$3="wertschöpfungskettenorientiert",'Dropdown input'!$C$15,IF('Übersicht TP '!$B$3="sektorübergreifend",'Dropdown input'!$D$15, IF($B$3="auswählen",""))),IF(E45=9,IF($B$3="wertschöpfungskettenorientiert",'Dropdown input'!$C$16,IF('Übersicht TP '!$B$3="sektorübergreifend",'Dropdown input'!$D$16, IF($B$3="auswählen",""))),IF(E45=10,IF($B$3="wertschöpfungskettenorientiert",'Dropdown input'!$C$17,IF('Übersicht TP '!$B$3="sektorübergreifend",'Dropdown input'!$D$17, IF($B$3="auswählen",""))),IF(E45="","")))))))))))</f>
        <v/>
      </c>
      <c r="I45" s="585" t="str">
        <f t="shared" si="8"/>
        <v/>
      </c>
      <c r="J45" s="887" t="str">
        <f t="shared" si="9"/>
        <v/>
      </c>
      <c r="K45" s="576" t="str">
        <f>IF(E45=1,IF($B$3="wertschöpfungskettenorientiert",'Dropdown input'!$E$8,IF('Übersicht TP '!$B$3="sektorübergreifend",'Dropdown input'!$F$8,IF($B$3="auswählen",""))),IF(E45=2,IF($B$3="wertschöpfungskettenorientiert",'Dropdown input'!$E$9,IF('Übersicht TP '!$B$3="sektorübergreifend",'Dropdown input'!$F$9,IF($B$3="auswählen",""))),IF(E45=3,IF($B$3="wertschöpfungskettenorientiert",'Dropdown input'!$E$10,IF('Übersicht TP '!$B$3="sektorübergreifend",'Dropdown input'!$F$10,IF($B$3="auswählen",""))),IF(E45=4,IF($B$3="wertschöpfungskettenorientiert",'Dropdown input'!$E$11,IF('Übersicht TP '!$B$3="sektorübergreifend",'Dropdown input'!$F$11,IF($B$3="auswählen",""))),IF(E45=5,IF($B$3="wertschöpfungskettenorientiert",'Dropdown input'!$E$12,IF('Übersicht TP '!$B$3="sektorübergreifend",'Dropdown input'!$F$12,IF($B$3="auswählen",""))),IF(E45=6,IF($B$3="wertschöpfungskettenorientiert",'Dropdown input'!$E$13,IF('Übersicht TP '!$B$3="sektorübergreifend",'Dropdown input'!$F$13,IF($B$3="auswählen",""))),IF(E45=7,IF($B$3="wertschöpfungskettenorientiert",'Dropdown input'!$E$14,IF('Übersicht TP '!$B$3="sektorübergreifend",'Dropdown input'!$F$14,IF($B$3="auswählen",""))),IF(E45=8,IF($B$3="wertschöpfungskettenorientiert",'Dropdown input'!$E$15,IF('Übersicht TP '!$B$3="sektorübergreifend",'Dropdown input'!$F$15,IF($B$3="auswählen",""))),IF(E45=9,IF($B$3="wertschöpfungskettenorientiert",'Dropdown input'!$E$16,IF('Übersicht TP '!$B$3="sektorübergreifend",'Dropdown input'!$F$16,IF($B$3="auswählen",""))),IF(E45=10,IF($B$3="wertschöpfungskettenorientiert",'Dropdown input'!$F$17,IF('Übersicht TP '!$B$3="sektorübergreifend",'Dropdown input'!$G$17,IF($B$3="auswählen",""))),IF(E45="","")))))))))))</f>
        <v/>
      </c>
      <c r="L45" s="577" t="str">
        <f t="shared" si="0"/>
        <v/>
      </c>
      <c r="M45" s="586" t="str">
        <f>IF(E45=1,'Dropdown input'!$I$8,IF(E45=2,'Dropdown input'!$I$9,IF(E45=3,'Dropdown input'!$I$10,IF(E45=4,'Dropdown input'!$I$11,IF(E45=5,'Dropdown input'!$I$12,IF(E45=6,'Dropdown input'!$I$13,IF(E45=7,'Dropdown input'!$I$14,IF(E45=8,"bitte BLW kontaktieren",IF(E45=9,'Dropdown input'!$I$16,"")))))))))</f>
        <v/>
      </c>
      <c r="N45" s="739" t="str">
        <f t="shared" si="10"/>
        <v/>
      </c>
      <c r="O45" s="904"/>
      <c r="P45" s="880" t="str">
        <f t="shared" si="11"/>
        <v/>
      </c>
      <c r="Q45" s="874" t="str">
        <f t="shared" si="1"/>
        <v/>
      </c>
      <c r="R45" s="877" t="str">
        <f t="shared" si="2"/>
        <v/>
      </c>
      <c r="S45" s="587" t="str">
        <f t="shared" si="12"/>
        <v/>
      </c>
      <c r="T45" s="578" t="str">
        <f t="shared" si="3"/>
        <v/>
      </c>
      <c r="U45" s="588"/>
      <c r="V45" s="589"/>
      <c r="W45" s="589"/>
      <c r="X45" s="589"/>
      <c r="Y45" s="590" t="str">
        <f t="shared" si="4"/>
        <v/>
      </c>
      <c r="Z45" s="591">
        <f t="shared" si="13"/>
        <v>0</v>
      </c>
      <c r="AA45" s="588"/>
      <c r="AB45" s="584"/>
      <c r="AC45" s="588"/>
      <c r="AD45" s="584"/>
      <c r="AE45" s="588"/>
      <c r="AF45" s="588"/>
      <c r="AG45" s="592" t="str">
        <f t="shared" si="5"/>
        <v>N/A</v>
      </c>
    </row>
    <row r="46" spans="1:36" ht="45" customHeight="1" outlineLevel="2" x14ac:dyDescent="0.3">
      <c r="A46" s="593" t="s">
        <v>219</v>
      </c>
      <c r="B46" s="594"/>
      <c r="C46" s="595" t="s">
        <v>273</v>
      </c>
      <c r="D46" s="596" t="s">
        <v>273</v>
      </c>
      <c r="E46" s="597" t="str">
        <f t="shared" si="6"/>
        <v/>
      </c>
      <c r="F46" s="598"/>
      <c r="G46" s="599">
        <f t="shared" si="7"/>
        <v>0</v>
      </c>
      <c r="H46" s="600" t="str">
        <f>IF(E46=1,IF($B$3="wertschöpfungskettenorientiert",'Dropdown input'!$C$8,IF('Übersicht TP '!$B$3="sektorübergreifend",'Dropdown input'!$D$8, IF($B$3="auswählen",""))),IF(E46=2,IF($B$3="wertschöpfungskettenorientiert",'Dropdown input'!$C$9,IF('Übersicht TP '!$B$3="sektorübergreifend",'Dropdown input'!$D$9, IF($B$3="auswählen",""))),IF(E46=3,IF($B$3="wertschöpfungskettenorientiert",'Dropdown input'!$C$10,IF('Übersicht TP '!$B$3="sektorübergreifend",'Dropdown input'!$D$10, IF($B$3="auswählen",""))),IF(E46=4,IF($B$3="wertschöpfungskettenorientiert",'Dropdown input'!$D$11,IF('Übersicht TP '!$B$3="sektorübergreifend",'Dropdown input'!$D$11, IF($B$3="auswählen",""))),IF(E46=5,IF($B$3="wertschöpfungskettenorientiert",'Dropdown input'!$C$12,IF('Übersicht TP '!$B$3="sektorübergreifend",'Dropdown input'!$D$12, IF($B$3="auswählen",""))),IF(E46=6,IF($B$3="wertschöpfungskettenorientiert",'Dropdown input'!$C$13,IF('Übersicht TP '!$B$3="sektorübergreifend",'Dropdown input'!$D$13, IF($B$3="auswählen",""))),IF(E46=7,IF($B$3="wertschöpfungskettenorientiert",'Dropdown input'!$C$14,IF('Übersicht TP '!$B$3="sektorübergreifend",'Dropdown input'!$D$14, IF($B$3="auswählen",""))),IF(E46=8,IF($B$3="wertschöpfungskettenorientiert",'Dropdown input'!$C$15,IF('Übersicht TP '!$B$3="sektorübergreifend",'Dropdown input'!$D$15, IF($B$3="auswählen",""))),IF(E46=9,IF($B$3="wertschöpfungskettenorientiert",'Dropdown input'!$C$16,IF('Übersicht TP '!$B$3="sektorübergreifend",'Dropdown input'!$D$16, IF($B$3="auswählen",""))),IF(E46=10,IF($B$3="wertschöpfungskettenorientiert",'Dropdown input'!$C$17,IF('Übersicht TP '!$B$3="sektorübergreifend",'Dropdown input'!$D$17, IF($B$3="auswählen",""))),IF(E46="","")))))))))))</f>
        <v/>
      </c>
      <c r="I46" s="599" t="str">
        <f t="shared" si="8"/>
        <v/>
      </c>
      <c r="J46" s="887" t="str">
        <f t="shared" si="9"/>
        <v/>
      </c>
      <c r="K46" s="601" t="str">
        <f>IF(E46=1,IF($B$3="wertschöpfungskettenorientiert",'Dropdown input'!$E$8,IF('Übersicht TP '!$B$3="sektorübergreifend",'Dropdown input'!$F$8,IF($B$3="auswählen",""))),IF(E46=2,IF($B$3="wertschöpfungskettenorientiert",'Dropdown input'!$E$9,IF('Übersicht TP '!$B$3="sektorübergreifend",'Dropdown input'!$F$9,IF($B$3="auswählen",""))),IF(E46=3,IF($B$3="wertschöpfungskettenorientiert",'Dropdown input'!$E$10,IF('Übersicht TP '!$B$3="sektorübergreifend",'Dropdown input'!$F$10,IF($B$3="auswählen",""))),IF(E46=4,IF($B$3="wertschöpfungskettenorientiert",'Dropdown input'!$E$11,IF('Übersicht TP '!$B$3="sektorübergreifend",'Dropdown input'!$F$11,IF($B$3="auswählen",""))),IF(E46=5,IF($B$3="wertschöpfungskettenorientiert",'Dropdown input'!$E$12,IF('Übersicht TP '!$B$3="sektorübergreifend",'Dropdown input'!$F$12,IF($B$3="auswählen",""))),IF(E46=6,IF($B$3="wertschöpfungskettenorientiert",'Dropdown input'!$E$13,IF('Übersicht TP '!$B$3="sektorübergreifend",'Dropdown input'!$F$13,IF($B$3="auswählen",""))),IF(E46=7,IF($B$3="wertschöpfungskettenorientiert",'Dropdown input'!$E$14,IF('Übersicht TP '!$B$3="sektorübergreifend",'Dropdown input'!$F$14,IF($B$3="auswählen",""))),IF(E46=8,IF($B$3="wertschöpfungskettenorientiert",'Dropdown input'!$E$15,IF('Übersicht TP '!$B$3="sektorübergreifend",'Dropdown input'!$F$15,IF($B$3="auswählen",""))),IF(E46=9,IF($B$3="wertschöpfungskettenorientiert",'Dropdown input'!$E$16,IF('Übersicht TP '!$B$3="sektorübergreifend",'Dropdown input'!$F$16,IF($B$3="auswählen",""))),IF(E46=10,IF($B$3="wertschöpfungskettenorientiert",'Dropdown input'!$F$17,IF('Übersicht TP '!$B$3="sektorübergreifend",'Dropdown input'!$G$17,IF($B$3="auswählen",""))),IF(E46="","")))))))))))</f>
        <v/>
      </c>
      <c r="L46" s="602" t="str">
        <f t="shared" si="0"/>
        <v/>
      </c>
      <c r="M46" s="603" t="str">
        <f>IF(E46=1,'Dropdown input'!$I$8,IF(E46=2,'Dropdown input'!$I$9,IF(E46=3,'Dropdown input'!$I$10,IF(E46=4,'Dropdown input'!$I$11,IF(E46=5,'Dropdown input'!$I$12,IF(E46=6,'Dropdown input'!$I$13,IF(E46=7,'Dropdown input'!$I$14,IF(E46=8,"bitte BLW kontaktieren",IF(E46=9,'Dropdown input'!$I$16,"")))))))))</f>
        <v/>
      </c>
      <c r="N46" s="739" t="str">
        <f t="shared" si="10"/>
        <v/>
      </c>
      <c r="O46" s="904"/>
      <c r="P46" s="880" t="str">
        <f t="shared" si="11"/>
        <v/>
      </c>
      <c r="Q46" s="875" t="str">
        <f t="shared" si="1"/>
        <v/>
      </c>
      <c r="R46" s="878" t="str">
        <f t="shared" si="2"/>
        <v/>
      </c>
      <c r="S46" s="587" t="str">
        <f t="shared" si="12"/>
        <v/>
      </c>
      <c r="T46" s="604" t="str">
        <f t="shared" si="3"/>
        <v/>
      </c>
      <c r="U46" s="605"/>
      <c r="V46" s="606"/>
      <c r="W46" s="606"/>
      <c r="X46" s="606"/>
      <c r="Y46" s="607" t="str">
        <f t="shared" si="4"/>
        <v/>
      </c>
      <c r="Z46" s="608">
        <f t="shared" si="13"/>
        <v>0</v>
      </c>
      <c r="AA46" s="605"/>
      <c r="AB46" s="598"/>
      <c r="AC46" s="605"/>
      <c r="AD46" s="598"/>
      <c r="AE46" s="605"/>
      <c r="AF46" s="605"/>
      <c r="AG46" s="609" t="str">
        <f t="shared" si="5"/>
        <v>N/A</v>
      </c>
    </row>
    <row r="47" spans="1:36" s="627" customFormat="1" ht="45" customHeight="1" outlineLevel="2" x14ac:dyDescent="0.3">
      <c r="A47" s="610" t="s">
        <v>316</v>
      </c>
      <c r="B47" s="611"/>
      <c r="C47" s="612" t="s">
        <v>273</v>
      </c>
      <c r="D47" s="613" t="s">
        <v>273</v>
      </c>
      <c r="E47" s="614" t="str">
        <f t="shared" ref="E47" si="14">IF(D47="Gemeinschaftliche Investitionen im Interesse des Gesamtprojekts",1,IF(D47="Aufbau eines Betriebszweiges auf dem Landwirtschaftsbetrieb",2,IF(D47="HZ/BZ, BZ: Verarbeitung, Lagerung und Vermarktung regionaler landwirtschaftlicher Erzeugnisse",3,IF(D47="Talgebiet: Verarbeitung, Lagerung und Vermarktung regionaler landwirtschaftlicher Erzeugnisse",4,IF(D47="Weitere Massnahmen im Interesse des Gesamtprojekts (Reduktion mind. 50%)",5,IF(D47="Gemeinschaftliche Stallbauten",6,IF(D47="Einzelbetriebliche Stallbauten Raufutterverzehrer",7,IF(D47="Meliorationen Massnahmen",8,IF(D47="Einzelbetriebliche Massnahmen ökologischer Ziele",9,IF(D47="…bitte Massnahme auswählen",""))))))))))</f>
        <v/>
      </c>
      <c r="F47" s="615"/>
      <c r="G47" s="616">
        <f t="shared" ref="G47" si="15">B47-F47</f>
        <v>0</v>
      </c>
      <c r="H47" s="617" t="str">
        <f>IF(E47=1,IF($B$3="wertschöpfungskettenorientiert",'Dropdown input'!$C$8,IF('Übersicht TP '!$B$3="sektorübergreifend",'Dropdown input'!$D$8, IF($B$3="auswählen",""))),IF(E47=2,IF($B$3="wertschöpfungskettenorientiert",'Dropdown input'!$C$9,IF('Übersicht TP '!$B$3="sektorübergreifend",'Dropdown input'!$D$9, IF($B$3="auswählen",""))),IF(E47=3,IF($B$3="wertschöpfungskettenorientiert",'Dropdown input'!$C$10,IF('Übersicht TP '!$B$3="sektorübergreifend",'Dropdown input'!$D$10, IF($B$3="auswählen",""))),IF(E47=4,IF($B$3="wertschöpfungskettenorientiert",'Dropdown input'!$D$11,IF('Übersicht TP '!$B$3="sektorübergreifend",'Dropdown input'!$D$11, IF($B$3="auswählen",""))),IF(E47=5,IF($B$3="wertschöpfungskettenorientiert",'Dropdown input'!$C$12,IF('Übersicht TP '!$B$3="sektorübergreifend",'Dropdown input'!$D$12, IF($B$3="auswählen",""))),IF(E47=6,IF($B$3="wertschöpfungskettenorientiert",'Dropdown input'!$C$13,IF('Übersicht TP '!$B$3="sektorübergreifend",'Dropdown input'!$D$13, IF($B$3="auswählen",""))),IF(E47=7,IF($B$3="wertschöpfungskettenorientiert",'Dropdown input'!$C$14,IF('Übersicht TP '!$B$3="sektorübergreifend",'Dropdown input'!$D$14, IF($B$3="auswählen",""))),IF(E47=8,IF($B$3="wertschöpfungskettenorientiert",'Dropdown input'!$C$15,IF('Übersicht TP '!$B$3="sektorübergreifend",'Dropdown input'!$D$15, IF($B$3="auswählen",""))),IF(E47=9,IF($B$3="wertschöpfungskettenorientiert",'Dropdown input'!$C$16,IF('Übersicht TP '!$B$3="sektorübergreifend",'Dropdown input'!$D$16, IF($B$3="auswählen",""))),IF(E47=10,IF($B$3="wertschöpfungskettenorientiert",'Dropdown input'!$C$17,IF('Übersicht TP '!$B$3="sektorübergreifend",'Dropdown input'!$D$17, IF($B$3="auswählen",""))),IF(E47="","")))))))))))</f>
        <v/>
      </c>
      <c r="I47" s="616" t="str">
        <f t="shared" ref="I47" si="16">IFERROR(G47-G47*H47,"")</f>
        <v/>
      </c>
      <c r="J47" s="907" t="str">
        <f t="shared" si="9"/>
        <v/>
      </c>
      <c r="K47" s="618" t="str">
        <f>IF(E47=1,IF($B$3="wertschöpfungskettenorientiert",'Dropdown input'!$E$8,IF('Übersicht TP '!$B$3="sektorübergreifend",'Dropdown input'!$F$8,IF($B$3="auswählen",""))),IF(E47=2,IF($B$3="wertschöpfungskettenorientiert",'Dropdown input'!$E$9,IF('Übersicht TP '!$B$3="sektorübergreifend",'Dropdown input'!$F$9,IF($B$3="auswählen",""))),IF(E47=3,IF($B$3="wertschöpfungskettenorientiert",'Dropdown input'!$E$10,IF('Übersicht TP '!$B$3="sektorübergreifend",'Dropdown input'!$F$10,IF($B$3="auswählen",""))),IF(E47=4,IF($B$3="wertschöpfungskettenorientiert",'Dropdown input'!$E$11,IF('Übersicht TP '!$B$3="sektorübergreifend",'Dropdown input'!$F$11,IF($B$3="auswählen",""))),IF(E47=5,IF($B$3="wertschöpfungskettenorientiert",'Dropdown input'!$E$12,IF('Übersicht TP '!$B$3="sektorübergreifend",'Dropdown input'!$F$12,IF($B$3="auswählen",""))),IF(E47=6,IF($B$3="wertschöpfungskettenorientiert",'Dropdown input'!$E$13,IF('Übersicht TP '!$B$3="sektorübergreifend",'Dropdown input'!$F$13,IF($B$3="auswählen",""))),IF(E47=7,IF($B$3="wertschöpfungskettenorientiert",'Dropdown input'!$E$14,IF('Übersicht TP '!$B$3="sektorübergreifend",'Dropdown input'!$F$14,IF($B$3="auswählen",""))),IF(E47=8,IF($B$3="wertschöpfungskettenorientiert",'Dropdown input'!$E$15,IF('Übersicht TP '!$B$3="sektorübergreifend",'Dropdown input'!$F$15,IF($B$3="auswählen",""))),IF(E47=9,IF($B$3="wertschöpfungskettenorientiert",'Dropdown input'!$E$16,IF('Übersicht TP '!$B$3="sektorübergreifend",'Dropdown input'!$F$16,IF($B$3="auswählen",""))),IF(E47=10,IF($B$3="wertschöpfungskettenorientiert",'Dropdown input'!$F$17,IF('Übersicht TP '!$B$3="sektorübergreifend",'Dropdown input'!$G$17,IF($B$3="auswählen",""))),IF(E47="","")))))))))))</f>
        <v/>
      </c>
      <c r="L47" s="619" t="str">
        <f t="shared" ref="L47" si="17">IFERROR(J47+J47*K47,"")</f>
        <v/>
      </c>
      <c r="M47" s="620" t="str">
        <f>IF(E47=1,'Dropdown input'!$I$8,IF(E47=2,'Dropdown input'!$I$9,IF(E47=3,'Dropdown input'!$I$10,IF(E47=4,'Dropdown input'!$I$11,IF(E47=5,'Dropdown input'!$I$12,IF(E47=6,'Dropdown input'!$I$13,IF(E47=7,'Dropdown input'!$I$14,IF(E47=8,"bitte BLW kontaktieren",IF(E47=9,'Dropdown input'!$I$16,"")))))))))</f>
        <v/>
      </c>
      <c r="N47" s="743" t="str">
        <f t="shared" si="10"/>
        <v/>
      </c>
      <c r="O47" s="905"/>
      <c r="P47" s="906" t="str">
        <f t="shared" si="11"/>
        <v/>
      </c>
      <c r="Q47" s="876" t="str">
        <f t="shared" si="1"/>
        <v/>
      </c>
      <c r="R47" s="879" t="str">
        <f t="shared" si="2"/>
        <v/>
      </c>
      <c r="S47" s="587" t="str">
        <f t="shared" si="12"/>
        <v/>
      </c>
      <c r="T47" s="621" t="str">
        <f t="shared" si="3"/>
        <v/>
      </c>
      <c r="U47" s="622"/>
      <c r="V47" s="623"/>
      <c r="W47" s="623"/>
      <c r="X47" s="623"/>
      <c r="Y47" s="624" t="str">
        <f t="shared" si="4"/>
        <v/>
      </c>
      <c r="Z47" s="625">
        <f t="shared" ref="Z47" si="18">SUM(U47:Y47)</f>
        <v>0</v>
      </c>
      <c r="AA47" s="622"/>
      <c r="AB47" s="615"/>
      <c r="AC47" s="622"/>
      <c r="AD47" s="615"/>
      <c r="AE47" s="622"/>
      <c r="AF47" s="622"/>
      <c r="AG47" s="626" t="str">
        <f t="shared" si="5"/>
        <v>N/A</v>
      </c>
    </row>
    <row r="48" spans="1:36" ht="16" outlineLevel="1" thickBot="1" x14ac:dyDescent="0.35">
      <c r="A48" s="628" t="s">
        <v>19</v>
      </c>
      <c r="B48" s="628"/>
      <c r="C48" s="628"/>
      <c r="D48" s="628"/>
      <c r="E48" s="628"/>
      <c r="F48" s="628"/>
      <c r="G48" s="629"/>
      <c r="H48" s="628"/>
      <c r="I48" s="628"/>
      <c r="J48" s="628"/>
      <c r="K48" s="628"/>
      <c r="L48" s="628"/>
      <c r="M48" s="628"/>
      <c r="N48" s="870">
        <f>SUM(N39:N47)</f>
        <v>17677.280000000002</v>
      </c>
      <c r="O48" s="630">
        <f>SUM(O39:O47)</f>
        <v>0</v>
      </c>
      <c r="P48" s="628"/>
      <c r="Q48" s="629"/>
      <c r="R48" s="873">
        <f>SUM(R39:R47)</f>
        <v>22096.600000000002</v>
      </c>
      <c r="S48" s="630">
        <f>SUM(S39:S47)</f>
        <v>39773.880000000005</v>
      </c>
      <c r="T48" s="632" t="str">
        <f t="shared" si="3"/>
        <v/>
      </c>
      <c r="U48" s="633">
        <f t="shared" ref="U48:X48" si="19">SUM(U39:U46)</f>
        <v>0</v>
      </c>
      <c r="V48" s="634">
        <f t="shared" si="19"/>
        <v>0</v>
      </c>
      <c r="W48" s="634">
        <f t="shared" si="19"/>
        <v>0</v>
      </c>
      <c r="X48" s="634">
        <f t="shared" si="19"/>
        <v>0</v>
      </c>
      <c r="Y48" s="631">
        <f>SUM(Y39:Y46)</f>
        <v>60226.119999999995</v>
      </c>
      <c r="Z48" s="635">
        <f>SUM(Z39:Z46)</f>
        <v>60226.119999999995</v>
      </c>
      <c r="AA48" s="629"/>
      <c r="AB48" s="629"/>
      <c r="AC48" s="629"/>
      <c r="AD48" s="629"/>
      <c r="AE48" s="629"/>
      <c r="AF48" s="629"/>
      <c r="AG48" s="636" t="str">
        <f>IFERROR(IF(Z48=(B48-S48),"Finanzierung=Investitionssumme","!"),"N/A")</f>
        <v>!</v>
      </c>
    </row>
    <row r="49" spans="1:36" s="9" customFormat="1" ht="16" thickTop="1" x14ac:dyDescent="0.3">
      <c r="A49" s="637"/>
      <c r="B49" s="638"/>
      <c r="C49" s="639"/>
      <c r="D49" s="639"/>
      <c r="E49" s="639"/>
      <c r="F49" s="639"/>
      <c r="G49" s="211"/>
      <c r="H49" s="211"/>
      <c r="I49" s="639"/>
      <c r="J49" s="211"/>
      <c r="L49" s="8"/>
      <c r="AH49" s="8"/>
      <c r="AI49" s="8"/>
      <c r="AJ49" s="8"/>
    </row>
    <row r="50" spans="1:36" s="1" customFormat="1" ht="34" customHeight="1" x14ac:dyDescent="0.3">
      <c r="A50" s="787" t="s">
        <v>197</v>
      </c>
      <c r="B50" s="6"/>
      <c r="C50" s="6"/>
      <c r="D50" s="6"/>
      <c r="E50" s="6"/>
      <c r="F50" s="6"/>
      <c r="G50" s="6"/>
      <c r="H50" s="6"/>
      <c r="I50" s="6"/>
      <c r="J50" s="7"/>
      <c r="K50" s="6"/>
      <c r="L50" s="6"/>
      <c r="M50" s="6"/>
      <c r="N50" s="6"/>
      <c r="O50" s="6"/>
      <c r="P50" s="6"/>
      <c r="Q50" s="6"/>
      <c r="R50" s="6"/>
      <c r="S50" s="6"/>
      <c r="T50" s="6"/>
      <c r="U50" s="6"/>
      <c r="V50" s="6"/>
      <c r="W50" s="6"/>
      <c r="X50" s="6"/>
      <c r="Y50" s="6"/>
      <c r="Z50" s="6"/>
      <c r="AA50" s="6"/>
      <c r="AB50" s="6"/>
      <c r="AC50" s="6"/>
      <c r="AD50" s="6"/>
      <c r="AE50" s="6"/>
      <c r="AF50" s="6"/>
      <c r="AG50" s="6"/>
      <c r="AH50" s="8"/>
      <c r="AI50" s="8"/>
    </row>
    <row r="51" spans="1:36" s="1" customFormat="1" ht="34.5" customHeight="1" collapsed="1" x14ac:dyDescent="0.3">
      <c r="A51" s="640" t="s">
        <v>280</v>
      </c>
      <c r="B51" s="640"/>
      <c r="C51" s="640"/>
      <c r="D51" s="640"/>
      <c r="E51" s="640"/>
      <c r="F51" s="640"/>
      <c r="G51" s="640"/>
      <c r="H51" s="640"/>
      <c r="I51" s="640"/>
      <c r="J51" s="640"/>
      <c r="K51" s="640"/>
      <c r="L51" s="640"/>
      <c r="M51" s="640"/>
      <c r="N51" s="640"/>
      <c r="O51" s="640"/>
      <c r="P51" s="640"/>
      <c r="Q51" s="640"/>
      <c r="R51" s="640"/>
      <c r="S51" s="640"/>
      <c r="T51" s="640"/>
      <c r="U51" s="640"/>
      <c r="V51" s="640"/>
      <c r="W51" s="640"/>
      <c r="X51" s="640"/>
      <c r="Y51" s="641"/>
      <c r="Z51" s="640"/>
      <c r="AA51" s="640"/>
      <c r="AB51" s="640"/>
      <c r="AC51" s="640"/>
      <c r="AD51" s="640"/>
      <c r="AE51" s="640"/>
      <c r="AF51" s="640"/>
      <c r="AG51" s="640"/>
    </row>
    <row r="52" spans="1:36" outlineLevel="1" x14ac:dyDescent="0.3"/>
    <row r="53" spans="1:36" ht="31" outlineLevel="1" x14ac:dyDescent="0.3">
      <c r="A53" s="642"/>
      <c r="B53" s="643" t="s">
        <v>179</v>
      </c>
      <c r="C53" s="644" t="str">
        <f>Erfolgsrechnung!C8</f>
        <v>n = Vorjahr</v>
      </c>
      <c r="D53" s="644" t="str">
        <f>Erfolgsrechnung!D8</f>
        <v>n+1 
(1. PRE-Jahr)</v>
      </c>
      <c r="E53" s="644" t="str">
        <f>Erfolgsrechnung!E8</f>
        <v>n+2</v>
      </c>
      <c r="F53" s="644" t="str">
        <f>Erfolgsrechnung!F8</f>
        <v>n+3</v>
      </c>
      <c r="G53" s="644" t="str">
        <f>Erfolgsrechnung!G8</f>
        <v>n+4</v>
      </c>
      <c r="H53" s="644" t="str">
        <f>Erfolgsrechnung!H8</f>
        <v>n+5</v>
      </c>
      <c r="I53" s="644" t="str">
        <f>Erfolgsrechnung!I8</f>
        <v>n+6</v>
      </c>
      <c r="J53" s="644" t="str">
        <f>Erfolgsrechnung!J8</f>
        <v>1. Jahr nach Umsetzung</v>
      </c>
      <c r="K53" s="645" t="s">
        <v>232</v>
      </c>
      <c r="L53" s="646" t="s">
        <v>260</v>
      </c>
      <c r="M53" s="647"/>
      <c r="N53" s="647"/>
      <c r="O53" s="647"/>
      <c r="P53" s="647"/>
      <c r="Q53" s="647"/>
      <c r="R53" s="647"/>
      <c r="S53" s="647"/>
    </row>
    <row r="54" spans="1:36" ht="42" customHeight="1" outlineLevel="1" x14ac:dyDescent="0.3">
      <c r="A54" s="648" t="s">
        <v>224</v>
      </c>
      <c r="B54" s="649" t="s">
        <v>225</v>
      </c>
      <c r="C54" s="650" t="str">
        <f>IF(ISERROR(Erfolgsrechnung!C28/Erfolgsrechnung!C32),"N/A",Erfolgsrechnung!C28/Erfolgsrechnung!C32)</f>
        <v>N/A</v>
      </c>
      <c r="D54" s="650" t="str">
        <f>IF(ISERROR(Erfolgsrechnung!D28/Erfolgsrechnung!D32),"N/A",Erfolgsrechnung!D28/Erfolgsrechnung!D32)</f>
        <v>N/A</v>
      </c>
      <c r="E54" s="650" t="str">
        <f>IF(ISERROR(Erfolgsrechnung!E28/Erfolgsrechnung!E32),"N/A",Erfolgsrechnung!E28/Erfolgsrechnung!E32)</f>
        <v>N/A</v>
      </c>
      <c r="F54" s="650" t="str">
        <f>IF(ISERROR(Erfolgsrechnung!F28/Erfolgsrechnung!F32),"N/A",Erfolgsrechnung!F28/Erfolgsrechnung!F32)</f>
        <v>N/A</v>
      </c>
      <c r="G54" s="650" t="str">
        <f>IF(ISERROR(Erfolgsrechnung!G28/Erfolgsrechnung!G32),"N/A",Erfolgsrechnung!G28/Erfolgsrechnung!G32)</f>
        <v>N/A</v>
      </c>
      <c r="H54" s="650" t="str">
        <f>IF(ISERROR(Erfolgsrechnung!H28/Erfolgsrechnung!H32),"N/A",Erfolgsrechnung!H28/Erfolgsrechnung!H32)</f>
        <v>N/A</v>
      </c>
      <c r="I54" s="650" t="str">
        <f>IF(ISERROR(Erfolgsrechnung!I28/Erfolgsrechnung!I32),"N/A",Erfolgsrechnung!I28/Erfolgsrechnung!I32)</f>
        <v>N/A</v>
      </c>
      <c r="J54" s="651" t="str">
        <f>IF(ISERROR(Erfolgsrechnung!J28/Erfolgsrechnung!J32),"N/A",Erfolgsrechnung!J28/Erfolgsrechnung!J32)</f>
        <v>N/A</v>
      </c>
      <c r="K54" s="651" t="str">
        <f>IFERROR(AVERAGE(C54:J54),"N/A")</f>
        <v>N/A</v>
      </c>
      <c r="L54" s="652" t="s">
        <v>321</v>
      </c>
      <c r="M54" s="653"/>
      <c r="N54" s="653"/>
      <c r="O54" s="653"/>
      <c r="P54" s="653"/>
      <c r="Q54" s="653"/>
      <c r="R54" s="653"/>
      <c r="S54" s="653"/>
    </row>
    <row r="55" spans="1:36" ht="34.5" customHeight="1" outlineLevel="1" x14ac:dyDescent="0.3">
      <c r="A55" s="654" t="s">
        <v>73</v>
      </c>
      <c r="B55" s="655"/>
      <c r="C55" s="656">
        <f>Erfolgsrechnung!C52</f>
        <v>0</v>
      </c>
      <c r="D55" s="656">
        <f>Erfolgsrechnung!D52</f>
        <v>0</v>
      </c>
      <c r="E55" s="656">
        <f>Erfolgsrechnung!E52</f>
        <v>0</v>
      </c>
      <c r="F55" s="656">
        <f>Erfolgsrechnung!F52</f>
        <v>0</v>
      </c>
      <c r="G55" s="656">
        <f>Erfolgsrechnung!G52</f>
        <v>0</v>
      </c>
      <c r="H55" s="656">
        <f>Erfolgsrechnung!H52</f>
        <v>0</v>
      </c>
      <c r="I55" s="656">
        <f>Erfolgsrechnung!I52</f>
        <v>0</v>
      </c>
      <c r="J55" s="657">
        <f>Erfolgsrechnung!J52</f>
        <v>0</v>
      </c>
      <c r="K55" s="657">
        <f t="shared" ref="K55:K60" si="20">IFERROR(AVERAGE(C55:J55),"N/A")</f>
        <v>0</v>
      </c>
      <c r="L55" s="658" t="s">
        <v>322</v>
      </c>
      <c r="M55" s="659"/>
      <c r="N55" s="659"/>
      <c r="O55" s="659"/>
      <c r="P55" s="659"/>
      <c r="Q55" s="659"/>
      <c r="R55" s="659"/>
      <c r="S55" s="659"/>
    </row>
    <row r="56" spans="1:36" ht="68.150000000000006" customHeight="1" outlineLevel="1" x14ac:dyDescent="0.3">
      <c r="A56" s="660" t="s">
        <v>230</v>
      </c>
      <c r="B56" s="655"/>
      <c r="C56" s="656">
        <f>'Liquidität, I &amp; F-Planung'!F11</f>
        <v>0</v>
      </c>
      <c r="D56" s="656">
        <f>'Liquidität, I &amp; F-Planung'!G11</f>
        <v>0</v>
      </c>
      <c r="E56" s="656">
        <f>'Liquidität, I &amp; F-Planung'!H11</f>
        <v>0</v>
      </c>
      <c r="F56" s="656">
        <f>'Liquidität, I &amp; F-Planung'!I11</f>
        <v>0</v>
      </c>
      <c r="G56" s="656">
        <f>'Liquidität, I &amp; F-Planung'!J11</f>
        <v>0</v>
      </c>
      <c r="H56" s="656">
        <f>'Liquidität, I &amp; F-Planung'!K11</f>
        <v>0</v>
      </c>
      <c r="I56" s="656">
        <f>'Liquidität, I &amp; F-Planung'!L11</f>
        <v>0</v>
      </c>
      <c r="J56" s="657">
        <f>'Liquidität, I &amp; F-Planung'!M11</f>
        <v>0</v>
      </c>
      <c r="K56" s="657">
        <f t="shared" si="20"/>
        <v>0</v>
      </c>
      <c r="L56" s="658" t="s">
        <v>323</v>
      </c>
      <c r="M56" s="659"/>
      <c r="N56" s="659"/>
      <c r="O56" s="659"/>
      <c r="P56" s="659"/>
      <c r="Q56" s="659"/>
      <c r="R56" s="659"/>
      <c r="S56" s="659"/>
    </row>
    <row r="57" spans="1:36" ht="34.5" customHeight="1" outlineLevel="1" x14ac:dyDescent="0.3">
      <c r="A57" s="660" t="s">
        <v>226</v>
      </c>
      <c r="B57" s="655"/>
      <c r="C57" s="656">
        <f>'Liquidität, I &amp; F-Planung'!F175</f>
        <v>0</v>
      </c>
      <c r="D57" s="656">
        <f>'Liquidität, I &amp; F-Planung'!G175</f>
        <v>0</v>
      </c>
      <c r="E57" s="656">
        <f>'Liquidität, I &amp; F-Planung'!H175</f>
        <v>0</v>
      </c>
      <c r="F57" s="656">
        <f>'Liquidität, I &amp; F-Planung'!I175</f>
        <v>0</v>
      </c>
      <c r="G57" s="656">
        <f>'Liquidität, I &amp; F-Planung'!J175</f>
        <v>0</v>
      </c>
      <c r="H57" s="656">
        <f>'Liquidität, I &amp; F-Planung'!K175</f>
        <v>0</v>
      </c>
      <c r="I57" s="656">
        <f>'Liquidität, I &amp; F-Planung'!L175</f>
        <v>0</v>
      </c>
      <c r="J57" s="657">
        <f>'Liquidität, I &amp; F-Planung'!M175</f>
        <v>0</v>
      </c>
      <c r="K57" s="657">
        <f t="shared" si="20"/>
        <v>0</v>
      </c>
      <c r="L57" s="658"/>
      <c r="M57" s="659"/>
      <c r="N57" s="659"/>
      <c r="O57" s="659"/>
      <c r="P57" s="659"/>
      <c r="Q57" s="659"/>
      <c r="R57" s="659"/>
      <c r="S57" s="659"/>
    </row>
    <row r="58" spans="1:36" ht="34.5" customHeight="1" outlineLevel="1" x14ac:dyDescent="0.3">
      <c r="A58" s="660" t="s">
        <v>71</v>
      </c>
      <c r="B58" s="655" t="s">
        <v>147</v>
      </c>
      <c r="C58" s="661" t="str">
        <f>IF(ISERROR(C57/C56),"N/A",C57/C56)</f>
        <v>N/A</v>
      </c>
      <c r="D58" s="661" t="str">
        <f t="shared" ref="D58:J58" si="21">IF(ISERROR(D57/D56),"N/A",D57/D56)</f>
        <v>N/A</v>
      </c>
      <c r="E58" s="661" t="str">
        <f t="shared" si="21"/>
        <v>N/A</v>
      </c>
      <c r="F58" s="661" t="str">
        <f t="shared" si="21"/>
        <v>N/A</v>
      </c>
      <c r="G58" s="661" t="str">
        <f t="shared" si="21"/>
        <v>N/A</v>
      </c>
      <c r="H58" s="661" t="str">
        <f t="shared" si="21"/>
        <v>N/A</v>
      </c>
      <c r="I58" s="661" t="str">
        <f t="shared" si="21"/>
        <v>N/A</v>
      </c>
      <c r="J58" s="662" t="str">
        <f t="shared" si="21"/>
        <v>N/A</v>
      </c>
      <c r="K58" s="662" t="str">
        <f t="shared" si="20"/>
        <v>N/A</v>
      </c>
      <c r="L58" s="658" t="s">
        <v>324</v>
      </c>
      <c r="M58" s="659"/>
      <c r="N58" s="659"/>
      <c r="O58" s="659"/>
      <c r="P58" s="659"/>
      <c r="Q58" s="659"/>
      <c r="R58" s="659"/>
      <c r="S58" s="659"/>
    </row>
    <row r="59" spans="1:36" ht="38.5" customHeight="1" outlineLevel="1" x14ac:dyDescent="0.3">
      <c r="A59" s="660" t="s">
        <v>436</v>
      </c>
      <c r="B59" s="655"/>
      <c r="C59" s="663"/>
      <c r="D59" s="663"/>
      <c r="E59" s="663"/>
      <c r="F59" s="663"/>
      <c r="G59" s="663"/>
      <c r="H59" s="663"/>
      <c r="I59" s="663"/>
      <c r="J59" s="657" t="str">
        <f>IF(ISERROR(($J$55-$C$55)/$J$57),"N/A",(($J$55-$C$55)/$J$57))</f>
        <v>N/A</v>
      </c>
      <c r="K59" s="657" t="str">
        <f t="shared" si="20"/>
        <v>N/A</v>
      </c>
      <c r="L59" s="658"/>
      <c r="M59" s="659"/>
      <c r="N59" s="659"/>
      <c r="O59" s="659"/>
      <c r="P59" s="659"/>
      <c r="Q59" s="659"/>
      <c r="R59" s="659"/>
      <c r="S59" s="659"/>
    </row>
    <row r="60" spans="1:36" ht="34.5" customHeight="1" outlineLevel="1" x14ac:dyDescent="0.3">
      <c r="A60" s="660" t="s">
        <v>177</v>
      </c>
      <c r="B60" s="655" t="s">
        <v>181</v>
      </c>
      <c r="C60" s="656">
        <f>Erfolgsrechnung!C29</f>
        <v>0</v>
      </c>
      <c r="D60" s="656">
        <f>Erfolgsrechnung!D29</f>
        <v>0</v>
      </c>
      <c r="E60" s="656">
        <f>Erfolgsrechnung!E29</f>
        <v>0</v>
      </c>
      <c r="F60" s="656">
        <f>Erfolgsrechnung!F29</f>
        <v>0</v>
      </c>
      <c r="G60" s="656">
        <f>Erfolgsrechnung!G29</f>
        <v>0</v>
      </c>
      <c r="H60" s="656">
        <f>Erfolgsrechnung!H29</f>
        <v>0</v>
      </c>
      <c r="I60" s="656">
        <f>Erfolgsrechnung!J29</f>
        <v>0</v>
      </c>
      <c r="J60" s="657">
        <f>Erfolgsrechnung!K29</f>
        <v>0</v>
      </c>
      <c r="K60" s="657">
        <f t="shared" si="20"/>
        <v>0</v>
      </c>
      <c r="L60" s="658"/>
      <c r="M60" s="659"/>
      <c r="N60" s="659"/>
      <c r="O60" s="659"/>
      <c r="P60" s="659"/>
      <c r="Q60" s="659"/>
      <c r="R60" s="659"/>
      <c r="S60" s="659"/>
    </row>
    <row r="61" spans="1:36" ht="34.5" customHeight="1" outlineLevel="1" x14ac:dyDescent="0.3">
      <c r="A61" s="664"/>
      <c r="B61" s="665" t="s">
        <v>184</v>
      </c>
      <c r="C61" s="666"/>
      <c r="D61" s="666"/>
      <c r="E61" s="666"/>
      <c r="F61" s="666"/>
      <c r="G61" s="666"/>
      <c r="H61" s="666"/>
      <c r="I61" s="666"/>
      <c r="J61" s="667"/>
      <c r="K61" s="668"/>
      <c r="L61" s="669"/>
      <c r="M61" s="670"/>
      <c r="N61" s="670"/>
      <c r="O61" s="670"/>
      <c r="P61" s="670"/>
      <c r="Q61" s="670"/>
      <c r="R61" s="670"/>
      <c r="S61" s="670"/>
    </row>
    <row r="63" spans="1:36" s="1" customFormat="1" ht="34.5" customHeight="1" collapsed="1" x14ac:dyDescent="0.3">
      <c r="A63" s="640" t="s">
        <v>402</v>
      </c>
      <c r="B63" s="640"/>
      <c r="C63" s="640"/>
      <c r="D63" s="640"/>
      <c r="E63" s="640"/>
      <c r="F63" s="640"/>
      <c r="G63" s="640"/>
      <c r="H63" s="640"/>
      <c r="I63" s="640"/>
      <c r="J63" s="640"/>
      <c r="K63" s="640"/>
      <c r="L63" s="640"/>
      <c r="M63" s="640"/>
      <c r="N63" s="640"/>
      <c r="O63" s="640"/>
      <c r="P63" s="640"/>
      <c r="Q63" s="640"/>
      <c r="R63" s="640"/>
      <c r="S63" s="640"/>
      <c r="T63" s="640"/>
      <c r="U63" s="640"/>
      <c r="V63" s="640"/>
      <c r="W63" s="640"/>
      <c r="X63" s="640"/>
      <c r="Y63" s="641"/>
      <c r="Z63" s="640"/>
      <c r="AA63" s="640"/>
      <c r="AB63" s="640"/>
      <c r="AC63" s="640"/>
      <c r="AD63" s="640"/>
      <c r="AE63" s="640"/>
      <c r="AF63" s="640"/>
      <c r="AG63" s="640"/>
    </row>
    <row r="64" spans="1:36" outlineLevel="1" x14ac:dyDescent="0.3"/>
    <row r="65" spans="1:36" outlineLevel="1" x14ac:dyDescent="0.3">
      <c r="A65" s="648" t="s">
        <v>231</v>
      </c>
      <c r="B65" s="671" t="s">
        <v>181</v>
      </c>
      <c r="C65" s="672"/>
      <c r="D65" s="672"/>
      <c r="E65" s="672"/>
      <c r="F65" s="672"/>
      <c r="G65" s="672"/>
      <c r="H65" s="672"/>
      <c r="I65" s="673"/>
      <c r="J65" s="674"/>
      <c r="K65" s="671"/>
    </row>
    <row r="66" spans="1:36" outlineLevel="1" x14ac:dyDescent="0.3">
      <c r="A66" s="675"/>
      <c r="B66" s="655" t="s">
        <v>184</v>
      </c>
      <c r="C66" s="676"/>
      <c r="D66" s="676"/>
      <c r="E66" s="676"/>
      <c r="F66" s="676"/>
      <c r="G66" s="676"/>
      <c r="H66" s="676"/>
      <c r="I66" s="677"/>
      <c r="J66" s="678"/>
      <c r="K66" s="655"/>
    </row>
    <row r="67" spans="1:36" x14ac:dyDescent="0.3">
      <c r="A67" s="679"/>
      <c r="B67" s="680"/>
      <c r="C67" s="681"/>
      <c r="D67" s="681"/>
      <c r="E67" s="681"/>
      <c r="F67" s="681"/>
      <c r="G67" s="681"/>
      <c r="H67" s="681"/>
      <c r="I67" s="681"/>
      <c r="J67" s="682"/>
    </row>
    <row r="68" spans="1:36" s="1" customFormat="1" ht="46" customHeight="1" x14ac:dyDescent="0.3">
      <c r="A68" s="7" t="s">
        <v>198</v>
      </c>
      <c r="B68" s="6"/>
      <c r="C68" s="6"/>
      <c r="D68" s="6"/>
      <c r="E68" s="6"/>
      <c r="F68" s="6"/>
      <c r="G68" s="6"/>
      <c r="H68" s="6"/>
      <c r="I68" s="6"/>
      <c r="J68" s="7"/>
      <c r="K68" s="6"/>
      <c r="L68" s="6"/>
      <c r="M68" s="6"/>
      <c r="N68" s="6"/>
      <c r="O68" s="6"/>
      <c r="P68" s="6"/>
      <c r="Q68" s="6"/>
      <c r="R68" s="6"/>
      <c r="S68" s="6"/>
      <c r="T68" s="6"/>
      <c r="U68" s="6"/>
      <c r="V68" s="6"/>
      <c r="W68" s="6"/>
      <c r="X68" s="6"/>
      <c r="Y68" s="6"/>
      <c r="Z68" s="6"/>
      <c r="AA68" s="6"/>
      <c r="AB68" s="6"/>
      <c r="AC68" s="6"/>
      <c r="AD68" s="6"/>
      <c r="AE68" s="6"/>
      <c r="AF68" s="6"/>
      <c r="AG68" s="6"/>
      <c r="AH68" s="8"/>
      <c r="AI68" s="8"/>
    </row>
    <row r="69" spans="1:36" s="1" customFormat="1" ht="44.5" customHeight="1" collapsed="1" x14ac:dyDescent="0.3">
      <c r="A69" s="640" t="s">
        <v>178</v>
      </c>
      <c r="B69" s="640"/>
      <c r="C69" s="640"/>
      <c r="D69" s="640"/>
      <c r="E69" s="640"/>
      <c r="F69" s="640"/>
      <c r="G69" s="640"/>
      <c r="H69" s="640"/>
      <c r="I69" s="640"/>
      <c r="J69" s="640"/>
      <c r="K69" s="640"/>
      <c r="L69" s="640"/>
      <c r="M69" s="640"/>
      <c r="N69" s="640"/>
      <c r="O69" s="640"/>
      <c r="P69" s="640"/>
      <c r="Q69" s="640"/>
      <c r="R69" s="640"/>
      <c r="S69" s="640"/>
      <c r="T69" s="640"/>
      <c r="U69" s="640"/>
      <c r="V69" s="640"/>
      <c r="W69" s="640"/>
      <c r="X69" s="640"/>
      <c r="Y69" s="641"/>
      <c r="Z69" s="640"/>
      <c r="AA69" s="640"/>
      <c r="AB69" s="640"/>
      <c r="AC69" s="640"/>
      <c r="AD69" s="640"/>
      <c r="AE69" s="640"/>
      <c r="AF69" s="640"/>
      <c r="AG69" s="640"/>
    </row>
    <row r="70" spans="1:36" s="157" customFormat="1" ht="23.15" customHeight="1" outlineLevel="1" x14ac:dyDescent="0.3">
      <c r="J70" s="683"/>
      <c r="K70" s="684" t="s">
        <v>287</v>
      </c>
      <c r="M70" s="685" t="s">
        <v>288</v>
      </c>
      <c r="N70" s="686"/>
      <c r="O70" s="173"/>
      <c r="P70" s="173"/>
      <c r="Q70" s="173"/>
      <c r="R70" s="173"/>
      <c r="Y70" s="687"/>
      <c r="AF70" s="8"/>
      <c r="AG70" s="8"/>
      <c r="AH70" s="8"/>
      <c r="AI70" s="8"/>
      <c r="AJ70" s="8"/>
    </row>
    <row r="71" spans="1:36" s="531" customFormat="1" ht="46.5" outlineLevel="1" x14ac:dyDescent="0.3">
      <c r="A71" s="688" t="s">
        <v>183</v>
      </c>
      <c r="B71" s="688" t="s">
        <v>179</v>
      </c>
      <c r="C71" s="689" t="str">
        <f>Erfolgsrechnung!$C$8</f>
        <v>n = Vorjahr</v>
      </c>
      <c r="D71" s="689" t="str">
        <f>Erfolgsrechnung!$D$8</f>
        <v>n+1 
(1. PRE-Jahr)</v>
      </c>
      <c r="E71" s="689" t="str">
        <f>Erfolgsrechnung!$E$8</f>
        <v>n+2</v>
      </c>
      <c r="F71" s="689" t="str">
        <f>Erfolgsrechnung!$F$8</f>
        <v>n+3</v>
      </c>
      <c r="G71" s="689" t="str">
        <f>Erfolgsrechnung!$G$8</f>
        <v>n+4</v>
      </c>
      <c r="H71" s="689" t="str">
        <f>Erfolgsrechnung!$H$8</f>
        <v>n+5</v>
      </c>
      <c r="I71" s="689" t="str">
        <f>Erfolgsrechnung!$I$8</f>
        <v>n+6</v>
      </c>
      <c r="J71" s="690" t="str">
        <f>Erfolgsrechnung!$J$8</f>
        <v>1. Jahr nach Umsetzung</v>
      </c>
      <c r="K71" s="691" t="s">
        <v>437</v>
      </c>
      <c r="L71" s="692" t="s">
        <v>313</v>
      </c>
      <c r="M71" s="693"/>
      <c r="N71" s="694"/>
      <c r="O71" s="694"/>
      <c r="P71" s="694"/>
      <c r="Q71" s="694"/>
      <c r="R71" s="694"/>
      <c r="AF71" s="8"/>
      <c r="AG71" s="8"/>
      <c r="AH71" s="8"/>
      <c r="AI71" s="8"/>
      <c r="AJ71" s="8"/>
    </row>
    <row r="72" spans="1:36" s="704" customFormat="1" ht="34.5" customHeight="1" outlineLevel="1" x14ac:dyDescent="0.3">
      <c r="A72" s="695" t="s">
        <v>253</v>
      </c>
      <c r="B72" s="696"/>
      <c r="C72" s="697">
        <f>Erfolgsrechnung!C29</f>
        <v>0</v>
      </c>
      <c r="D72" s="697">
        <f>Erfolgsrechnung!D29</f>
        <v>0</v>
      </c>
      <c r="E72" s="697">
        <f>Erfolgsrechnung!E29</f>
        <v>0</v>
      </c>
      <c r="F72" s="697">
        <f>Erfolgsrechnung!F29</f>
        <v>0</v>
      </c>
      <c r="G72" s="697">
        <f>Erfolgsrechnung!G29</f>
        <v>0</v>
      </c>
      <c r="H72" s="697">
        <f>Erfolgsrechnung!H29</f>
        <v>0</v>
      </c>
      <c r="I72" s="697">
        <f>Erfolgsrechnung!I29</f>
        <v>0</v>
      </c>
      <c r="J72" s="698">
        <f>Erfolgsrechnung!J29</f>
        <v>0</v>
      </c>
      <c r="K72" s="699">
        <f>I72-C72</f>
        <v>0</v>
      </c>
      <c r="L72" s="700">
        <f>J72-C72</f>
        <v>0</v>
      </c>
      <c r="M72" s="701"/>
      <c r="N72" s="702"/>
      <c r="O72" s="702"/>
      <c r="P72" s="702"/>
      <c r="Q72" s="702"/>
      <c r="R72" s="703"/>
      <c r="Y72" s="705"/>
      <c r="AF72" s="8"/>
      <c r="AG72" s="8"/>
      <c r="AH72" s="8"/>
      <c r="AI72" s="8"/>
      <c r="AJ72" s="8"/>
    </row>
    <row r="73" spans="1:36" s="704" customFormat="1" ht="34.5" customHeight="1" outlineLevel="1" x14ac:dyDescent="0.3">
      <c r="A73" s="706" t="s">
        <v>73</v>
      </c>
      <c r="B73" s="707"/>
      <c r="C73" s="708">
        <f>Erfolgsrechnung!C52</f>
        <v>0</v>
      </c>
      <c r="D73" s="708">
        <f>Erfolgsrechnung!D52</f>
        <v>0</v>
      </c>
      <c r="E73" s="708">
        <f>Erfolgsrechnung!E52</f>
        <v>0</v>
      </c>
      <c r="F73" s="708">
        <f>Erfolgsrechnung!F52</f>
        <v>0</v>
      </c>
      <c r="G73" s="708">
        <f>Erfolgsrechnung!G52</f>
        <v>0</v>
      </c>
      <c r="H73" s="708">
        <f>Erfolgsrechnung!H52</f>
        <v>0</v>
      </c>
      <c r="I73" s="708">
        <f>Erfolgsrechnung!I52</f>
        <v>0</v>
      </c>
      <c r="J73" s="709">
        <f>Erfolgsrechnung!J52</f>
        <v>0</v>
      </c>
      <c r="K73" s="710">
        <f>I73-C73</f>
        <v>0</v>
      </c>
      <c r="L73" s="711">
        <f>J73-C73</f>
        <v>0</v>
      </c>
      <c r="M73" s="701"/>
      <c r="N73" s="702"/>
      <c r="O73" s="702"/>
      <c r="P73" s="702"/>
      <c r="Q73" s="702"/>
      <c r="R73" s="703"/>
      <c r="Y73" s="705"/>
      <c r="AF73" s="8"/>
      <c r="AG73" s="8"/>
      <c r="AH73" s="8"/>
      <c r="AI73" s="8"/>
      <c r="AJ73" s="8"/>
    </row>
    <row r="74" spans="1:36" outlineLevel="1" x14ac:dyDescent="0.3">
      <c r="A74" s="712"/>
      <c r="C74" s="713"/>
      <c r="D74" s="713"/>
      <c r="E74" s="713"/>
      <c r="F74" s="713"/>
      <c r="G74" s="713"/>
      <c r="H74" s="713"/>
      <c r="I74" s="713"/>
      <c r="J74" s="714"/>
      <c r="K74" s="715"/>
      <c r="L74" s="716"/>
    </row>
    <row r="75" spans="1:36" outlineLevel="1" x14ac:dyDescent="0.3">
      <c r="A75" s="712"/>
      <c r="C75" s="713"/>
      <c r="D75" s="713"/>
      <c r="E75" s="713"/>
      <c r="F75" s="713"/>
      <c r="G75" s="713"/>
      <c r="H75" s="713"/>
      <c r="I75" s="713"/>
      <c r="J75" s="714"/>
      <c r="K75" s="717"/>
      <c r="L75" s="718"/>
    </row>
    <row r="76" spans="1:36" s="544" customFormat="1" outlineLevel="1" x14ac:dyDescent="0.3">
      <c r="Y76" s="542"/>
      <c r="AF76" s="8"/>
      <c r="AG76" s="8"/>
      <c r="AH76" s="8"/>
      <c r="AI76" s="8"/>
      <c r="AJ76" s="8"/>
    </row>
    <row r="77" spans="1:36" outlineLevel="1" x14ac:dyDescent="0.3">
      <c r="A77" s="719"/>
      <c r="B77" s="720" t="s">
        <v>62</v>
      </c>
      <c r="C77" s="721"/>
      <c r="D77" s="722"/>
      <c r="F77" s="723"/>
      <c r="G77" s="908" t="s">
        <v>416</v>
      </c>
      <c r="H77" s="909"/>
      <c r="I77" s="720" t="s">
        <v>63</v>
      </c>
      <c r="J77" s="721"/>
      <c r="K77" s="722"/>
      <c r="M77" s="723"/>
      <c r="N77" s="908" t="s">
        <v>416</v>
      </c>
      <c r="O77" s="909"/>
      <c r="P77" s="720" t="s">
        <v>65</v>
      </c>
      <c r="Q77" s="721"/>
      <c r="R77" s="722"/>
      <c r="T77" s="723"/>
      <c r="U77" s="908" t="s">
        <v>416</v>
      </c>
      <c r="V77" s="909"/>
      <c r="W77" s="720" t="s">
        <v>169</v>
      </c>
      <c r="X77" s="724"/>
      <c r="Y77" s="721"/>
      <c r="Z77" s="722"/>
      <c r="AB77" s="908" t="s">
        <v>416</v>
      </c>
      <c r="AC77" s="909"/>
    </row>
    <row r="78" spans="1:36" s="531" customFormat="1" ht="46.5" outlineLevel="1" x14ac:dyDescent="0.3">
      <c r="A78" s="725" t="s">
        <v>182</v>
      </c>
      <c r="B78" s="726" t="s">
        <v>49</v>
      </c>
      <c r="C78" s="727" t="str">
        <f>Erfolgsrechnung!$C$8</f>
        <v>n = Vorjahr</v>
      </c>
      <c r="D78" s="727" t="str">
        <f>Erfolgsrechnung!$D$8</f>
        <v>n+1 
(1. PRE-Jahr)</v>
      </c>
      <c r="E78" s="727" t="str">
        <f>Erfolgsrechnung!$I$8</f>
        <v>n+6</v>
      </c>
      <c r="F78" s="728" t="str">
        <f>Erfolgsrechnung!$J$8</f>
        <v>1. Jahr nach Umsetzung</v>
      </c>
      <c r="G78" s="729" t="s">
        <v>438</v>
      </c>
      <c r="H78" s="728" t="s">
        <v>439</v>
      </c>
      <c r="I78" s="726" t="s">
        <v>49</v>
      </c>
      <c r="J78" s="727" t="str">
        <f>Erfolgsrechnung!$C$8</f>
        <v>n = Vorjahr</v>
      </c>
      <c r="K78" s="727" t="str">
        <f>Erfolgsrechnung!$D$8</f>
        <v>n+1 
(1. PRE-Jahr)</v>
      </c>
      <c r="L78" s="727" t="str">
        <f>Erfolgsrechnung!$I$8</f>
        <v>n+6</v>
      </c>
      <c r="M78" s="728" t="str">
        <f>Erfolgsrechnung!$J$8</f>
        <v>1. Jahr nach Umsetzung</v>
      </c>
      <c r="N78" s="729" t="s">
        <v>438</v>
      </c>
      <c r="O78" s="728" t="s">
        <v>439</v>
      </c>
      <c r="P78" s="726" t="s">
        <v>49</v>
      </c>
      <c r="Q78" s="727" t="str">
        <f>Erfolgsrechnung!$C$8</f>
        <v>n = Vorjahr</v>
      </c>
      <c r="R78" s="727" t="str">
        <f>Erfolgsrechnung!$D$8</f>
        <v>n+1 
(1. PRE-Jahr)</v>
      </c>
      <c r="S78" s="727" t="str">
        <f>Erfolgsrechnung!$I$8</f>
        <v>n+6</v>
      </c>
      <c r="T78" s="728" t="str">
        <f>Erfolgsrechnung!$J$8</f>
        <v>1. Jahr nach Umsetzung</v>
      </c>
      <c r="U78" s="729" t="s">
        <v>438</v>
      </c>
      <c r="V78" s="728" t="s">
        <v>439</v>
      </c>
      <c r="W78" s="726" t="s">
        <v>49</v>
      </c>
      <c r="X78" s="727" t="str">
        <f>Erfolgsrechnung!$C$8</f>
        <v>n = Vorjahr</v>
      </c>
      <c r="Y78" s="727" t="str">
        <f>Erfolgsrechnung!$D$8</f>
        <v>n+1 
(1. PRE-Jahr)</v>
      </c>
      <c r="Z78" s="727" t="str">
        <f>Erfolgsrechnung!$I$8</f>
        <v>n+6</v>
      </c>
      <c r="AA78" s="728" t="str">
        <f>Erfolgsrechnung!$J$8</f>
        <v>1. Jahr nach Umsetzung</v>
      </c>
      <c r="AB78" s="729" t="s">
        <v>438</v>
      </c>
      <c r="AC78" s="728" t="s">
        <v>439</v>
      </c>
      <c r="AF78" s="8"/>
      <c r="AG78" s="8"/>
      <c r="AH78" s="8"/>
      <c r="AI78" s="8"/>
      <c r="AJ78" s="8"/>
    </row>
    <row r="79" spans="1:36" ht="39.65" customHeight="1" outlineLevel="1" x14ac:dyDescent="0.3">
      <c r="A79" s="730" t="s">
        <v>127</v>
      </c>
      <c r="B79" s="731" t="s">
        <v>258</v>
      </c>
      <c r="C79" s="579"/>
      <c r="D79" s="579"/>
      <c r="E79" s="579"/>
      <c r="F79" s="574"/>
      <c r="G79" s="732" t="str">
        <f>IFERROR(E79/C79,"")</f>
        <v/>
      </c>
      <c r="H79" s="733" t="str">
        <f>IFERROR(F79/C79,"")</f>
        <v/>
      </c>
      <c r="I79" s="731" t="s">
        <v>258</v>
      </c>
      <c r="J79" s="579"/>
      <c r="K79" s="579"/>
      <c r="L79" s="579"/>
      <c r="M79" s="574"/>
      <c r="N79" s="732" t="str">
        <f>IFERROR(L79/J79,"")</f>
        <v/>
      </c>
      <c r="O79" s="733" t="str">
        <f>IFERROR(M79/J79,"")</f>
        <v/>
      </c>
      <c r="P79" s="731" t="s">
        <v>258</v>
      </c>
      <c r="Q79" s="579"/>
      <c r="R79" s="579"/>
      <c r="S79" s="579"/>
      <c r="T79" s="574"/>
      <c r="U79" s="732" t="str">
        <f>IFERROR(S79/Q79,"")</f>
        <v/>
      </c>
      <c r="V79" s="733" t="str">
        <f>IFERROR(T79/Q79,"")</f>
        <v/>
      </c>
      <c r="W79" s="731" t="s">
        <v>258</v>
      </c>
      <c r="X79" s="734"/>
      <c r="Y79" s="579"/>
      <c r="Z79" s="579"/>
      <c r="AA79" s="574"/>
      <c r="AB79" s="732" t="str">
        <f>IFERROR(Z79/X79,"")</f>
        <v/>
      </c>
      <c r="AC79" s="733" t="str">
        <f>IFERROR(AA79/X79,"")</f>
        <v/>
      </c>
    </row>
    <row r="80" spans="1:36" ht="39.65" customHeight="1" outlineLevel="1" x14ac:dyDescent="0.3">
      <c r="A80" s="735" t="s">
        <v>128</v>
      </c>
      <c r="B80" s="736" t="s">
        <v>60</v>
      </c>
      <c r="C80" s="589"/>
      <c r="D80" s="589"/>
      <c r="E80" s="589"/>
      <c r="F80" s="584"/>
      <c r="G80" s="737" t="str">
        <f t="shared" ref="G80:G81" si="22">IFERROR(E80/C80,"")</f>
        <v/>
      </c>
      <c r="H80" s="738" t="str">
        <f t="shared" ref="H80:H81" si="23">IFERROR(F80/C80,"")</f>
        <v/>
      </c>
      <c r="I80" s="736" t="s">
        <v>60</v>
      </c>
      <c r="J80" s="589"/>
      <c r="K80" s="589"/>
      <c r="L80" s="589"/>
      <c r="M80" s="584"/>
      <c r="N80" s="737" t="str">
        <f t="shared" ref="N80:N81" si="24">IFERROR(L80/J80,"")</f>
        <v/>
      </c>
      <c r="O80" s="738" t="str">
        <f t="shared" ref="O80:O81" si="25">IFERROR(M80/J80,"")</f>
        <v/>
      </c>
      <c r="P80" s="736" t="s">
        <v>60</v>
      </c>
      <c r="Q80" s="589"/>
      <c r="R80" s="589"/>
      <c r="S80" s="589"/>
      <c r="T80" s="584"/>
      <c r="U80" s="737" t="str">
        <f t="shared" ref="U80:U81" si="26">IFERROR(S80/Q80,"")</f>
        <v/>
      </c>
      <c r="V80" s="738" t="str">
        <f t="shared" ref="V80:V81" si="27">IFERROR(T80/Q80,"")</f>
        <v/>
      </c>
      <c r="W80" s="736" t="s">
        <v>60</v>
      </c>
      <c r="X80" s="739"/>
      <c r="Y80" s="589"/>
      <c r="Z80" s="589"/>
      <c r="AA80" s="584"/>
      <c r="AB80" s="737" t="str">
        <f t="shared" ref="AB80:AB81" si="28">IFERROR(Z80/X80,"")</f>
        <v/>
      </c>
      <c r="AC80" s="738" t="str">
        <f t="shared" ref="AC80:AC81" si="29">IFERROR(AA80/X80,"")</f>
        <v/>
      </c>
    </row>
    <row r="81" spans="1:36" ht="39.65" customHeight="1" outlineLevel="1" x14ac:dyDescent="0.3">
      <c r="A81" s="740" t="s">
        <v>259</v>
      </c>
      <c r="B81" s="736" t="str">
        <f>B79</f>
        <v>CHF /Einheit</v>
      </c>
      <c r="C81" s="623"/>
      <c r="D81" s="623"/>
      <c r="E81" s="623"/>
      <c r="F81" s="615"/>
      <c r="G81" s="741" t="str">
        <f t="shared" si="22"/>
        <v/>
      </c>
      <c r="H81" s="742" t="str">
        <f t="shared" si="23"/>
        <v/>
      </c>
      <c r="I81" s="736" t="s">
        <v>258</v>
      </c>
      <c r="J81" s="623"/>
      <c r="K81" s="623"/>
      <c r="L81" s="623"/>
      <c r="M81" s="615"/>
      <c r="N81" s="741" t="str">
        <f t="shared" si="24"/>
        <v/>
      </c>
      <c r="O81" s="742" t="str">
        <f t="shared" si="25"/>
        <v/>
      </c>
      <c r="P81" s="736" t="s">
        <v>258</v>
      </c>
      <c r="Q81" s="623"/>
      <c r="R81" s="623"/>
      <c r="S81" s="623"/>
      <c r="T81" s="615"/>
      <c r="U81" s="741" t="str">
        <f t="shared" si="26"/>
        <v/>
      </c>
      <c r="V81" s="742" t="str">
        <f t="shared" si="27"/>
        <v/>
      </c>
      <c r="W81" s="736" t="s">
        <v>258</v>
      </c>
      <c r="X81" s="743"/>
      <c r="Y81" s="623"/>
      <c r="Z81" s="623"/>
      <c r="AA81" s="615"/>
      <c r="AB81" s="741" t="str">
        <f t="shared" si="28"/>
        <v/>
      </c>
      <c r="AC81" s="742" t="str">
        <f t="shared" si="29"/>
        <v/>
      </c>
    </row>
    <row r="82" spans="1:36" ht="39.65" customHeight="1" outlineLevel="1" x14ac:dyDescent="0.3">
      <c r="A82" s="730" t="s">
        <v>291</v>
      </c>
      <c r="B82" s="913" t="s">
        <v>290</v>
      </c>
      <c r="C82" s="914"/>
      <c r="D82" s="914"/>
      <c r="E82" s="914"/>
      <c r="F82" s="915"/>
      <c r="G82" s="715"/>
      <c r="H82" s="716"/>
      <c r="I82" s="913" t="s">
        <v>290</v>
      </c>
      <c r="J82" s="914"/>
      <c r="K82" s="914"/>
      <c r="L82" s="914"/>
      <c r="M82" s="915"/>
      <c r="N82" s="715"/>
      <c r="O82" s="716"/>
      <c r="P82" s="913" t="s">
        <v>290</v>
      </c>
      <c r="Q82" s="914"/>
      <c r="R82" s="914"/>
      <c r="S82" s="914"/>
      <c r="T82" s="915"/>
      <c r="U82" s="715"/>
      <c r="V82" s="716"/>
      <c r="W82" s="913" t="s">
        <v>290</v>
      </c>
      <c r="X82" s="914"/>
      <c r="Y82" s="914"/>
      <c r="Z82" s="914"/>
      <c r="AA82" s="915"/>
      <c r="AB82" s="715"/>
      <c r="AC82" s="716"/>
    </row>
    <row r="83" spans="1:36" ht="39.65" customHeight="1" outlineLevel="1" x14ac:dyDescent="0.3">
      <c r="A83" s="735"/>
      <c r="B83" s="910"/>
      <c r="C83" s="911"/>
      <c r="D83" s="911"/>
      <c r="E83" s="911"/>
      <c r="F83" s="912"/>
      <c r="G83" s="717"/>
      <c r="H83" s="718"/>
      <c r="I83" s="910"/>
      <c r="J83" s="911"/>
      <c r="K83" s="911"/>
      <c r="L83" s="911"/>
      <c r="M83" s="912"/>
      <c r="N83" s="717"/>
      <c r="O83" s="718"/>
      <c r="P83" s="910"/>
      <c r="Q83" s="911"/>
      <c r="R83" s="911"/>
      <c r="S83" s="911"/>
      <c r="T83" s="912"/>
      <c r="U83" s="717"/>
      <c r="V83" s="718"/>
      <c r="W83" s="910"/>
      <c r="X83" s="911"/>
      <c r="Y83" s="911"/>
      <c r="Z83" s="911"/>
      <c r="AA83" s="912"/>
      <c r="AB83" s="717"/>
      <c r="AC83" s="718"/>
    </row>
    <row r="84" spans="1:36" ht="39.65" customHeight="1" outlineLevel="1" x14ac:dyDescent="0.3">
      <c r="A84" s="735"/>
      <c r="B84" s="910"/>
      <c r="C84" s="911"/>
      <c r="D84" s="911"/>
      <c r="E84" s="911"/>
      <c r="F84" s="912"/>
      <c r="G84" s="717"/>
      <c r="H84" s="718"/>
      <c r="I84" s="910"/>
      <c r="J84" s="911"/>
      <c r="K84" s="911"/>
      <c r="L84" s="911"/>
      <c r="M84" s="912"/>
      <c r="N84" s="717"/>
      <c r="O84" s="718"/>
      <c r="P84" s="910"/>
      <c r="Q84" s="911"/>
      <c r="R84" s="911"/>
      <c r="S84" s="911"/>
      <c r="T84" s="912"/>
      <c r="U84" s="717"/>
      <c r="V84" s="718"/>
      <c r="W84" s="910"/>
      <c r="X84" s="911"/>
      <c r="Y84" s="911"/>
      <c r="Z84" s="911"/>
      <c r="AA84" s="912"/>
      <c r="AB84" s="717"/>
      <c r="AC84" s="718"/>
    </row>
    <row r="85" spans="1:36" x14ac:dyDescent="0.3">
      <c r="B85" s="531"/>
      <c r="C85" s="682"/>
      <c r="D85" s="682"/>
      <c r="E85" s="682"/>
      <c r="F85" s="682"/>
      <c r="G85" s="682"/>
      <c r="H85" s="682"/>
      <c r="I85" s="682"/>
      <c r="J85" s="682"/>
      <c r="X85" s="531"/>
      <c r="Y85" s="8"/>
    </row>
    <row r="86" spans="1:36" s="1" customFormat="1" ht="44.5" customHeight="1" collapsed="1" x14ac:dyDescent="0.3">
      <c r="A86" s="640" t="s">
        <v>180</v>
      </c>
      <c r="B86" s="640"/>
      <c r="C86" s="640"/>
      <c r="D86" s="640"/>
      <c r="E86" s="640"/>
      <c r="F86" s="640"/>
      <c r="G86" s="640"/>
      <c r="H86" s="640"/>
      <c r="I86" s="640"/>
      <c r="J86" s="640"/>
      <c r="K86" s="640"/>
      <c r="L86" s="640"/>
      <c r="M86" s="640"/>
      <c r="N86" s="640"/>
      <c r="O86" s="640"/>
      <c r="P86" s="640"/>
      <c r="Q86" s="640"/>
      <c r="R86" s="640"/>
      <c r="S86" s="640"/>
      <c r="T86" s="640"/>
      <c r="U86" s="640"/>
      <c r="V86" s="640"/>
      <c r="W86" s="640"/>
      <c r="X86" s="641"/>
      <c r="Y86" s="640"/>
      <c r="Z86" s="640"/>
      <c r="AA86" s="640"/>
      <c r="AB86" s="640"/>
      <c r="AC86" s="640"/>
      <c r="AD86" s="640"/>
      <c r="AE86" s="640"/>
      <c r="AF86" s="640"/>
      <c r="AG86" s="640"/>
    </row>
    <row r="87" spans="1:36" outlineLevel="1" x14ac:dyDescent="0.3">
      <c r="A87" s="719"/>
      <c r="B87" s="720" t="s">
        <v>62</v>
      </c>
      <c r="C87" s="721"/>
      <c r="D87" s="722"/>
      <c r="F87" s="723"/>
      <c r="G87" s="721" t="s">
        <v>440</v>
      </c>
      <c r="I87" s="720" t="s">
        <v>63</v>
      </c>
      <c r="J87" s="721"/>
      <c r="K87" s="722"/>
      <c r="M87" s="723"/>
      <c r="N87" s="908" t="s">
        <v>416</v>
      </c>
      <c r="O87" s="909"/>
      <c r="P87" s="720" t="s">
        <v>65</v>
      </c>
      <c r="Q87" s="721"/>
      <c r="R87" s="722"/>
      <c r="T87" s="723"/>
      <c r="U87" s="908" t="s">
        <v>416</v>
      </c>
      <c r="V87" s="909"/>
      <c r="W87" s="720" t="s">
        <v>169</v>
      </c>
      <c r="X87" s="724"/>
      <c r="Y87" s="722"/>
      <c r="AA87" s="723"/>
      <c r="AB87" s="908" t="s">
        <v>416</v>
      </c>
      <c r="AC87" s="909"/>
    </row>
    <row r="88" spans="1:36" s="531" customFormat="1" ht="46.5" outlineLevel="1" x14ac:dyDescent="0.3">
      <c r="A88" s="725" t="s">
        <v>182</v>
      </c>
      <c r="B88" s="726" t="s">
        <v>49</v>
      </c>
      <c r="C88" s="727" t="str">
        <f>Erfolgsrechnung!$C$8</f>
        <v>n = Vorjahr</v>
      </c>
      <c r="D88" s="727" t="str">
        <f>Erfolgsrechnung!$D$8</f>
        <v>n+1 
(1. PRE-Jahr)</v>
      </c>
      <c r="E88" s="727" t="str">
        <f>Erfolgsrechnung!$I$8</f>
        <v>n+6</v>
      </c>
      <c r="F88" s="728" t="str">
        <f>Erfolgsrechnung!$J$8</f>
        <v>1. Jahr nach Umsetzung</v>
      </c>
      <c r="G88" s="729" t="s">
        <v>438</v>
      </c>
      <c r="H88" s="728" t="s">
        <v>439</v>
      </c>
      <c r="I88" s="726" t="s">
        <v>49</v>
      </c>
      <c r="J88" s="727" t="str">
        <f>Erfolgsrechnung!$C$8</f>
        <v>n = Vorjahr</v>
      </c>
      <c r="K88" s="727" t="str">
        <f>Erfolgsrechnung!$D$8</f>
        <v>n+1 
(1. PRE-Jahr)</v>
      </c>
      <c r="L88" s="727" t="str">
        <f>Erfolgsrechnung!$I$8</f>
        <v>n+6</v>
      </c>
      <c r="M88" s="728" t="str">
        <f>Erfolgsrechnung!$J$8</f>
        <v>1. Jahr nach Umsetzung</v>
      </c>
      <c r="N88" s="729" t="s">
        <v>438</v>
      </c>
      <c r="O88" s="728" t="s">
        <v>439</v>
      </c>
      <c r="P88" s="726" t="s">
        <v>49</v>
      </c>
      <c r="Q88" s="727" t="str">
        <f>Erfolgsrechnung!$C$8</f>
        <v>n = Vorjahr</v>
      </c>
      <c r="R88" s="727" t="str">
        <f>Erfolgsrechnung!$D$8</f>
        <v>n+1 
(1. PRE-Jahr)</v>
      </c>
      <c r="S88" s="727" t="str">
        <f>Erfolgsrechnung!$I$8</f>
        <v>n+6</v>
      </c>
      <c r="T88" s="728" t="str">
        <f>Erfolgsrechnung!$J$8</f>
        <v>1. Jahr nach Umsetzung</v>
      </c>
      <c r="U88" s="729" t="s">
        <v>438</v>
      </c>
      <c r="V88" s="728" t="s">
        <v>439</v>
      </c>
      <c r="W88" s="726" t="s">
        <v>49</v>
      </c>
      <c r="X88" s="727" t="str">
        <f>Erfolgsrechnung!$C$8</f>
        <v>n = Vorjahr</v>
      </c>
      <c r="Y88" s="727" t="str">
        <f>Erfolgsrechnung!$D$8</f>
        <v>n+1 
(1. PRE-Jahr)</v>
      </c>
      <c r="Z88" s="727" t="str">
        <f>Erfolgsrechnung!$I$8</f>
        <v>n+6</v>
      </c>
      <c r="AA88" s="728" t="str">
        <f>Erfolgsrechnung!$J$8</f>
        <v>1. Jahr nach Umsetzung</v>
      </c>
      <c r="AB88" s="729" t="s">
        <v>438</v>
      </c>
      <c r="AC88" s="728" t="s">
        <v>439</v>
      </c>
      <c r="AF88" s="8"/>
      <c r="AG88" s="8"/>
      <c r="AH88" s="8"/>
      <c r="AI88" s="8"/>
      <c r="AJ88" s="8"/>
    </row>
    <row r="89" spans="1:36" ht="31" outlineLevel="1" x14ac:dyDescent="0.3">
      <c r="A89" s="744" t="s">
        <v>410</v>
      </c>
      <c r="B89" s="731" t="s">
        <v>258</v>
      </c>
      <c r="C89" s="579"/>
      <c r="D89" s="579"/>
      <c r="E89" s="579"/>
      <c r="F89" s="574"/>
      <c r="G89" s="732" t="str">
        <f>IFERROR(E89/C89,"")</f>
        <v/>
      </c>
      <c r="H89" s="733" t="str">
        <f>IFERROR(F89/C89,"")</f>
        <v/>
      </c>
      <c r="I89" s="731" t="s">
        <v>258</v>
      </c>
      <c r="J89" s="579"/>
      <c r="K89" s="579"/>
      <c r="L89" s="579"/>
      <c r="M89" s="574"/>
      <c r="N89" s="745">
        <f>L89-J89</f>
        <v>0</v>
      </c>
      <c r="O89" s="746">
        <f>M89-J89</f>
        <v>0</v>
      </c>
      <c r="P89" s="731" t="s">
        <v>258</v>
      </c>
      <c r="Q89" s="579"/>
      <c r="R89" s="579"/>
      <c r="S89" s="579"/>
      <c r="T89" s="574"/>
      <c r="U89" s="732" t="str">
        <f>IFERROR(S89/Q89,"")</f>
        <v/>
      </c>
      <c r="V89" s="733" t="str">
        <f>IFERROR(T89/Q89,"")</f>
        <v/>
      </c>
      <c r="W89" s="731" t="s">
        <v>258</v>
      </c>
      <c r="X89" s="734"/>
      <c r="Y89" s="579"/>
      <c r="Z89" s="579"/>
      <c r="AA89" s="574"/>
      <c r="AB89" s="732" t="str">
        <f>IFERROR(Z89/X89,"")</f>
        <v/>
      </c>
      <c r="AC89" s="733" t="str">
        <f>IFERROR(AA89/X89,"")</f>
        <v/>
      </c>
    </row>
    <row r="90" spans="1:36" outlineLevel="1" x14ac:dyDescent="0.3">
      <c r="A90" s="747" t="s">
        <v>409</v>
      </c>
      <c r="B90" s="748" t="s">
        <v>60</v>
      </c>
      <c r="C90" s="623"/>
      <c r="D90" s="623"/>
      <c r="E90" s="623"/>
      <c r="F90" s="615"/>
      <c r="G90" s="741" t="str">
        <f t="shared" ref="G90" si="30">IFERROR(E90/C90,"")</f>
        <v/>
      </c>
      <c r="H90" s="742" t="str">
        <f t="shared" ref="H90" si="31">IFERROR(F90/C90,"")</f>
        <v/>
      </c>
      <c r="I90" s="748" t="s">
        <v>60</v>
      </c>
      <c r="J90" s="623"/>
      <c r="K90" s="623"/>
      <c r="L90" s="623"/>
      <c r="M90" s="615"/>
      <c r="N90" s="749">
        <f>L90-J90</f>
        <v>0</v>
      </c>
      <c r="O90" s="750">
        <f>M90-J90</f>
        <v>0</v>
      </c>
      <c r="P90" s="748" t="s">
        <v>60</v>
      </c>
      <c r="Q90" s="623"/>
      <c r="R90" s="623"/>
      <c r="S90" s="623"/>
      <c r="T90" s="615"/>
      <c r="U90" s="741" t="str">
        <f t="shared" ref="U90" si="32">IFERROR(S90/Q90,"")</f>
        <v/>
      </c>
      <c r="V90" s="742" t="str">
        <f t="shared" ref="V90" si="33">IFERROR(T90/Q90,"")</f>
        <v/>
      </c>
      <c r="W90" s="748" t="s">
        <v>60</v>
      </c>
      <c r="X90" s="743"/>
      <c r="Y90" s="623"/>
      <c r="Z90" s="623"/>
      <c r="AA90" s="615"/>
      <c r="AB90" s="741" t="str">
        <f t="shared" ref="AB90" si="34">IFERROR(Z90/X90,"")</f>
        <v/>
      </c>
      <c r="AC90" s="742" t="str">
        <f t="shared" ref="AC90" si="35">IFERROR(AA90/X90,"")</f>
        <v/>
      </c>
    </row>
    <row r="91" spans="1:36" outlineLevel="1" x14ac:dyDescent="0.3">
      <c r="A91" s="730" t="s">
        <v>291</v>
      </c>
      <c r="B91" s="910" t="s">
        <v>290</v>
      </c>
      <c r="C91" s="911"/>
      <c r="D91" s="911"/>
      <c r="E91" s="911"/>
      <c r="F91" s="912"/>
      <c r="G91" s="717"/>
      <c r="H91" s="718"/>
      <c r="I91" s="910" t="s">
        <v>290</v>
      </c>
      <c r="J91" s="911"/>
      <c r="K91" s="911"/>
      <c r="L91" s="911"/>
      <c r="M91" s="912"/>
      <c r="P91" s="910" t="s">
        <v>290</v>
      </c>
      <c r="Q91" s="911"/>
      <c r="R91" s="911"/>
      <c r="S91" s="911"/>
      <c r="T91" s="912"/>
      <c r="W91" s="910" t="s">
        <v>290</v>
      </c>
      <c r="X91" s="911"/>
      <c r="Y91" s="911"/>
      <c r="Z91" s="911"/>
      <c r="AA91" s="912"/>
    </row>
    <row r="92" spans="1:36" ht="33" customHeight="1" outlineLevel="1" x14ac:dyDescent="0.3">
      <c r="A92" s="735"/>
      <c r="B92" s="910"/>
      <c r="C92" s="911"/>
      <c r="D92" s="911"/>
      <c r="E92" s="911"/>
      <c r="F92" s="912"/>
      <c r="G92" s="717"/>
      <c r="H92" s="718"/>
      <c r="I92" s="910"/>
      <c r="J92" s="911"/>
      <c r="K92" s="911"/>
      <c r="L92" s="911"/>
      <c r="M92" s="912"/>
      <c r="P92" s="910"/>
      <c r="Q92" s="911"/>
      <c r="R92" s="911"/>
      <c r="S92" s="911"/>
      <c r="T92" s="912"/>
      <c r="W92" s="910"/>
      <c r="X92" s="911"/>
      <c r="Y92" s="911"/>
      <c r="Z92" s="911"/>
      <c r="AA92" s="912"/>
    </row>
    <row r="93" spans="1:36" ht="33" customHeight="1" outlineLevel="1" x14ac:dyDescent="0.3">
      <c r="A93" s="735"/>
      <c r="B93" s="910"/>
      <c r="C93" s="911"/>
      <c r="D93" s="911"/>
      <c r="E93" s="911"/>
      <c r="F93" s="912"/>
      <c r="G93" s="717"/>
      <c r="H93" s="718"/>
      <c r="I93" s="910"/>
      <c r="J93" s="911"/>
      <c r="K93" s="911"/>
      <c r="L93" s="911"/>
      <c r="M93" s="912"/>
      <c r="P93" s="910"/>
      <c r="Q93" s="911"/>
      <c r="R93" s="911"/>
      <c r="S93" s="911"/>
      <c r="T93" s="912"/>
      <c r="W93" s="910"/>
      <c r="X93" s="911"/>
      <c r="Y93" s="911"/>
      <c r="Z93" s="911"/>
      <c r="AA93" s="912"/>
    </row>
    <row r="94" spans="1:36" x14ac:dyDescent="0.3">
      <c r="X94" s="531"/>
      <c r="Y94" s="8"/>
    </row>
    <row r="95" spans="1:36" s="1" customFormat="1" ht="44.5" customHeight="1" collapsed="1" x14ac:dyDescent="0.3">
      <c r="A95" s="640" t="s">
        <v>294</v>
      </c>
      <c r="B95" s="640"/>
      <c r="C95" s="640"/>
      <c r="D95" s="640"/>
      <c r="E95" s="640"/>
      <c r="F95" s="640"/>
      <c r="G95" s="640"/>
      <c r="H95" s="640"/>
      <c r="I95" s="640"/>
      <c r="J95" s="640"/>
      <c r="K95" s="640"/>
      <c r="L95" s="640"/>
      <c r="M95" s="640"/>
      <c r="N95" s="640"/>
      <c r="O95" s="640"/>
      <c r="P95" s="640"/>
      <c r="Q95" s="640"/>
      <c r="R95" s="640"/>
      <c r="S95" s="640"/>
      <c r="T95" s="640"/>
      <c r="U95" s="640"/>
      <c r="V95" s="640"/>
      <c r="W95" s="640"/>
      <c r="X95" s="641"/>
      <c r="Y95" s="640"/>
      <c r="Z95" s="640"/>
      <c r="AA95" s="640"/>
      <c r="AB95" s="640"/>
      <c r="AC95" s="640"/>
      <c r="AD95" s="640"/>
      <c r="AE95" s="640"/>
      <c r="AF95" s="640"/>
      <c r="AG95" s="640"/>
    </row>
    <row r="96" spans="1:36" s="555" customFormat="1" outlineLevel="1" x14ac:dyDescent="0.3">
      <c r="A96" s="751"/>
      <c r="B96" s="720" t="s">
        <v>295</v>
      </c>
      <c r="C96" s="751"/>
      <c r="D96" s="751"/>
      <c r="E96" s="751"/>
      <c r="F96" s="751"/>
      <c r="G96" s="908" t="s">
        <v>416</v>
      </c>
      <c r="H96" s="909"/>
      <c r="I96" s="752" t="s">
        <v>296</v>
      </c>
      <c r="J96" s="751"/>
      <c r="K96" s="751"/>
      <c r="L96" s="751"/>
      <c r="M96" s="751"/>
      <c r="N96" s="908" t="s">
        <v>416</v>
      </c>
      <c r="O96" s="909"/>
      <c r="P96" s="752" t="s">
        <v>297</v>
      </c>
      <c r="Q96" s="751"/>
      <c r="R96" s="751"/>
      <c r="S96" s="751"/>
      <c r="T96" s="751"/>
      <c r="U96" s="908" t="s">
        <v>416</v>
      </c>
      <c r="V96" s="909"/>
      <c r="W96" s="752" t="s">
        <v>298</v>
      </c>
      <c r="X96" s="753"/>
      <c r="Y96" s="751"/>
      <c r="Z96" s="751"/>
      <c r="AA96" s="751"/>
      <c r="AB96" s="908" t="s">
        <v>416</v>
      </c>
      <c r="AC96" s="909"/>
      <c r="AF96" s="8"/>
      <c r="AG96" s="8"/>
      <c r="AH96" s="8"/>
      <c r="AI96" s="8"/>
      <c r="AJ96" s="8"/>
    </row>
    <row r="97" spans="1:36" s="531" customFormat="1" ht="46.5" outlineLevel="1" x14ac:dyDescent="0.3">
      <c r="A97" s="725"/>
      <c r="B97" s="726" t="s">
        <v>49</v>
      </c>
      <c r="C97" s="727" t="str">
        <f>Erfolgsrechnung!$C$8</f>
        <v>n = Vorjahr</v>
      </c>
      <c r="D97" s="727" t="str">
        <f>Erfolgsrechnung!$D$8</f>
        <v>n+1 
(1. PRE-Jahr)</v>
      </c>
      <c r="E97" s="727" t="str">
        <f>Erfolgsrechnung!$I$8</f>
        <v>n+6</v>
      </c>
      <c r="F97" s="728" t="str">
        <f>Erfolgsrechnung!$J$8</f>
        <v>1. Jahr nach Umsetzung</v>
      </c>
      <c r="G97" s="729" t="s">
        <v>438</v>
      </c>
      <c r="H97" s="728" t="s">
        <v>439</v>
      </c>
      <c r="I97" s="726" t="s">
        <v>49</v>
      </c>
      <c r="J97" s="727" t="str">
        <f>Erfolgsrechnung!$C$8</f>
        <v>n = Vorjahr</v>
      </c>
      <c r="K97" s="727" t="str">
        <f>Erfolgsrechnung!$D$8</f>
        <v>n+1 
(1. PRE-Jahr)</v>
      </c>
      <c r="L97" s="727" t="str">
        <f>Erfolgsrechnung!$I$8</f>
        <v>n+6</v>
      </c>
      <c r="M97" s="728" t="str">
        <f>Erfolgsrechnung!$J$8</f>
        <v>1. Jahr nach Umsetzung</v>
      </c>
      <c r="N97" s="729" t="s">
        <v>438</v>
      </c>
      <c r="O97" s="728" t="s">
        <v>439</v>
      </c>
      <c r="P97" s="726" t="s">
        <v>49</v>
      </c>
      <c r="Q97" s="727" t="str">
        <f>Erfolgsrechnung!$C$8</f>
        <v>n = Vorjahr</v>
      </c>
      <c r="R97" s="727" t="str">
        <f>Erfolgsrechnung!$D$8</f>
        <v>n+1 
(1. PRE-Jahr)</v>
      </c>
      <c r="S97" s="727" t="str">
        <f>Erfolgsrechnung!$I$8</f>
        <v>n+6</v>
      </c>
      <c r="T97" s="728" t="str">
        <f>Erfolgsrechnung!$J$8</f>
        <v>1. Jahr nach Umsetzung</v>
      </c>
      <c r="U97" s="729" t="s">
        <v>438</v>
      </c>
      <c r="V97" s="728" t="s">
        <v>439</v>
      </c>
      <c r="W97" s="726" t="s">
        <v>49</v>
      </c>
      <c r="X97" s="727" t="str">
        <f>Erfolgsrechnung!$C$8</f>
        <v>n = Vorjahr</v>
      </c>
      <c r="Y97" s="727" t="str">
        <f>Erfolgsrechnung!$D$8</f>
        <v>n+1 
(1. PRE-Jahr)</v>
      </c>
      <c r="Z97" s="727" t="str">
        <f>Erfolgsrechnung!$I$8</f>
        <v>n+6</v>
      </c>
      <c r="AA97" s="728" t="str">
        <f>Erfolgsrechnung!$J$8</f>
        <v>1. Jahr nach Umsetzung</v>
      </c>
      <c r="AB97" s="729" t="s">
        <v>438</v>
      </c>
      <c r="AC97" s="728" t="s">
        <v>439</v>
      </c>
      <c r="AF97" s="8"/>
      <c r="AG97" s="8"/>
      <c r="AH97" s="8"/>
      <c r="AI97" s="8"/>
      <c r="AJ97" s="8"/>
    </row>
    <row r="98" spans="1:36" ht="31" outlineLevel="1" x14ac:dyDescent="0.3">
      <c r="A98" s="744" t="s">
        <v>292</v>
      </c>
      <c r="B98" s="731" t="s">
        <v>293</v>
      </c>
      <c r="C98" s="579"/>
      <c r="D98" s="579"/>
      <c r="E98" s="579"/>
      <c r="F98" s="574"/>
      <c r="G98" s="732" t="str">
        <f>IFERROR(E98/C98,"")</f>
        <v/>
      </c>
      <c r="H98" s="733" t="str">
        <f>IFERROR(F98/C98,"")</f>
        <v/>
      </c>
      <c r="I98" s="731" t="s">
        <v>293</v>
      </c>
      <c r="J98" s="579"/>
      <c r="K98" s="579"/>
      <c r="L98" s="579"/>
      <c r="M98" s="574"/>
      <c r="N98" s="732" t="str">
        <f>IFERROR(L98/J98,"")</f>
        <v/>
      </c>
      <c r="O98" s="733" t="str">
        <f>IFERROR(M98/J98,"")</f>
        <v/>
      </c>
      <c r="P98" s="731" t="s">
        <v>293</v>
      </c>
      <c r="Q98" s="579"/>
      <c r="R98" s="579"/>
      <c r="S98" s="579"/>
      <c r="T98" s="574"/>
      <c r="U98" s="732" t="str">
        <f>IFERROR(S98/Q98,"")</f>
        <v/>
      </c>
      <c r="V98" s="733" t="str">
        <f>IFERROR(T98/Q98,"")</f>
        <v/>
      </c>
      <c r="W98" s="731" t="s">
        <v>293</v>
      </c>
      <c r="X98" s="734"/>
      <c r="Y98" s="579"/>
      <c r="Z98" s="579"/>
      <c r="AA98" s="574"/>
      <c r="AB98" s="732" t="str">
        <f>IFERROR(Z98/X98,"")</f>
        <v/>
      </c>
      <c r="AC98" s="733" t="str">
        <f>IFERROR(AA98/X98,"")</f>
        <v/>
      </c>
    </row>
    <row r="99" spans="1:36" ht="69" customHeight="1" outlineLevel="1" x14ac:dyDescent="0.3">
      <c r="A99" s="744" t="s">
        <v>359</v>
      </c>
      <c r="B99" s="748" t="s">
        <v>60</v>
      </c>
      <c r="C99" s="623"/>
      <c r="D99" s="623"/>
      <c r="E99" s="623"/>
      <c r="F99" s="615"/>
      <c r="G99" s="741" t="str">
        <f t="shared" ref="G99" si="36">IFERROR(E99/C99,"")</f>
        <v/>
      </c>
      <c r="H99" s="742" t="str">
        <f t="shared" ref="H99" si="37">IFERROR(F99/C99,"")</f>
        <v/>
      </c>
      <c r="I99" s="748" t="s">
        <v>60</v>
      </c>
      <c r="J99" s="623"/>
      <c r="K99" s="623"/>
      <c r="L99" s="623"/>
      <c r="M99" s="615"/>
      <c r="N99" s="741" t="str">
        <f t="shared" ref="N99" si="38">IFERROR(L99/J99,"")</f>
        <v/>
      </c>
      <c r="O99" s="742" t="str">
        <f t="shared" ref="O99" si="39">IFERROR(M99/J99,"")</f>
        <v/>
      </c>
      <c r="P99" s="748" t="s">
        <v>60</v>
      </c>
      <c r="Q99" s="623"/>
      <c r="R99" s="623"/>
      <c r="S99" s="623"/>
      <c r="T99" s="615"/>
      <c r="U99" s="741" t="str">
        <f t="shared" ref="U99" si="40">IFERROR(S99/Q99,"")</f>
        <v/>
      </c>
      <c r="V99" s="742" t="str">
        <f t="shared" ref="V99" si="41">IFERROR(T99/Q99,"")</f>
        <v/>
      </c>
      <c r="W99" s="748" t="s">
        <v>60</v>
      </c>
      <c r="X99" s="743"/>
      <c r="Y99" s="623"/>
      <c r="Z99" s="623"/>
      <c r="AA99" s="615"/>
      <c r="AB99" s="741" t="str">
        <f t="shared" ref="AB99" si="42">IFERROR(Z99/X99,"")</f>
        <v/>
      </c>
      <c r="AC99" s="742" t="str">
        <f t="shared" ref="AC99" si="43">IFERROR(AA99/X99,"")</f>
        <v/>
      </c>
    </row>
    <row r="100" spans="1:36" outlineLevel="1" x14ac:dyDescent="0.3">
      <c r="A100" s="754" t="s">
        <v>74</v>
      </c>
      <c r="B100" s="910" t="s">
        <v>290</v>
      </c>
      <c r="C100" s="911"/>
      <c r="D100" s="911"/>
      <c r="E100" s="911"/>
      <c r="F100" s="912"/>
      <c r="I100" s="910" t="s">
        <v>290</v>
      </c>
      <c r="J100" s="911"/>
      <c r="K100" s="911"/>
      <c r="L100" s="911"/>
      <c r="M100" s="912"/>
      <c r="P100" s="910" t="s">
        <v>290</v>
      </c>
      <c r="Q100" s="911"/>
      <c r="R100" s="911"/>
      <c r="S100" s="911"/>
      <c r="T100" s="912"/>
      <c r="W100" s="910" t="s">
        <v>290</v>
      </c>
      <c r="X100" s="911"/>
      <c r="Y100" s="911"/>
      <c r="Z100" s="911"/>
      <c r="AA100" s="912"/>
    </row>
    <row r="101" spans="1:36" outlineLevel="1" x14ac:dyDescent="0.3">
      <c r="B101" s="910"/>
      <c r="C101" s="911"/>
      <c r="D101" s="911"/>
      <c r="E101" s="911"/>
      <c r="F101" s="912"/>
      <c r="I101" s="910"/>
      <c r="J101" s="911"/>
      <c r="K101" s="911"/>
      <c r="L101" s="911"/>
      <c r="M101" s="912"/>
      <c r="P101" s="910"/>
      <c r="Q101" s="911"/>
      <c r="R101" s="911"/>
      <c r="S101" s="911"/>
      <c r="T101" s="912"/>
      <c r="W101" s="910"/>
      <c r="X101" s="911"/>
      <c r="Y101" s="911"/>
      <c r="Z101" s="911"/>
      <c r="AA101" s="912"/>
    </row>
    <row r="102" spans="1:36" outlineLevel="1" x14ac:dyDescent="0.3">
      <c r="B102" s="910"/>
      <c r="C102" s="911"/>
      <c r="D102" s="911"/>
      <c r="E102" s="911"/>
      <c r="F102" s="912"/>
      <c r="I102" s="910"/>
      <c r="J102" s="911"/>
      <c r="K102" s="911"/>
      <c r="L102" s="911"/>
      <c r="M102" s="912"/>
      <c r="P102" s="910"/>
      <c r="Q102" s="911"/>
      <c r="R102" s="911"/>
      <c r="S102" s="911"/>
      <c r="T102" s="912"/>
      <c r="W102" s="910"/>
      <c r="X102" s="911"/>
      <c r="Y102" s="911"/>
      <c r="Z102" s="911"/>
      <c r="AA102" s="912"/>
    </row>
    <row r="104" spans="1:36" s="1" customFormat="1" ht="34" customHeight="1" x14ac:dyDescent="0.3">
      <c r="A104" s="787" t="s">
        <v>336</v>
      </c>
      <c r="B104" s="6"/>
      <c r="C104" s="6"/>
      <c r="D104" s="6"/>
      <c r="E104" s="6"/>
      <c r="F104" s="6"/>
      <c r="G104" s="6"/>
      <c r="H104" s="6"/>
      <c r="I104" s="6"/>
      <c r="J104" s="7"/>
      <c r="K104" s="6"/>
      <c r="L104" s="6"/>
      <c r="M104" s="6"/>
      <c r="N104" s="6"/>
      <c r="O104" s="6"/>
      <c r="P104" s="6"/>
      <c r="Q104" s="6"/>
      <c r="R104" s="6"/>
      <c r="S104" s="6"/>
      <c r="T104" s="6"/>
      <c r="U104" s="6"/>
      <c r="V104" s="6"/>
      <c r="W104" s="6"/>
      <c r="X104" s="6"/>
      <c r="Y104" s="6"/>
      <c r="Z104" s="6"/>
      <c r="AA104" s="6"/>
      <c r="AB104" s="6"/>
      <c r="AC104" s="6"/>
      <c r="AD104" s="6"/>
      <c r="AE104" s="6"/>
      <c r="AF104" s="6"/>
      <c r="AG104" s="6"/>
      <c r="AH104" s="8"/>
      <c r="AI104" s="8"/>
    </row>
    <row r="105" spans="1:36" outlineLevel="1" x14ac:dyDescent="0.3">
      <c r="A105" s="550" t="s">
        <v>400</v>
      </c>
    </row>
    <row r="106" spans="1:36" s="763" customFormat="1" ht="40.5" customHeight="1" outlineLevel="1" x14ac:dyDescent="0.35">
      <c r="A106" s="755" t="s">
        <v>328</v>
      </c>
      <c r="B106" s="755" t="s">
        <v>329</v>
      </c>
      <c r="C106" s="755" t="s">
        <v>330</v>
      </c>
      <c r="D106" s="756" t="s">
        <v>199</v>
      </c>
      <c r="E106" s="757" t="s">
        <v>349</v>
      </c>
      <c r="F106" s="758" t="str">
        <f>Erfolgsrechnung!C8</f>
        <v>n = Vorjahr</v>
      </c>
      <c r="G106" s="759" t="s">
        <v>337</v>
      </c>
      <c r="H106" s="760" t="s">
        <v>338</v>
      </c>
      <c r="I106" s="761" t="s">
        <v>339</v>
      </c>
      <c r="J106" s="760" t="s">
        <v>340</v>
      </c>
      <c r="K106" s="761" t="s">
        <v>341</v>
      </c>
      <c r="L106" s="760" t="s">
        <v>342</v>
      </c>
      <c r="M106" s="761" t="s">
        <v>343</v>
      </c>
      <c r="N106" s="760" t="s">
        <v>344</v>
      </c>
      <c r="O106" s="761" t="s">
        <v>345</v>
      </c>
      <c r="P106" s="760" t="s">
        <v>346</v>
      </c>
      <c r="Q106" s="761" t="s">
        <v>348</v>
      </c>
      <c r="R106" s="762" t="s">
        <v>347</v>
      </c>
      <c r="S106" s="759" t="s">
        <v>331</v>
      </c>
      <c r="T106" s="760" t="s">
        <v>332</v>
      </c>
      <c r="U106" s="761" t="s">
        <v>333</v>
      </c>
      <c r="V106" s="760" t="s">
        <v>334</v>
      </c>
      <c r="Y106" s="764"/>
    </row>
    <row r="107" spans="1:36" s="774" customFormat="1" ht="29.15" customHeight="1" outlineLevel="1" x14ac:dyDescent="0.35">
      <c r="A107" s="765" t="s">
        <v>414</v>
      </c>
      <c r="B107" s="765" t="str">
        <f>A54</f>
        <v>%-le Gewinnschwelle</v>
      </c>
      <c r="C107" s="766" t="s">
        <v>418</v>
      </c>
      <c r="D107" s="767" t="s">
        <v>335</v>
      </c>
      <c r="E107" s="768"/>
      <c r="F107" s="769" t="str">
        <f>C54</f>
        <v>N/A</v>
      </c>
      <c r="G107" s="770" t="str">
        <f>D54</f>
        <v>N/A</v>
      </c>
      <c r="H107" s="771"/>
      <c r="I107" s="770" t="str">
        <f>E54</f>
        <v>N/A</v>
      </c>
      <c r="J107" s="771"/>
      <c r="K107" s="770" t="str">
        <f>F54</f>
        <v>N/A</v>
      </c>
      <c r="L107" s="771"/>
      <c r="M107" s="770" t="str">
        <f>G54</f>
        <v>N/A</v>
      </c>
      <c r="N107" s="771"/>
      <c r="O107" s="770" t="str">
        <f>H54</f>
        <v>N/A</v>
      </c>
      <c r="P107" s="771"/>
      <c r="Q107" s="770" t="str">
        <f>I54</f>
        <v>N/A</v>
      </c>
      <c r="R107" s="772"/>
      <c r="S107" s="773"/>
      <c r="T107" s="771"/>
      <c r="U107" s="770"/>
      <c r="V107" s="771"/>
      <c r="Y107" s="775"/>
    </row>
    <row r="108" spans="1:36" s="774" customFormat="1" ht="29.15" customHeight="1" outlineLevel="1" x14ac:dyDescent="0.35">
      <c r="A108" s="765" t="s">
        <v>414</v>
      </c>
      <c r="B108" s="765" t="str">
        <f t="shared" ref="B108:B112" si="44">A55</f>
        <v>Nettoergebnis jährlich</v>
      </c>
      <c r="C108" s="776" t="s">
        <v>60</v>
      </c>
      <c r="D108" s="777" t="s">
        <v>335</v>
      </c>
      <c r="E108" s="778"/>
      <c r="F108" s="779">
        <f>C55</f>
        <v>0</v>
      </c>
      <c r="G108" s="780">
        <f t="shared" ref="G108:G113" si="45">D55</f>
        <v>0</v>
      </c>
      <c r="H108" s="781"/>
      <c r="I108" s="780">
        <f t="shared" ref="I108:I113" si="46">E55</f>
        <v>0</v>
      </c>
      <c r="J108" s="781"/>
      <c r="K108" s="780">
        <f t="shared" ref="K108:K113" si="47">F55</f>
        <v>0</v>
      </c>
      <c r="L108" s="781"/>
      <c r="M108" s="780">
        <f t="shared" ref="M108:M113" si="48">G55</f>
        <v>0</v>
      </c>
      <c r="N108" s="781"/>
      <c r="O108" s="780">
        <f t="shared" ref="O108:O113" si="49">H55</f>
        <v>0</v>
      </c>
      <c r="P108" s="781"/>
      <c r="Q108" s="780">
        <f t="shared" ref="Q108:Q113" si="50">I55</f>
        <v>0</v>
      </c>
      <c r="R108" s="779"/>
      <c r="S108" s="782"/>
      <c r="T108" s="781"/>
      <c r="U108" s="780"/>
      <c r="V108" s="781"/>
      <c r="Y108" s="775"/>
    </row>
    <row r="109" spans="1:36" s="774" customFormat="1" ht="29.15" customHeight="1" outlineLevel="1" x14ac:dyDescent="0.35">
      <c r="A109" s="765" t="s">
        <v>414</v>
      </c>
      <c r="B109" s="765" t="str">
        <f t="shared" si="44"/>
        <v>Cashflow aus Geschäftstätigkeit (kumuliert)</v>
      </c>
      <c r="C109" s="776" t="s">
        <v>60</v>
      </c>
      <c r="D109" s="777" t="s">
        <v>335</v>
      </c>
      <c r="E109" s="778"/>
      <c r="F109" s="779">
        <f t="shared" ref="F109:F113" si="51">C56</f>
        <v>0</v>
      </c>
      <c r="G109" s="780">
        <f t="shared" si="45"/>
        <v>0</v>
      </c>
      <c r="H109" s="781"/>
      <c r="I109" s="780">
        <f t="shared" si="46"/>
        <v>0</v>
      </c>
      <c r="J109" s="781"/>
      <c r="K109" s="780">
        <f t="shared" si="47"/>
        <v>0</v>
      </c>
      <c r="L109" s="781"/>
      <c r="M109" s="780">
        <f t="shared" si="48"/>
        <v>0</v>
      </c>
      <c r="N109" s="781"/>
      <c r="O109" s="780">
        <f t="shared" si="49"/>
        <v>0</v>
      </c>
      <c r="P109" s="781"/>
      <c r="Q109" s="780">
        <f t="shared" si="50"/>
        <v>0</v>
      </c>
      <c r="R109" s="779"/>
      <c r="S109" s="782"/>
      <c r="T109" s="781"/>
      <c r="U109" s="780"/>
      <c r="V109" s="781"/>
      <c r="Y109" s="775"/>
    </row>
    <row r="110" spans="1:36" s="774" customFormat="1" ht="29.15" customHeight="1" outlineLevel="1" x14ac:dyDescent="0.35">
      <c r="A110" s="765" t="s">
        <v>414</v>
      </c>
      <c r="B110" s="765" t="str">
        <f t="shared" si="44"/>
        <v>investiertes Fremdkapital (kumuliert)</v>
      </c>
      <c r="C110" s="776" t="s">
        <v>60</v>
      </c>
      <c r="D110" s="777" t="s">
        <v>335</v>
      </c>
      <c r="E110" s="778"/>
      <c r="F110" s="779">
        <f t="shared" si="51"/>
        <v>0</v>
      </c>
      <c r="G110" s="780">
        <f t="shared" si="45"/>
        <v>0</v>
      </c>
      <c r="H110" s="781"/>
      <c r="I110" s="780">
        <f t="shared" si="46"/>
        <v>0</v>
      </c>
      <c r="J110" s="781"/>
      <c r="K110" s="780">
        <f t="shared" si="47"/>
        <v>0</v>
      </c>
      <c r="L110" s="781"/>
      <c r="M110" s="780">
        <f t="shared" si="48"/>
        <v>0</v>
      </c>
      <c r="N110" s="781"/>
      <c r="O110" s="780">
        <f t="shared" si="49"/>
        <v>0</v>
      </c>
      <c r="P110" s="781"/>
      <c r="Q110" s="780">
        <f t="shared" si="50"/>
        <v>0</v>
      </c>
      <c r="R110" s="779"/>
      <c r="S110" s="782"/>
      <c r="T110" s="781"/>
      <c r="U110" s="780"/>
      <c r="V110" s="781"/>
      <c r="Y110" s="775"/>
    </row>
    <row r="111" spans="1:36" s="774" customFormat="1" ht="29.15" customHeight="1" outlineLevel="1" x14ac:dyDescent="0.35">
      <c r="A111" s="765" t="s">
        <v>414</v>
      </c>
      <c r="B111" s="765" t="str">
        <f t="shared" si="44"/>
        <v>Verschuldungsfaktor</v>
      </c>
      <c r="C111" s="776" t="s">
        <v>415</v>
      </c>
      <c r="D111" s="777" t="s">
        <v>335</v>
      </c>
      <c r="E111" s="778"/>
      <c r="F111" s="779" t="str">
        <f t="shared" si="51"/>
        <v>N/A</v>
      </c>
      <c r="G111" s="780" t="str">
        <f t="shared" si="45"/>
        <v>N/A</v>
      </c>
      <c r="H111" s="781"/>
      <c r="I111" s="780" t="str">
        <f t="shared" si="46"/>
        <v>N/A</v>
      </c>
      <c r="J111" s="781"/>
      <c r="K111" s="780" t="str">
        <f t="shared" si="47"/>
        <v>N/A</v>
      </c>
      <c r="L111" s="781"/>
      <c r="M111" s="780" t="str">
        <f t="shared" si="48"/>
        <v>N/A</v>
      </c>
      <c r="N111" s="781"/>
      <c r="O111" s="780" t="str">
        <f t="shared" si="49"/>
        <v>N/A</v>
      </c>
      <c r="P111" s="781"/>
      <c r="Q111" s="780" t="str">
        <f t="shared" si="50"/>
        <v>N/A</v>
      </c>
      <c r="R111" s="779"/>
      <c r="S111" s="782"/>
      <c r="T111" s="781"/>
      <c r="U111" s="780"/>
      <c r="V111" s="781"/>
      <c r="Y111" s="775"/>
    </row>
    <row r="112" spans="1:36" s="774" customFormat="1" ht="29.15" customHeight="1" outlineLevel="1" x14ac:dyDescent="0.35">
      <c r="A112" s="765" t="s">
        <v>414</v>
      </c>
      <c r="B112" s="765" t="str">
        <f t="shared" si="44"/>
        <v>∆ Nettoergebnis vs. investiertes Fremdkapital (kumuliert)</v>
      </c>
      <c r="C112" s="776" t="s">
        <v>415</v>
      </c>
      <c r="D112" s="777" t="s">
        <v>335</v>
      </c>
      <c r="E112" s="778"/>
      <c r="F112" s="779">
        <f t="shared" si="51"/>
        <v>0</v>
      </c>
      <c r="G112" s="780">
        <f t="shared" si="45"/>
        <v>0</v>
      </c>
      <c r="H112" s="781"/>
      <c r="I112" s="780">
        <f t="shared" si="46"/>
        <v>0</v>
      </c>
      <c r="J112" s="781"/>
      <c r="K112" s="780">
        <f t="shared" si="47"/>
        <v>0</v>
      </c>
      <c r="L112" s="781"/>
      <c r="M112" s="780">
        <f t="shared" si="48"/>
        <v>0</v>
      </c>
      <c r="N112" s="781"/>
      <c r="O112" s="780">
        <f t="shared" si="49"/>
        <v>0</v>
      </c>
      <c r="P112" s="781"/>
      <c r="Q112" s="780">
        <f t="shared" si="50"/>
        <v>0</v>
      </c>
      <c r="R112" s="779"/>
      <c r="S112" s="782"/>
      <c r="T112" s="781"/>
      <c r="U112" s="780"/>
      <c r="V112" s="781"/>
      <c r="Y112" s="775"/>
    </row>
    <row r="113" spans="1:25" s="774" customFormat="1" ht="29.15" customHeight="1" outlineLevel="1" x14ac:dyDescent="0.35">
      <c r="A113" s="765" t="s">
        <v>414</v>
      </c>
      <c r="B113" s="765" t="str">
        <f>A60</f>
        <v>Arbeitsplätze</v>
      </c>
      <c r="C113" s="776" t="s">
        <v>293</v>
      </c>
      <c r="D113" s="777" t="s">
        <v>335</v>
      </c>
      <c r="E113" s="778"/>
      <c r="F113" s="779">
        <f t="shared" si="51"/>
        <v>0</v>
      </c>
      <c r="G113" s="780">
        <f t="shared" si="45"/>
        <v>0</v>
      </c>
      <c r="H113" s="781"/>
      <c r="I113" s="780">
        <f t="shared" si="46"/>
        <v>0</v>
      </c>
      <c r="J113" s="781"/>
      <c r="K113" s="780">
        <f t="shared" si="47"/>
        <v>0</v>
      </c>
      <c r="L113" s="781"/>
      <c r="M113" s="780">
        <f t="shared" si="48"/>
        <v>0</v>
      </c>
      <c r="N113" s="781"/>
      <c r="O113" s="780">
        <f t="shared" si="49"/>
        <v>0</v>
      </c>
      <c r="P113" s="781"/>
      <c r="Q113" s="780">
        <f t="shared" si="50"/>
        <v>0</v>
      </c>
      <c r="R113" s="779"/>
      <c r="S113" s="782"/>
      <c r="T113" s="781"/>
      <c r="U113" s="780"/>
      <c r="V113" s="781"/>
      <c r="Y113" s="775"/>
    </row>
    <row r="114" spans="1:25" s="774" customFormat="1" ht="29.15" customHeight="1" outlineLevel="1" x14ac:dyDescent="0.35">
      <c r="A114" s="765" t="s">
        <v>417</v>
      </c>
      <c r="B114" s="765"/>
      <c r="C114" s="776"/>
      <c r="D114" s="777" t="s">
        <v>335</v>
      </c>
      <c r="E114" s="778"/>
      <c r="F114" s="779"/>
      <c r="G114" s="782"/>
      <c r="H114" s="781"/>
      <c r="I114" s="780"/>
      <c r="J114" s="781"/>
      <c r="K114" s="780"/>
      <c r="L114" s="781"/>
      <c r="M114" s="780"/>
      <c r="N114" s="781"/>
      <c r="O114" s="780"/>
      <c r="P114" s="781"/>
      <c r="Q114" s="780"/>
      <c r="R114" s="779"/>
      <c r="S114" s="782"/>
      <c r="T114" s="781"/>
      <c r="U114" s="780"/>
      <c r="V114" s="781"/>
      <c r="Y114" s="775"/>
    </row>
    <row r="115" spans="1:25" s="774" customFormat="1" ht="29.15" customHeight="1" outlineLevel="1" x14ac:dyDescent="0.35">
      <c r="A115" s="765" t="s">
        <v>417</v>
      </c>
      <c r="B115" s="776"/>
      <c r="C115" s="776"/>
      <c r="D115" s="777" t="s">
        <v>335</v>
      </c>
      <c r="E115" s="778"/>
      <c r="F115" s="779"/>
      <c r="G115" s="782"/>
      <c r="H115" s="781"/>
      <c r="I115" s="780"/>
      <c r="J115" s="781"/>
      <c r="K115" s="780"/>
      <c r="L115" s="781"/>
      <c r="M115" s="780"/>
      <c r="N115" s="781"/>
      <c r="O115" s="780"/>
      <c r="P115" s="781"/>
      <c r="Q115" s="780"/>
      <c r="R115" s="779"/>
      <c r="S115" s="782"/>
      <c r="T115" s="781"/>
      <c r="U115" s="780"/>
      <c r="V115" s="781"/>
      <c r="Y115" s="775"/>
    </row>
    <row r="116" spans="1:25" s="774" customFormat="1" ht="29.15" customHeight="1" outlineLevel="1" x14ac:dyDescent="0.35">
      <c r="A116" s="765" t="s">
        <v>417</v>
      </c>
      <c r="B116" s="766"/>
      <c r="C116" s="766"/>
      <c r="D116" s="767" t="s">
        <v>335</v>
      </c>
      <c r="E116" s="778"/>
      <c r="F116" s="779"/>
      <c r="G116" s="782"/>
      <c r="H116" s="781"/>
      <c r="I116" s="780"/>
      <c r="J116" s="781"/>
      <c r="K116" s="780"/>
      <c r="L116" s="781"/>
      <c r="M116" s="780"/>
      <c r="N116" s="781"/>
      <c r="O116" s="780"/>
      <c r="P116" s="781"/>
      <c r="Q116" s="780"/>
      <c r="R116" s="779"/>
      <c r="S116" s="782"/>
      <c r="T116" s="781"/>
      <c r="U116" s="780"/>
      <c r="V116" s="781"/>
      <c r="Y116" s="775"/>
    </row>
    <row r="117" spans="1:25" s="774" customFormat="1" ht="29.15" customHeight="1" outlineLevel="1" x14ac:dyDescent="0.35">
      <c r="A117" s="765"/>
      <c r="B117" s="776"/>
      <c r="C117" s="776"/>
      <c r="D117" s="777" t="s">
        <v>335</v>
      </c>
      <c r="E117" s="778"/>
      <c r="F117" s="779"/>
      <c r="G117" s="782"/>
      <c r="H117" s="781"/>
      <c r="I117" s="780"/>
      <c r="J117" s="781"/>
      <c r="K117" s="780"/>
      <c r="L117" s="781"/>
      <c r="M117" s="780"/>
      <c r="N117" s="781"/>
      <c r="O117" s="780"/>
      <c r="P117" s="781"/>
      <c r="Q117" s="780"/>
      <c r="R117" s="779"/>
      <c r="S117" s="782"/>
      <c r="T117" s="781"/>
      <c r="U117" s="780"/>
      <c r="V117" s="781"/>
      <c r="Y117" s="775"/>
    </row>
    <row r="118" spans="1:25" s="774" customFormat="1" ht="29.15" customHeight="1" outlineLevel="1" x14ac:dyDescent="0.35">
      <c r="A118" s="765"/>
      <c r="B118" s="776"/>
      <c r="C118" s="776"/>
      <c r="D118" s="777" t="s">
        <v>335</v>
      </c>
      <c r="E118" s="778"/>
      <c r="F118" s="779"/>
      <c r="G118" s="782"/>
      <c r="H118" s="781"/>
      <c r="I118" s="780"/>
      <c r="J118" s="781"/>
      <c r="K118" s="780"/>
      <c r="L118" s="781"/>
      <c r="M118" s="780"/>
      <c r="N118" s="781"/>
      <c r="O118" s="780"/>
      <c r="P118" s="781"/>
      <c r="Q118" s="780"/>
      <c r="R118" s="779"/>
      <c r="S118" s="782"/>
      <c r="T118" s="781"/>
      <c r="U118" s="780"/>
      <c r="V118" s="781"/>
      <c r="Y118" s="775"/>
    </row>
    <row r="119" spans="1:25" s="774" customFormat="1" ht="29.15" customHeight="1" outlineLevel="1" x14ac:dyDescent="0.35">
      <c r="A119" s="765"/>
      <c r="B119" s="776"/>
      <c r="C119" s="776"/>
      <c r="D119" s="777" t="s">
        <v>335</v>
      </c>
      <c r="E119" s="778"/>
      <c r="F119" s="779"/>
      <c r="G119" s="782"/>
      <c r="H119" s="781"/>
      <c r="I119" s="780"/>
      <c r="J119" s="781"/>
      <c r="K119" s="780"/>
      <c r="L119" s="781"/>
      <c r="M119" s="780"/>
      <c r="N119" s="781"/>
      <c r="O119" s="780"/>
      <c r="P119" s="781"/>
      <c r="Q119" s="780"/>
      <c r="R119" s="779"/>
      <c r="S119" s="782"/>
      <c r="T119" s="781"/>
      <c r="U119" s="780"/>
      <c r="V119" s="781"/>
      <c r="Y119" s="775"/>
    </row>
    <row r="120" spans="1:25" s="774" customFormat="1" ht="29.15" customHeight="1" outlineLevel="1" x14ac:dyDescent="0.35">
      <c r="A120" s="765"/>
      <c r="B120" s="776"/>
      <c r="C120" s="776"/>
      <c r="D120" s="777" t="s">
        <v>335</v>
      </c>
      <c r="E120" s="778"/>
      <c r="F120" s="779"/>
      <c r="G120" s="782"/>
      <c r="H120" s="781"/>
      <c r="I120" s="780"/>
      <c r="J120" s="781"/>
      <c r="K120" s="780"/>
      <c r="L120" s="781"/>
      <c r="M120" s="780"/>
      <c r="N120" s="781"/>
      <c r="O120" s="780"/>
      <c r="P120" s="781"/>
      <c r="Q120" s="780"/>
      <c r="R120" s="779"/>
      <c r="S120" s="782"/>
      <c r="T120" s="781"/>
      <c r="U120" s="780"/>
      <c r="V120" s="781"/>
      <c r="Y120" s="775"/>
    </row>
    <row r="121" spans="1:25" s="763" customFormat="1" ht="29.15" customHeight="1" outlineLevel="1" x14ac:dyDescent="0.35">
      <c r="A121" s="765"/>
      <c r="B121" s="776"/>
      <c r="C121" s="776"/>
      <c r="D121" s="777" t="s">
        <v>335</v>
      </c>
      <c r="E121" s="778"/>
      <c r="F121" s="779"/>
      <c r="G121" s="782"/>
      <c r="H121" s="781"/>
      <c r="I121" s="780"/>
      <c r="J121" s="781"/>
      <c r="K121" s="780"/>
      <c r="L121" s="781"/>
      <c r="M121" s="780"/>
      <c r="N121" s="781"/>
      <c r="O121" s="780"/>
      <c r="P121" s="781"/>
      <c r="Q121" s="780"/>
      <c r="R121" s="779"/>
      <c r="S121" s="782"/>
      <c r="T121" s="781"/>
      <c r="U121" s="780"/>
      <c r="V121" s="781"/>
      <c r="Y121" s="764"/>
    </row>
    <row r="122" spans="1:25" s="763" customFormat="1" ht="29.15" customHeight="1" outlineLevel="1" x14ac:dyDescent="0.35">
      <c r="A122" s="765"/>
      <c r="B122" s="776"/>
      <c r="C122" s="776"/>
      <c r="D122" s="777" t="s">
        <v>335</v>
      </c>
      <c r="E122" s="778"/>
      <c r="F122" s="779"/>
      <c r="G122" s="782"/>
      <c r="H122" s="781"/>
      <c r="I122" s="780"/>
      <c r="J122" s="781"/>
      <c r="K122" s="780"/>
      <c r="L122" s="781"/>
      <c r="M122" s="780"/>
      <c r="N122" s="781"/>
      <c r="O122" s="780"/>
      <c r="P122" s="781"/>
      <c r="Q122" s="780"/>
      <c r="R122" s="779"/>
      <c r="S122" s="782"/>
      <c r="T122" s="781"/>
      <c r="U122" s="780"/>
      <c r="V122" s="781"/>
      <c r="Y122" s="764"/>
    </row>
    <row r="123" spans="1:25" s="763" customFormat="1" ht="29.15" customHeight="1" outlineLevel="1" x14ac:dyDescent="0.35">
      <c r="A123" s="765"/>
      <c r="B123" s="776"/>
      <c r="C123" s="776"/>
      <c r="D123" s="777" t="s">
        <v>335</v>
      </c>
      <c r="E123" s="778"/>
      <c r="F123" s="779"/>
      <c r="G123" s="782"/>
      <c r="H123" s="781"/>
      <c r="I123" s="780"/>
      <c r="J123" s="781"/>
      <c r="K123" s="780"/>
      <c r="L123" s="781"/>
      <c r="M123" s="780"/>
      <c r="N123" s="781"/>
      <c r="O123" s="780"/>
      <c r="P123" s="781"/>
      <c r="Q123" s="780"/>
      <c r="R123" s="779"/>
      <c r="S123" s="782"/>
      <c r="T123" s="781"/>
      <c r="U123" s="780"/>
      <c r="V123" s="781"/>
      <c r="Y123" s="764"/>
    </row>
    <row r="124" spans="1:25" s="763" customFormat="1" ht="29.15" customHeight="1" outlineLevel="1" x14ac:dyDescent="0.35">
      <c r="A124" s="765"/>
      <c r="B124" s="776"/>
      <c r="C124" s="776"/>
      <c r="D124" s="777" t="s">
        <v>335</v>
      </c>
      <c r="E124" s="778"/>
      <c r="F124" s="779"/>
      <c r="G124" s="782"/>
      <c r="H124" s="781"/>
      <c r="I124" s="780"/>
      <c r="J124" s="781"/>
      <c r="K124" s="780"/>
      <c r="L124" s="781"/>
      <c r="M124" s="780"/>
      <c r="N124" s="781"/>
      <c r="O124" s="780"/>
      <c r="P124" s="781"/>
      <c r="Q124" s="780"/>
      <c r="R124" s="779"/>
      <c r="S124" s="782"/>
      <c r="T124" s="781"/>
      <c r="U124" s="780"/>
      <c r="V124" s="781"/>
      <c r="Y124" s="764"/>
    </row>
    <row r="125" spans="1:25" ht="29.15" customHeight="1" x14ac:dyDescent="0.3"/>
    <row r="166" spans="1:1" x14ac:dyDescent="0.3">
      <c r="A166" s="544"/>
    </row>
  </sheetData>
  <sheetProtection sheet="1" objects="1" scenarios="1"/>
  <mergeCells count="27">
    <mergeCell ref="P100:T102"/>
    <mergeCell ref="W91:AA93"/>
    <mergeCell ref="W100:AA102"/>
    <mergeCell ref="W82:AA84"/>
    <mergeCell ref="P82:T84"/>
    <mergeCell ref="G77:H77"/>
    <mergeCell ref="B26:D26"/>
    <mergeCell ref="N77:O77"/>
    <mergeCell ref="U77:V77"/>
    <mergeCell ref="A10:N10"/>
    <mergeCell ref="A11:N11"/>
    <mergeCell ref="A19:N19"/>
    <mergeCell ref="B100:F102"/>
    <mergeCell ref="I100:M102"/>
    <mergeCell ref="B91:F93"/>
    <mergeCell ref="I91:M93"/>
    <mergeCell ref="B82:F84"/>
    <mergeCell ref="I82:M84"/>
    <mergeCell ref="G96:H96"/>
    <mergeCell ref="AB87:AC87"/>
    <mergeCell ref="AB96:AC96"/>
    <mergeCell ref="AB77:AC77"/>
    <mergeCell ref="N87:O87"/>
    <mergeCell ref="U87:V87"/>
    <mergeCell ref="N96:O96"/>
    <mergeCell ref="U96:V96"/>
    <mergeCell ref="P91:T93"/>
  </mergeCells>
  <conditionalFormatting sqref="C59:H59 C54:J58">
    <cfRule type="cellIs" dxfId="55" priority="15" operator="lessThan">
      <formula>0</formula>
    </cfRule>
  </conditionalFormatting>
  <conditionalFormatting sqref="K54:K58">
    <cfRule type="cellIs" dxfId="54" priority="10" operator="lessThan">
      <formula>0</formula>
    </cfRule>
  </conditionalFormatting>
  <conditionalFormatting sqref="I59">
    <cfRule type="cellIs" dxfId="53" priority="13" operator="lessThan">
      <formula>0</formula>
    </cfRule>
  </conditionalFormatting>
  <conditionalFormatting sqref="J59">
    <cfRule type="cellIs" dxfId="52" priority="11" operator="lessThan">
      <formula>0</formula>
    </cfRule>
  </conditionalFormatting>
  <conditionalFormatting sqref="K59">
    <cfRule type="cellIs" dxfId="51" priority="9" operator="lessThan">
      <formula>0</formula>
    </cfRule>
  </conditionalFormatting>
  <conditionalFormatting sqref="O39:P47">
    <cfRule type="expression" dxfId="50" priority="17">
      <formula>$P$39&lt;($M$39*$J$39)</formula>
    </cfRule>
  </conditionalFormatting>
  <dataValidations count="1">
    <dataValidation type="list" allowBlank="1" showInputMessage="1" showErrorMessage="1" sqref="B5">
      <formula1>INDIRECT(B4)</formula1>
    </dataValidation>
  </dataValidations>
  <pageMargins left="0.25" right="0.25" top="0.75" bottom="0.75" header="0.3" footer="0.3"/>
  <pageSetup paperSize="9" scale="25" fitToHeight="0" orientation="landscape" r:id="rId1"/>
  <rowBreaks count="3" manualBreakCount="3">
    <brk id="48" max="32" man="1"/>
    <brk id="103" max="32" man="1"/>
    <brk id="125" max="30" man="1"/>
  </rowBreaks>
  <ignoredErrors>
    <ignoredError sqref="B107:B113 F106 G107:Q113 G98:AC99 G79:AC81 B78:AC78 B79:F86 F107:F113 G100:H102 N100:O102 G94:AC97 G91:P91 U91:V91 G92:O93 U92:V93 U100:V102 AC91 AC92:AC93 AB100:AC102 G85:AC86 G82:O84 AB82:AC84 U82:V84 B87:F97 G87:AC90" unlockedFormula="1"/>
  </ignoredErrors>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'Dropdown input'!$B$26:$G$26</xm:f>
          </x14:formula1>
          <xm:sqref>B4</xm:sqref>
        </x14:dataValidation>
        <x14:dataValidation type="list" allowBlank="1" showInputMessage="1" showErrorMessage="1">
          <x14:formula1>
            <xm:f>'Dropdown input'!$B$36:$B$37</xm:f>
          </x14:formula1>
          <xm:sqref>B8</xm:sqref>
        </x14:dataValidation>
        <x14:dataValidation type="list" allowBlank="1" showInputMessage="1" showErrorMessage="1">
          <x14:formula1>
            <xm:f>'Dropdown input'!$B$41:$B$43</xm:f>
          </x14:formula1>
          <xm:sqref>B24 G129</xm:sqref>
        </x14:dataValidation>
        <x14:dataValidation type="list" allowBlank="1" showInputMessage="1" showErrorMessage="1">
          <x14:formula1>
            <xm:f>'Dropdown input'!$D$41:$D$43</xm:f>
          </x14:formula1>
          <xm:sqref>B3</xm:sqref>
        </x14:dataValidation>
        <x14:dataValidation type="list" allowBlank="1" showInputMessage="1" showErrorMessage="1">
          <x14:formula1>
            <xm:f>'Dropdown input'!$B$21:$B$24</xm:f>
          </x14:formula1>
          <xm:sqref>C39:C47</xm:sqref>
        </x14:dataValidation>
        <x14:dataValidation type="list" allowBlank="1" showInputMessage="1" showErrorMessage="1">
          <x14:formula1>
            <xm:f>'Dropdown input'!$B$7:$B$16</xm:f>
          </x14:formula1>
          <xm:sqref>D39:D47</xm:sqref>
        </x14:dataValidation>
        <x14:dataValidation type="list" allowBlank="1" showInputMessage="1" showErrorMessage="1">
          <x14:formula1>
            <xm:f>'Dropdown input'!$B$36:$B$38</xm:f>
          </x14:formula1>
          <xm:sqref>B7</xm:sqref>
        </x14:dataValidation>
        <x14:dataValidation type="list" allowBlank="1" showInputMessage="1" showErrorMessage="1">
          <x14:formula1>
            <xm:f>'Dropdown input'!$D$36:$D$38</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N67"/>
  <sheetViews>
    <sheetView showGridLines="0" view="pageBreakPreview" topLeftCell="A2" zoomScale="80" zoomScaleNormal="70" zoomScaleSheetLayoutView="80" workbookViewId="0">
      <selection activeCell="A2" sqref="A2"/>
    </sheetView>
  </sheetViews>
  <sheetFormatPr baseColWidth="10" defaultColWidth="10.58203125" defaultRowHeight="15.5" outlineLevelRow="1" outlineLevelCol="1" x14ac:dyDescent="0.35"/>
  <cols>
    <col min="1" max="1" width="60.08203125" style="4" customWidth="1"/>
    <col min="2" max="2" width="13.83203125" style="4" customWidth="1"/>
    <col min="3" max="3" width="15" style="4" customWidth="1"/>
    <col min="4" max="4" width="16.58203125" style="4" customWidth="1"/>
    <col min="5" max="9" width="15" style="4" customWidth="1" outlineLevel="1"/>
    <col min="10" max="10" width="17.75" style="4" customWidth="1"/>
    <col min="11" max="11" width="10.58203125" style="4"/>
    <col min="12" max="12" width="26.83203125" style="848" customWidth="1"/>
    <col min="13" max="13" width="31.33203125" style="4" customWidth="1"/>
    <col min="14" max="14" width="9.08203125" style="4" customWidth="1"/>
    <col min="15" max="15" width="7" style="4" customWidth="1"/>
    <col min="16" max="16" width="6.08203125" style="4" customWidth="1"/>
    <col min="17" max="16384" width="10.58203125" style="4"/>
  </cols>
  <sheetData>
    <row r="1" spans="1:40" s="516" customFormat="1" ht="26.5" customHeight="1" x14ac:dyDescent="0.3">
      <c r="A1" s="783" t="s">
        <v>133</v>
      </c>
      <c r="B1" s="78"/>
      <c r="C1" s="78"/>
      <c r="D1" s="78"/>
      <c r="E1" s="78"/>
      <c r="F1" s="78"/>
      <c r="G1" s="78"/>
      <c r="H1" s="78"/>
      <c r="I1" s="78"/>
      <c r="J1" s="78"/>
      <c r="K1" s="78"/>
      <c r="L1" s="515"/>
      <c r="M1" s="78"/>
      <c r="N1" s="78"/>
      <c r="O1" s="78"/>
      <c r="P1" s="78"/>
      <c r="Q1" s="78"/>
      <c r="R1" s="78"/>
      <c r="S1" s="8"/>
      <c r="T1" s="8"/>
      <c r="U1" s="8"/>
      <c r="V1" s="8"/>
      <c r="W1" s="8"/>
      <c r="X1" s="8"/>
      <c r="Y1" s="8"/>
      <c r="Z1" s="8"/>
      <c r="AA1" s="8"/>
      <c r="AB1" s="8"/>
      <c r="AC1" s="8"/>
      <c r="AD1" s="8"/>
      <c r="AE1" s="8"/>
      <c r="AF1" s="8"/>
      <c r="AG1" s="8"/>
      <c r="AH1" s="8"/>
      <c r="AI1" s="8"/>
      <c r="AJ1" s="8"/>
      <c r="AK1" s="8"/>
      <c r="AL1" s="8"/>
      <c r="AM1" s="8"/>
      <c r="AN1" s="8"/>
    </row>
    <row r="2" spans="1:40" s="82" customFormat="1" ht="34" customHeight="1" x14ac:dyDescent="0.3">
      <c r="A2" s="83" t="s">
        <v>87</v>
      </c>
      <c r="B2" s="921" t="str">
        <f>IF('Übersicht TP '!B2=0,"",'Übersicht TP '!B2)</f>
        <v/>
      </c>
      <c r="C2" s="921"/>
      <c r="D2" s="790"/>
      <c r="E2" s="83" t="s">
        <v>10</v>
      </c>
      <c r="F2" s="84"/>
      <c r="G2" s="790"/>
      <c r="H2" s="790"/>
      <c r="I2" s="790"/>
      <c r="J2" s="790"/>
      <c r="K2" s="790"/>
      <c r="L2" s="844"/>
      <c r="M2" s="790"/>
      <c r="N2" s="790"/>
      <c r="O2" s="790"/>
      <c r="S2" s="8"/>
      <c r="T2" s="8"/>
      <c r="U2" s="348"/>
      <c r="V2" s="348"/>
      <c r="W2" s="8"/>
      <c r="X2" s="8"/>
      <c r="Y2" s="8"/>
      <c r="Z2" s="8"/>
      <c r="AA2" s="8"/>
      <c r="AB2" s="8"/>
      <c r="AC2" s="8"/>
      <c r="AD2" s="8"/>
      <c r="AE2" s="8"/>
    </row>
    <row r="3" spans="1:40" s="1" customFormat="1" ht="28.5" customHeight="1" x14ac:dyDescent="0.3">
      <c r="A3" s="787" t="s">
        <v>353</v>
      </c>
      <c r="B3" s="6"/>
      <c r="C3" s="6"/>
      <c r="D3" s="6"/>
      <c r="E3" s="6"/>
      <c r="F3" s="6"/>
      <c r="G3" s="6"/>
      <c r="H3" s="6"/>
      <c r="I3" s="6"/>
      <c r="J3" s="7"/>
      <c r="K3" s="6"/>
      <c r="L3" s="6"/>
      <c r="M3" s="6"/>
      <c r="N3" s="6"/>
      <c r="O3" s="6"/>
      <c r="P3" s="6"/>
      <c r="Q3" s="6"/>
      <c r="R3" s="6"/>
      <c r="S3" s="348"/>
      <c r="T3" s="348"/>
      <c r="U3" s="348"/>
      <c r="V3" s="348"/>
      <c r="W3" s="8"/>
      <c r="X3" s="8"/>
      <c r="Y3" s="8"/>
      <c r="Z3" s="8"/>
      <c r="AA3" s="8"/>
      <c r="AB3" s="8"/>
      <c r="AC3" s="8"/>
      <c r="AD3" s="8"/>
      <c r="AE3" s="8"/>
      <c r="AF3" s="362"/>
      <c r="AG3" s="362"/>
      <c r="AH3" s="362"/>
      <c r="AI3" s="362"/>
    </row>
    <row r="4" spans="1:40" s="16" customFormat="1" ht="69" customHeight="1" outlineLevel="1" x14ac:dyDescent="0.35">
      <c r="A4" s="919" t="s">
        <v>443</v>
      </c>
      <c r="B4" s="920"/>
      <c r="C4" s="920"/>
      <c r="D4" s="920"/>
      <c r="E4" s="920"/>
      <c r="F4" s="920"/>
      <c r="G4" s="920"/>
      <c r="H4" s="920"/>
      <c r="I4" s="920"/>
      <c r="J4" s="920"/>
      <c r="K4" s="920"/>
      <c r="L4" s="920"/>
      <c r="M4" s="920"/>
      <c r="N4" s="920"/>
      <c r="O4" s="920"/>
      <c r="P4" s="920"/>
      <c r="Q4" s="920"/>
      <c r="R4" s="920"/>
      <c r="S4" s="348"/>
      <c r="T4" s="348"/>
      <c r="U4" s="348"/>
      <c r="V4" s="348"/>
      <c r="W4" s="8"/>
      <c r="X4" s="8"/>
      <c r="Y4" s="8"/>
      <c r="Z4" s="8"/>
      <c r="AA4" s="8"/>
      <c r="AB4" s="8"/>
      <c r="AC4" s="8"/>
      <c r="AD4" s="8"/>
      <c r="AE4" s="8"/>
    </row>
    <row r="5" spans="1:40" s="16" customFormat="1" ht="23.15" customHeight="1" x14ac:dyDescent="0.35">
      <c r="A5" s="537" t="s">
        <v>210</v>
      </c>
      <c r="B5" s="88"/>
      <c r="C5" s="88"/>
      <c r="D5" s="88"/>
      <c r="E5" s="88"/>
      <c r="F5" s="88"/>
      <c r="G5" s="88"/>
      <c r="H5" s="88"/>
      <c r="I5" s="88"/>
      <c r="J5" s="88"/>
      <c r="K5" s="88"/>
      <c r="L5" s="533"/>
      <c r="M5" s="88"/>
      <c r="N5" s="89"/>
      <c r="O5" s="89"/>
      <c r="P5" s="89"/>
      <c r="S5" s="348"/>
      <c r="T5" s="348"/>
      <c r="U5" s="348"/>
      <c r="V5" s="348"/>
      <c r="W5" s="348"/>
      <c r="X5" s="348"/>
      <c r="Y5" s="348"/>
      <c r="Z5" s="348"/>
      <c r="AA5" s="348"/>
      <c r="AB5" s="348"/>
      <c r="AC5" s="348"/>
      <c r="AD5" s="348"/>
      <c r="AE5" s="348"/>
      <c r="AF5" s="362"/>
      <c r="AG5" s="362"/>
      <c r="AH5" s="362"/>
      <c r="AI5" s="362"/>
    </row>
    <row r="6" spans="1:40" s="16" customFormat="1" ht="6" customHeight="1" x14ac:dyDescent="0.35">
      <c r="A6" s="348"/>
      <c r="B6" s="348"/>
      <c r="C6" s="348"/>
      <c r="D6" s="348"/>
      <c r="E6" s="348"/>
      <c r="F6" s="348"/>
      <c r="G6" s="348"/>
      <c r="H6" s="348"/>
      <c r="I6" s="348"/>
      <c r="J6" s="348"/>
      <c r="K6" s="348"/>
      <c r="L6" s="845"/>
      <c r="M6" s="348"/>
      <c r="S6" s="8"/>
      <c r="T6" s="8"/>
      <c r="U6" s="8"/>
      <c r="V6" s="8"/>
      <c r="W6" s="8"/>
      <c r="X6" s="8"/>
      <c r="Y6" s="8"/>
      <c r="Z6" s="8"/>
      <c r="AA6" s="8"/>
      <c r="AB6" s="8"/>
      <c r="AC6" s="8"/>
      <c r="AD6" s="8"/>
      <c r="AE6" s="8"/>
    </row>
    <row r="7" spans="1:40" s="1" customFormat="1" ht="24.65" customHeight="1" x14ac:dyDescent="0.3">
      <c r="A7" s="787" t="s">
        <v>301</v>
      </c>
      <c r="B7" s="6"/>
      <c r="C7" s="6"/>
      <c r="D7" s="6"/>
      <c r="E7" s="6"/>
      <c r="F7" s="6"/>
      <c r="G7" s="6"/>
      <c r="H7" s="6"/>
      <c r="I7" s="6"/>
      <c r="J7" s="7"/>
      <c r="K7" s="6"/>
      <c r="L7" s="6"/>
      <c r="M7" s="6"/>
      <c r="N7" s="791" t="s">
        <v>111</v>
      </c>
      <c r="O7" s="6"/>
      <c r="P7" s="6"/>
      <c r="Q7" s="6"/>
      <c r="R7" s="6"/>
      <c r="S7" s="348"/>
      <c r="T7" s="348"/>
      <c r="U7" s="348"/>
      <c r="V7" s="348"/>
      <c r="W7" s="8"/>
      <c r="X7" s="8"/>
      <c r="Y7" s="8"/>
      <c r="Z7" s="8"/>
      <c r="AA7" s="8"/>
      <c r="AB7" s="8"/>
      <c r="AC7" s="8"/>
      <c r="AD7" s="8"/>
      <c r="AE7" s="8"/>
      <c r="AF7" s="362"/>
      <c r="AG7" s="362"/>
      <c r="AH7" s="362"/>
      <c r="AI7" s="362"/>
    </row>
    <row r="8" spans="1:40" s="8" customFormat="1" ht="44.5" customHeight="1" x14ac:dyDescent="0.3">
      <c r="A8" s="792"/>
      <c r="B8" s="793"/>
      <c r="C8" s="794" t="s">
        <v>1</v>
      </c>
      <c r="D8" s="794" t="s">
        <v>289</v>
      </c>
      <c r="E8" s="794" t="s">
        <v>3</v>
      </c>
      <c r="F8" s="794" t="s">
        <v>4</v>
      </c>
      <c r="G8" s="794" t="s">
        <v>5</v>
      </c>
      <c r="H8" s="794" t="s">
        <v>6</v>
      </c>
      <c r="I8" s="794" t="s">
        <v>7</v>
      </c>
      <c r="J8" s="795" t="s">
        <v>281</v>
      </c>
      <c r="K8" s="796" t="s">
        <v>19</v>
      </c>
      <c r="L8" s="846" t="s">
        <v>199</v>
      </c>
      <c r="M8" s="797" t="s">
        <v>202</v>
      </c>
      <c r="N8" s="12" t="s">
        <v>66</v>
      </c>
      <c r="O8" s="12" t="s">
        <v>2</v>
      </c>
      <c r="P8" s="13" t="s">
        <v>7</v>
      </c>
    </row>
    <row r="9" spans="1:40" s="362" customFormat="1" ht="32.15" customHeight="1" x14ac:dyDescent="0.3">
      <c r="A9" s="851" t="s">
        <v>444</v>
      </c>
      <c r="B9" s="852"/>
      <c r="C9" s="853">
        <f>SUM(C10:C18)</f>
        <v>0</v>
      </c>
      <c r="D9" s="853">
        <f t="shared" ref="D9:J9" si="0">SUM(D10:D18)</f>
        <v>0</v>
      </c>
      <c r="E9" s="853">
        <f t="shared" si="0"/>
        <v>0</v>
      </c>
      <c r="F9" s="853">
        <f t="shared" si="0"/>
        <v>0</v>
      </c>
      <c r="G9" s="853">
        <f t="shared" si="0"/>
        <v>0</v>
      </c>
      <c r="H9" s="853">
        <f t="shared" si="0"/>
        <v>0</v>
      </c>
      <c r="I9" s="853">
        <f t="shared" si="0"/>
        <v>0</v>
      </c>
      <c r="J9" s="854">
        <f t="shared" si="0"/>
        <v>0</v>
      </c>
      <c r="K9" s="855">
        <f>SUM(C9:J9)</f>
        <v>0</v>
      </c>
      <c r="L9" s="856" t="s">
        <v>200</v>
      </c>
      <c r="M9" s="857"/>
      <c r="N9" s="858" t="str">
        <f>IF(SUM(N10:N18)=100%,"OK","!")</f>
        <v>!</v>
      </c>
      <c r="O9" s="858" t="str">
        <f t="shared" ref="O9:P9" si="1">IF(SUM(O10:O18)=100%,"OK","!")</f>
        <v>!</v>
      </c>
      <c r="P9" s="858" t="str">
        <f t="shared" si="1"/>
        <v>!</v>
      </c>
    </row>
    <row r="10" spans="1:40" s="8" customFormat="1" x14ac:dyDescent="0.3">
      <c r="A10" s="798" t="s">
        <v>62</v>
      </c>
      <c r="B10" s="799"/>
      <c r="C10" s="798"/>
      <c r="D10" s="798"/>
      <c r="E10" s="798"/>
      <c r="F10" s="798"/>
      <c r="G10" s="798"/>
      <c r="H10" s="798"/>
      <c r="I10" s="798"/>
      <c r="J10" s="800"/>
      <c r="K10" s="801">
        <f>SUM(C10:J10)</f>
        <v>0</v>
      </c>
      <c r="L10" s="849"/>
      <c r="M10" s="802"/>
      <c r="N10" s="15" t="str">
        <f t="shared" ref="N10:N17" si="2">IFERROR(C10/$C$9,"N/A")</f>
        <v>N/A</v>
      </c>
      <c r="O10" s="15" t="str">
        <f>IFERROR(D10/$D$9,"N/A")</f>
        <v>N/A</v>
      </c>
      <c r="P10" s="15" t="str">
        <f>IFERROR(I10/$I$9,"N/A")</f>
        <v>N/A</v>
      </c>
    </row>
    <row r="11" spans="1:40" s="8" customFormat="1" x14ac:dyDescent="0.3">
      <c r="A11" s="798" t="s">
        <v>63</v>
      </c>
      <c r="B11" s="799"/>
      <c r="C11" s="798"/>
      <c r="D11" s="798"/>
      <c r="E11" s="798"/>
      <c r="F11" s="798"/>
      <c r="G11" s="798"/>
      <c r="H11" s="798"/>
      <c r="I11" s="798"/>
      <c r="J11" s="800"/>
      <c r="K11" s="801">
        <f>SUM(C11:J11)</f>
        <v>0</v>
      </c>
      <c r="L11" s="849"/>
      <c r="M11" s="802"/>
      <c r="N11" s="15" t="str">
        <f t="shared" si="2"/>
        <v>N/A</v>
      </c>
      <c r="O11" s="15" t="str">
        <f>IFERROR(D11/$D$9,"N/A")</f>
        <v>N/A</v>
      </c>
      <c r="P11" s="15" t="str">
        <f t="shared" ref="P11:P12" si="3">IFERROR(I11/$I$9,"N/A")</f>
        <v>N/A</v>
      </c>
    </row>
    <row r="12" spans="1:40" s="8" customFormat="1" x14ac:dyDescent="0.3">
      <c r="A12" s="798" t="s">
        <v>65</v>
      </c>
      <c r="B12" s="799"/>
      <c r="C12" s="798"/>
      <c r="D12" s="798"/>
      <c r="E12" s="798"/>
      <c r="F12" s="798"/>
      <c r="G12" s="798"/>
      <c r="H12" s="798"/>
      <c r="I12" s="798"/>
      <c r="J12" s="800"/>
      <c r="K12" s="801">
        <f>SUM(C12:J12)</f>
        <v>0</v>
      </c>
      <c r="L12" s="849"/>
      <c r="M12" s="802"/>
      <c r="N12" s="15" t="str">
        <f t="shared" si="2"/>
        <v>N/A</v>
      </c>
      <c r="O12" s="15" t="str">
        <f>IFERROR(D12/$D$9,"N/A")</f>
        <v>N/A</v>
      </c>
      <c r="P12" s="15" t="str">
        <f t="shared" si="3"/>
        <v>N/A</v>
      </c>
    </row>
    <row r="13" spans="1:40" s="8" customFormat="1" x14ac:dyDescent="0.3">
      <c r="A13" s="798"/>
      <c r="B13" s="799"/>
      <c r="C13" s="798"/>
      <c r="D13" s="798"/>
      <c r="E13" s="798"/>
      <c r="F13" s="798"/>
      <c r="G13" s="798"/>
      <c r="H13" s="798"/>
      <c r="I13" s="798"/>
      <c r="J13" s="800"/>
      <c r="K13" s="801"/>
      <c r="L13" s="849"/>
      <c r="M13" s="802"/>
      <c r="N13" s="15" t="str">
        <f t="shared" si="2"/>
        <v>N/A</v>
      </c>
      <c r="O13" s="15" t="str">
        <f t="shared" ref="O13:O18" si="4">IFERROR(D13/$D$9,"N/A")</f>
        <v>N/A</v>
      </c>
      <c r="P13" s="15" t="str">
        <f t="shared" ref="P13:P18" si="5">IFERROR(I13/$I$9,"N/A")</f>
        <v>N/A</v>
      </c>
    </row>
    <row r="14" spans="1:40" s="8" customFormat="1" x14ac:dyDescent="0.3">
      <c r="A14" s="798" t="s">
        <v>303</v>
      </c>
      <c r="B14" s="799"/>
      <c r="C14" s="798"/>
      <c r="D14" s="798"/>
      <c r="E14" s="798"/>
      <c r="F14" s="798"/>
      <c r="G14" s="798"/>
      <c r="H14" s="798"/>
      <c r="I14" s="798"/>
      <c r="J14" s="800"/>
      <c r="K14" s="801"/>
      <c r="L14" s="849"/>
      <c r="M14" s="802"/>
      <c r="N14" s="15" t="str">
        <f t="shared" si="2"/>
        <v>N/A</v>
      </c>
      <c r="O14" s="15" t="str">
        <f t="shared" si="4"/>
        <v>N/A</v>
      </c>
      <c r="P14" s="15" t="str">
        <f t="shared" si="5"/>
        <v>N/A</v>
      </c>
    </row>
    <row r="15" spans="1:40" s="8" customFormat="1" x14ac:dyDescent="0.3">
      <c r="A15" s="798"/>
      <c r="B15" s="799"/>
      <c r="C15" s="798"/>
      <c r="D15" s="798"/>
      <c r="E15" s="798"/>
      <c r="F15" s="798"/>
      <c r="G15" s="798"/>
      <c r="H15" s="798"/>
      <c r="I15" s="798"/>
      <c r="J15" s="800"/>
      <c r="K15" s="801"/>
      <c r="L15" s="849"/>
      <c r="M15" s="802"/>
      <c r="N15" s="15"/>
      <c r="O15" s="15"/>
      <c r="P15" s="15"/>
    </row>
    <row r="16" spans="1:40" s="8" customFormat="1" x14ac:dyDescent="0.3">
      <c r="A16" s="798"/>
      <c r="B16" s="799"/>
      <c r="C16" s="798"/>
      <c r="D16" s="798"/>
      <c r="E16" s="798"/>
      <c r="F16" s="798"/>
      <c r="G16" s="798"/>
      <c r="H16" s="798"/>
      <c r="I16" s="798"/>
      <c r="J16" s="800"/>
      <c r="K16" s="801"/>
      <c r="L16" s="849"/>
      <c r="M16" s="802"/>
      <c r="N16" s="15"/>
      <c r="O16" s="15"/>
      <c r="P16" s="15"/>
    </row>
    <row r="17" spans="1:17" s="8" customFormat="1" x14ac:dyDescent="0.3">
      <c r="A17" s="798"/>
      <c r="B17" s="799"/>
      <c r="C17" s="798"/>
      <c r="D17" s="798"/>
      <c r="E17" s="798"/>
      <c r="F17" s="798"/>
      <c r="G17" s="798"/>
      <c r="H17" s="798"/>
      <c r="I17" s="798"/>
      <c r="J17" s="800"/>
      <c r="K17" s="801"/>
      <c r="L17" s="849"/>
      <c r="M17" s="802"/>
      <c r="N17" s="15" t="str">
        <f t="shared" si="2"/>
        <v>N/A</v>
      </c>
      <c r="O17" s="15" t="str">
        <f t="shared" si="4"/>
        <v>N/A</v>
      </c>
      <c r="P17" s="15" t="str">
        <f t="shared" si="5"/>
        <v>N/A</v>
      </c>
    </row>
    <row r="18" spans="1:17" s="8" customFormat="1" x14ac:dyDescent="0.3">
      <c r="A18" s="798"/>
      <c r="B18" s="799"/>
      <c r="C18" s="798"/>
      <c r="D18" s="798"/>
      <c r="E18" s="798"/>
      <c r="F18" s="798"/>
      <c r="G18" s="798"/>
      <c r="H18" s="798"/>
      <c r="I18" s="798"/>
      <c r="J18" s="800"/>
      <c r="K18" s="801"/>
      <c r="L18" s="849"/>
      <c r="M18" s="802"/>
      <c r="N18" s="15" t="str">
        <f t="shared" ref="N18" si="6">IFERROR(C18/$C$9,"N/A")</f>
        <v>N/A</v>
      </c>
      <c r="O18" s="15" t="str">
        <f t="shared" si="4"/>
        <v>N/A</v>
      </c>
      <c r="P18" s="15" t="str">
        <f t="shared" si="5"/>
        <v>N/A</v>
      </c>
    </row>
    <row r="19" spans="1:17" s="362" customFormat="1" ht="32.15" customHeight="1" x14ac:dyDescent="0.3">
      <c r="A19" s="851" t="s">
        <v>445</v>
      </c>
      <c r="B19" s="852"/>
      <c r="C19" s="853">
        <f>SUM(C20:C26)</f>
        <v>0</v>
      </c>
      <c r="D19" s="853">
        <f t="shared" ref="D19:H19" si="7">SUM(D20:D26)</f>
        <v>0</v>
      </c>
      <c r="E19" s="853">
        <f t="shared" si="7"/>
        <v>0</v>
      </c>
      <c r="F19" s="853">
        <f t="shared" si="7"/>
        <v>0</v>
      </c>
      <c r="G19" s="853">
        <f t="shared" si="7"/>
        <v>0</v>
      </c>
      <c r="H19" s="853">
        <f t="shared" si="7"/>
        <v>0</v>
      </c>
      <c r="I19" s="853">
        <f>SUM(I20:I26)</f>
        <v>0</v>
      </c>
      <c r="J19" s="854">
        <f>SUM(J20:J26)</f>
        <v>0</v>
      </c>
      <c r="K19" s="855">
        <f>SUM(C19:J19)</f>
        <v>0</v>
      </c>
      <c r="L19" s="856" t="s">
        <v>200</v>
      </c>
      <c r="M19" s="857"/>
      <c r="N19" s="858" t="str">
        <f>IF(SUM(N20:N27)=100%,"OK","!")</f>
        <v>!</v>
      </c>
      <c r="O19" s="858" t="str">
        <f t="shared" ref="O19:P19" si="8">IF(SUM(O20:O27)=100%,"OK","!")</f>
        <v>!</v>
      </c>
      <c r="P19" s="858" t="str">
        <f t="shared" si="8"/>
        <v>!</v>
      </c>
    </row>
    <row r="20" spans="1:17" s="8" customFormat="1" x14ac:dyDescent="0.3">
      <c r="A20" s="798" t="s">
        <v>62</v>
      </c>
      <c r="B20" s="803"/>
      <c r="C20" s="804"/>
      <c r="D20" s="804"/>
      <c r="E20" s="804"/>
      <c r="F20" s="804"/>
      <c r="G20" s="804"/>
      <c r="H20" s="804"/>
      <c r="I20" s="804"/>
      <c r="J20" s="800"/>
      <c r="K20" s="801">
        <f>SUM(C20:J20)</f>
        <v>0</v>
      </c>
      <c r="L20" s="849"/>
      <c r="M20" s="802"/>
      <c r="N20" s="15" t="str">
        <f>IFERROR(C20/$C$19,"N/A")</f>
        <v>N/A</v>
      </c>
      <c r="O20" s="15" t="str">
        <f>IFERROR(D20/$D$19,"N/A")</f>
        <v>N/A</v>
      </c>
      <c r="P20" s="15" t="str">
        <f>IFERROR(I20/$I$19,"N/A")</f>
        <v>N/A</v>
      </c>
    </row>
    <row r="21" spans="1:17" s="8" customFormat="1" x14ac:dyDescent="0.3">
      <c r="A21" s="798" t="s">
        <v>63</v>
      </c>
      <c r="B21" s="803"/>
      <c r="C21" s="804"/>
      <c r="D21" s="804"/>
      <c r="E21" s="804"/>
      <c r="F21" s="804"/>
      <c r="G21" s="804"/>
      <c r="H21" s="804"/>
      <c r="I21" s="804"/>
      <c r="J21" s="800"/>
      <c r="K21" s="801">
        <f>SUM(C21:J21)</f>
        <v>0</v>
      </c>
      <c r="L21" s="849"/>
      <c r="M21" s="802"/>
      <c r="N21" s="15" t="str">
        <f>IFERROR(C21/$C$19,"N/A")</f>
        <v>N/A</v>
      </c>
      <c r="O21" s="15" t="str">
        <f>IFERROR(D21/$D$19,"N/A")</f>
        <v>N/A</v>
      </c>
      <c r="P21" s="15" t="str">
        <f t="shared" ref="P21:P22" si="9">IFERROR(I21/$I$19,"N/A")</f>
        <v>N/A</v>
      </c>
    </row>
    <row r="22" spans="1:17" s="8" customFormat="1" x14ac:dyDescent="0.3">
      <c r="A22" s="798" t="s">
        <v>65</v>
      </c>
      <c r="B22" s="803"/>
      <c r="C22" s="804"/>
      <c r="D22" s="804"/>
      <c r="E22" s="804"/>
      <c r="F22" s="804"/>
      <c r="G22" s="804"/>
      <c r="H22" s="804"/>
      <c r="I22" s="804"/>
      <c r="J22" s="800"/>
      <c r="K22" s="801">
        <f>SUM(C22:J22)</f>
        <v>0</v>
      </c>
      <c r="L22" s="849"/>
      <c r="M22" s="802"/>
      <c r="N22" s="15" t="str">
        <f>IFERROR(C22/$C$19,"N/A")</f>
        <v>N/A</v>
      </c>
      <c r="O22" s="15" t="str">
        <f>IFERROR(D22/$D$19,"N/A")</f>
        <v>N/A</v>
      </c>
      <c r="P22" s="15" t="str">
        <f t="shared" si="9"/>
        <v>N/A</v>
      </c>
    </row>
    <row r="23" spans="1:17" s="8" customFormat="1" x14ac:dyDescent="0.3">
      <c r="A23" s="798"/>
      <c r="B23" s="803"/>
      <c r="C23" s="804"/>
      <c r="D23" s="804"/>
      <c r="E23" s="804"/>
      <c r="F23" s="804"/>
      <c r="G23" s="804"/>
      <c r="H23" s="804"/>
      <c r="I23" s="804"/>
      <c r="J23" s="800"/>
      <c r="K23" s="801"/>
      <c r="L23" s="849"/>
      <c r="M23" s="802"/>
      <c r="N23" s="15" t="str">
        <f t="shared" ref="N23:N27" si="10">IFERROR(C23/$C$19,"N/A")</f>
        <v>N/A</v>
      </c>
      <c r="O23" s="15" t="str">
        <f t="shared" ref="O23:O27" si="11">IFERROR(D23/$D$19,"N/A")</f>
        <v>N/A</v>
      </c>
      <c r="P23" s="15" t="str">
        <f t="shared" ref="P23:P27" si="12">IFERROR(I23/$I$19,"N/A")</f>
        <v>N/A</v>
      </c>
    </row>
    <row r="24" spans="1:17" s="8" customFormat="1" x14ac:dyDescent="0.3">
      <c r="A24" s="798"/>
      <c r="B24" s="803"/>
      <c r="C24" s="804"/>
      <c r="D24" s="804"/>
      <c r="E24" s="804"/>
      <c r="F24" s="804"/>
      <c r="G24" s="804"/>
      <c r="H24" s="804"/>
      <c r="I24" s="804"/>
      <c r="J24" s="800"/>
      <c r="K24" s="801"/>
      <c r="L24" s="849"/>
      <c r="M24" s="802"/>
      <c r="N24" s="15" t="str">
        <f t="shared" si="10"/>
        <v>N/A</v>
      </c>
      <c r="O24" s="15" t="str">
        <f t="shared" si="11"/>
        <v>N/A</v>
      </c>
      <c r="P24" s="15" t="str">
        <f t="shared" si="12"/>
        <v>N/A</v>
      </c>
    </row>
    <row r="25" spans="1:17" s="8" customFormat="1" x14ac:dyDescent="0.3">
      <c r="A25" s="798"/>
      <c r="B25" s="803"/>
      <c r="C25" s="804"/>
      <c r="D25" s="804"/>
      <c r="E25" s="804"/>
      <c r="F25" s="804"/>
      <c r="G25" s="804"/>
      <c r="H25" s="804"/>
      <c r="I25" s="804"/>
      <c r="J25" s="800"/>
      <c r="K25" s="801"/>
      <c r="L25" s="849"/>
      <c r="M25" s="802"/>
      <c r="N25" s="15" t="str">
        <f t="shared" si="10"/>
        <v>N/A</v>
      </c>
      <c r="O25" s="15" t="str">
        <f t="shared" si="11"/>
        <v>N/A</v>
      </c>
      <c r="P25" s="15" t="str">
        <f t="shared" si="12"/>
        <v>N/A</v>
      </c>
    </row>
    <row r="26" spans="1:17" s="8" customFormat="1" x14ac:dyDescent="0.3">
      <c r="A26" s="798"/>
      <c r="B26" s="803"/>
      <c r="C26" s="804"/>
      <c r="D26" s="804"/>
      <c r="E26" s="804"/>
      <c r="F26" s="804"/>
      <c r="G26" s="804"/>
      <c r="H26" s="804"/>
      <c r="I26" s="804"/>
      <c r="J26" s="800"/>
      <c r="K26" s="801"/>
      <c r="L26" s="849"/>
      <c r="M26" s="802"/>
      <c r="N26" s="15" t="str">
        <f t="shared" si="10"/>
        <v>N/A</v>
      </c>
      <c r="O26" s="15" t="str">
        <f t="shared" si="11"/>
        <v>N/A</v>
      </c>
      <c r="P26" s="15" t="str">
        <f t="shared" si="12"/>
        <v>N/A</v>
      </c>
    </row>
    <row r="27" spans="1:17" s="8" customFormat="1" x14ac:dyDescent="0.3">
      <c r="A27" s="798" t="s">
        <v>0</v>
      </c>
      <c r="B27" s="799"/>
      <c r="C27" s="805"/>
      <c r="D27" s="805"/>
      <c r="E27" s="805"/>
      <c r="F27" s="805"/>
      <c r="G27" s="805"/>
      <c r="H27" s="805"/>
      <c r="I27" s="805"/>
      <c r="J27" s="806"/>
      <c r="K27" s="801"/>
      <c r="L27" s="849"/>
      <c r="M27" s="802"/>
      <c r="N27" s="15" t="str">
        <f t="shared" si="10"/>
        <v>N/A</v>
      </c>
      <c r="O27" s="15" t="str">
        <f t="shared" si="11"/>
        <v>N/A</v>
      </c>
      <c r="P27" s="15" t="str">
        <f t="shared" si="12"/>
        <v>N/A</v>
      </c>
    </row>
    <row r="28" spans="1:17" s="1" customFormat="1" ht="29.5" customHeight="1" x14ac:dyDescent="0.3">
      <c r="A28" s="859" t="s">
        <v>213</v>
      </c>
      <c r="B28" s="860"/>
      <c r="C28" s="861">
        <f>C9-C19</f>
        <v>0</v>
      </c>
      <c r="D28" s="861">
        <f t="shared" ref="D28:J28" si="13">D9-D19</f>
        <v>0</v>
      </c>
      <c r="E28" s="861">
        <f t="shared" si="13"/>
        <v>0</v>
      </c>
      <c r="F28" s="861">
        <f t="shared" si="13"/>
        <v>0</v>
      </c>
      <c r="G28" s="861">
        <f t="shared" si="13"/>
        <v>0</v>
      </c>
      <c r="H28" s="861">
        <f t="shared" si="13"/>
        <v>0</v>
      </c>
      <c r="I28" s="861">
        <f t="shared" ref="I28" si="14">I9-I19</f>
        <v>0</v>
      </c>
      <c r="J28" s="862">
        <f t="shared" si="13"/>
        <v>0</v>
      </c>
      <c r="K28" s="862">
        <f>K9-K19</f>
        <v>0</v>
      </c>
      <c r="L28" s="856" t="s">
        <v>200</v>
      </c>
      <c r="M28" s="857"/>
    </row>
    <row r="29" spans="1:17" s="8" customFormat="1" x14ac:dyDescent="0.3">
      <c r="A29" s="807" t="s">
        <v>411</v>
      </c>
      <c r="B29" s="808"/>
      <c r="C29" s="798"/>
      <c r="D29" s="798"/>
      <c r="E29" s="798"/>
      <c r="F29" s="798"/>
      <c r="G29" s="798"/>
      <c r="H29" s="798"/>
      <c r="I29" s="798"/>
      <c r="J29" s="800"/>
      <c r="K29" s="801">
        <f t="shared" ref="K29:K34" si="15">SUM(C29:J29)</f>
        <v>0</v>
      </c>
      <c r="L29" s="849"/>
      <c r="M29" s="802"/>
      <c r="N29" s="15"/>
      <c r="O29" s="15"/>
      <c r="P29" s="15"/>
    </row>
    <row r="30" spans="1:17" s="8" customFormat="1" x14ac:dyDescent="0.3">
      <c r="A30" s="807" t="s">
        <v>412</v>
      </c>
      <c r="B30" s="808"/>
      <c r="C30" s="798"/>
      <c r="D30" s="798"/>
      <c r="E30" s="798"/>
      <c r="F30" s="798"/>
      <c r="G30" s="798"/>
      <c r="H30" s="798"/>
      <c r="I30" s="798"/>
      <c r="J30" s="800"/>
      <c r="K30" s="801">
        <f t="shared" si="15"/>
        <v>0</v>
      </c>
      <c r="L30" s="849"/>
      <c r="M30" s="802"/>
      <c r="N30" s="15"/>
      <c r="O30" s="15"/>
      <c r="P30" s="15"/>
    </row>
    <row r="31" spans="1:17" s="1" customFormat="1" ht="29.5" customHeight="1" x14ac:dyDescent="0.3">
      <c r="A31" s="859" t="s">
        <v>304</v>
      </c>
      <c r="B31" s="860"/>
      <c r="C31" s="861">
        <f>C28-SUM(C29:C30)</f>
        <v>0</v>
      </c>
      <c r="D31" s="861">
        <f t="shared" ref="D31:J31" si="16">D28-SUM(D29:D30)</f>
        <v>0</v>
      </c>
      <c r="E31" s="861">
        <f t="shared" si="16"/>
        <v>0</v>
      </c>
      <c r="F31" s="861">
        <f t="shared" si="16"/>
        <v>0</v>
      </c>
      <c r="G31" s="861">
        <f t="shared" si="16"/>
        <v>0</v>
      </c>
      <c r="H31" s="861">
        <f t="shared" si="16"/>
        <v>0</v>
      </c>
      <c r="I31" s="861">
        <f t="shared" si="16"/>
        <v>0</v>
      </c>
      <c r="J31" s="862">
        <f t="shared" si="16"/>
        <v>0</v>
      </c>
      <c r="K31" s="862">
        <f t="shared" si="15"/>
        <v>0</v>
      </c>
      <c r="L31" s="856"/>
      <c r="M31" s="857"/>
    </row>
    <row r="32" spans="1:17" s="348" customFormat="1" ht="31" x14ac:dyDescent="0.3">
      <c r="A32" s="465" t="s">
        <v>214</v>
      </c>
      <c r="B32" s="809" t="s">
        <v>413</v>
      </c>
      <c r="C32" s="810">
        <f>IFERROR(SUM(C33:C42),"N/A")</f>
        <v>0</v>
      </c>
      <c r="D32" s="810">
        <f t="shared" ref="D32:J32" si="17">IFERROR(SUM(D33:D42),"N/A")</f>
        <v>0</v>
      </c>
      <c r="E32" s="810">
        <f t="shared" si="17"/>
        <v>0</v>
      </c>
      <c r="F32" s="810">
        <f t="shared" si="17"/>
        <v>0</v>
      </c>
      <c r="G32" s="810">
        <f t="shared" si="17"/>
        <v>0</v>
      </c>
      <c r="H32" s="810">
        <f t="shared" si="17"/>
        <v>0</v>
      </c>
      <c r="I32" s="810">
        <f t="shared" si="17"/>
        <v>0</v>
      </c>
      <c r="J32" s="811">
        <f t="shared" si="17"/>
        <v>0</v>
      </c>
      <c r="K32" s="812">
        <f t="shared" si="15"/>
        <v>0</v>
      </c>
      <c r="L32" s="849"/>
      <c r="M32" s="802"/>
      <c r="N32" s="14" t="str">
        <f>IF(SUM(N33:N39)=100%,"OK","!")</f>
        <v>!</v>
      </c>
      <c r="O32" s="14" t="str">
        <f t="shared" ref="O32:P32" si="18">IF(SUM(O33:O39)=100%,"OK","!")</f>
        <v>!</v>
      </c>
      <c r="P32" s="14" t="str">
        <f t="shared" si="18"/>
        <v>!</v>
      </c>
      <c r="Q32" s="813"/>
    </row>
    <row r="33" spans="1:17" s="348" customFormat="1" x14ac:dyDescent="0.3">
      <c r="A33" s="807" t="s">
        <v>116</v>
      </c>
      <c r="B33" s="814"/>
      <c r="C33" s="798"/>
      <c r="D33" s="798"/>
      <c r="E33" s="798"/>
      <c r="F33" s="798"/>
      <c r="G33" s="798"/>
      <c r="H33" s="798"/>
      <c r="I33" s="798"/>
      <c r="J33" s="800"/>
      <c r="K33" s="801">
        <f t="shared" si="15"/>
        <v>0</v>
      </c>
      <c r="L33" s="849" t="s">
        <v>200</v>
      </c>
      <c r="M33" s="802"/>
      <c r="N33" s="15" t="str">
        <f>IFERROR(C33/$C$32,"N/A")</f>
        <v>N/A</v>
      </c>
      <c r="O33" s="15" t="str">
        <f t="shared" ref="O33:O39" si="19">IFERROR(D33/$D$32,"N/A")</f>
        <v>N/A</v>
      </c>
      <c r="P33" s="15" t="str">
        <f t="shared" ref="P33:P39" si="20">IFERROR(J33/$J$32,"N/A")</f>
        <v>N/A</v>
      </c>
      <c r="Q33" s="813"/>
    </row>
    <row r="34" spans="1:17" s="8" customFormat="1" ht="28" x14ac:dyDescent="0.3">
      <c r="A34" s="807" t="s">
        <v>446</v>
      </c>
      <c r="B34" s="808"/>
      <c r="C34" s="798"/>
      <c r="D34" s="798"/>
      <c r="E34" s="798"/>
      <c r="F34" s="798"/>
      <c r="G34" s="798"/>
      <c r="H34" s="798"/>
      <c r="I34" s="798"/>
      <c r="J34" s="800"/>
      <c r="K34" s="801">
        <f t="shared" si="15"/>
        <v>0</v>
      </c>
      <c r="L34" s="849" t="s">
        <v>325</v>
      </c>
      <c r="M34" s="802"/>
      <c r="N34" s="15" t="str">
        <f t="shared" ref="N34:N39" si="21">IFERROR(C34/$C$32,"N/A")</f>
        <v>N/A</v>
      </c>
      <c r="O34" s="15" t="str">
        <f t="shared" si="19"/>
        <v>N/A</v>
      </c>
      <c r="P34" s="15" t="str">
        <f t="shared" si="20"/>
        <v>N/A</v>
      </c>
    </row>
    <row r="35" spans="1:17" s="8" customFormat="1" x14ac:dyDescent="0.3">
      <c r="A35" s="807" t="s">
        <v>185</v>
      </c>
      <c r="B35" s="808"/>
      <c r="C35" s="798"/>
      <c r="D35" s="798"/>
      <c r="E35" s="798"/>
      <c r="F35" s="798"/>
      <c r="G35" s="798"/>
      <c r="H35" s="798"/>
      <c r="I35" s="798"/>
      <c r="J35" s="800"/>
      <c r="K35" s="801">
        <f t="shared" ref="K35:K39" si="22">SUM(C35:J35)</f>
        <v>0</v>
      </c>
      <c r="L35" s="849" t="s">
        <v>200</v>
      </c>
      <c r="M35" s="802"/>
      <c r="N35" s="15" t="str">
        <f t="shared" si="21"/>
        <v>N/A</v>
      </c>
      <c r="O35" s="15" t="str">
        <f t="shared" si="19"/>
        <v>N/A</v>
      </c>
      <c r="P35" s="15" t="str">
        <f t="shared" si="20"/>
        <v>N/A</v>
      </c>
    </row>
    <row r="36" spans="1:17" s="8" customFormat="1" x14ac:dyDescent="0.3">
      <c r="A36" s="807" t="s">
        <v>150</v>
      </c>
      <c r="B36" s="808"/>
      <c r="C36" s="798"/>
      <c r="D36" s="798"/>
      <c r="E36" s="798"/>
      <c r="F36" s="798"/>
      <c r="G36" s="798"/>
      <c r="H36" s="798"/>
      <c r="I36" s="798"/>
      <c r="J36" s="800"/>
      <c r="K36" s="801">
        <f t="shared" si="22"/>
        <v>0</v>
      </c>
      <c r="L36" s="849" t="s">
        <v>200</v>
      </c>
      <c r="M36" s="802"/>
      <c r="N36" s="15" t="str">
        <f t="shared" si="21"/>
        <v>N/A</v>
      </c>
      <c r="O36" s="15" t="str">
        <f t="shared" si="19"/>
        <v>N/A</v>
      </c>
      <c r="P36" s="15" t="str">
        <f t="shared" si="20"/>
        <v>N/A</v>
      </c>
    </row>
    <row r="37" spans="1:17" s="8" customFormat="1" x14ac:dyDescent="0.3">
      <c r="A37" s="807" t="s">
        <v>156</v>
      </c>
      <c r="B37" s="808"/>
      <c r="C37" s="798"/>
      <c r="D37" s="798"/>
      <c r="E37" s="798"/>
      <c r="F37" s="798"/>
      <c r="G37" s="798"/>
      <c r="H37" s="798"/>
      <c r="I37" s="798"/>
      <c r="J37" s="800"/>
      <c r="K37" s="801">
        <f t="shared" si="22"/>
        <v>0</v>
      </c>
      <c r="L37" s="849" t="s">
        <v>200</v>
      </c>
      <c r="M37" s="802"/>
      <c r="N37" s="15" t="str">
        <f t="shared" si="21"/>
        <v>N/A</v>
      </c>
      <c r="O37" s="15" t="str">
        <f t="shared" si="19"/>
        <v>N/A</v>
      </c>
      <c r="P37" s="15" t="str">
        <f t="shared" si="20"/>
        <v>N/A</v>
      </c>
    </row>
    <row r="38" spans="1:17" s="8" customFormat="1" x14ac:dyDescent="0.3">
      <c r="A38" s="807" t="s">
        <v>188</v>
      </c>
      <c r="B38" s="808"/>
      <c r="C38" s="798"/>
      <c r="D38" s="798"/>
      <c r="E38" s="798"/>
      <c r="F38" s="798"/>
      <c r="G38" s="798"/>
      <c r="H38" s="798"/>
      <c r="I38" s="798"/>
      <c r="J38" s="800"/>
      <c r="K38" s="801">
        <f t="shared" si="22"/>
        <v>0</v>
      </c>
      <c r="L38" s="849" t="s">
        <v>200</v>
      </c>
      <c r="M38" s="802"/>
      <c r="N38" s="15" t="str">
        <f t="shared" si="21"/>
        <v>N/A</v>
      </c>
      <c r="O38" s="15" t="str">
        <f t="shared" si="19"/>
        <v>N/A</v>
      </c>
      <c r="P38" s="15" t="str">
        <f t="shared" si="20"/>
        <v>N/A</v>
      </c>
    </row>
    <row r="39" spans="1:17" s="8" customFormat="1" x14ac:dyDescent="0.3">
      <c r="A39" s="807" t="s">
        <v>148</v>
      </c>
      <c r="B39" s="808"/>
      <c r="C39" s="798"/>
      <c r="D39" s="798"/>
      <c r="E39" s="798"/>
      <c r="F39" s="798"/>
      <c r="G39" s="798"/>
      <c r="H39" s="798"/>
      <c r="I39" s="798"/>
      <c r="J39" s="800"/>
      <c r="K39" s="801">
        <f t="shared" si="22"/>
        <v>0</v>
      </c>
      <c r="L39" s="849" t="s">
        <v>200</v>
      </c>
      <c r="M39" s="802"/>
      <c r="N39" s="15" t="str">
        <f t="shared" si="21"/>
        <v>N/A</v>
      </c>
      <c r="O39" s="15" t="str">
        <f t="shared" si="19"/>
        <v>N/A</v>
      </c>
      <c r="P39" s="15" t="str">
        <f t="shared" si="20"/>
        <v>N/A</v>
      </c>
    </row>
    <row r="40" spans="1:17" s="8" customFormat="1" x14ac:dyDescent="0.3">
      <c r="A40" s="807"/>
      <c r="B40" s="808"/>
      <c r="C40" s="798"/>
      <c r="D40" s="798"/>
      <c r="E40" s="798"/>
      <c r="F40" s="798"/>
      <c r="G40" s="798"/>
      <c r="H40" s="798"/>
      <c r="I40" s="798"/>
      <c r="J40" s="800"/>
      <c r="K40" s="801"/>
      <c r="L40" s="849"/>
      <c r="M40" s="802"/>
      <c r="N40" s="15"/>
      <c r="O40" s="15"/>
      <c r="P40" s="15"/>
    </row>
    <row r="41" spans="1:17" s="8" customFormat="1" x14ac:dyDescent="0.3">
      <c r="A41" s="807"/>
      <c r="B41" s="808"/>
      <c r="C41" s="798"/>
      <c r="D41" s="798"/>
      <c r="E41" s="798"/>
      <c r="F41" s="798"/>
      <c r="G41" s="798"/>
      <c r="H41" s="798"/>
      <c r="I41" s="798"/>
      <c r="J41" s="800"/>
      <c r="K41" s="801"/>
      <c r="L41" s="849"/>
      <c r="M41" s="802"/>
      <c r="N41" s="15"/>
      <c r="O41" s="15"/>
      <c r="P41" s="15"/>
    </row>
    <row r="42" spans="1:17" s="8" customFormat="1" x14ac:dyDescent="0.3">
      <c r="A42" s="807"/>
      <c r="B42" s="808"/>
      <c r="C42" s="798"/>
      <c r="D42" s="798"/>
      <c r="E42" s="798"/>
      <c r="F42" s="798"/>
      <c r="G42" s="798"/>
      <c r="H42" s="798"/>
      <c r="I42" s="798"/>
      <c r="J42" s="800"/>
      <c r="K42" s="801"/>
      <c r="L42" s="849"/>
      <c r="M42" s="802"/>
      <c r="N42" s="15"/>
      <c r="O42" s="15"/>
      <c r="P42" s="15"/>
    </row>
    <row r="43" spans="1:17" s="1" customFormat="1" ht="29.5" customHeight="1" x14ac:dyDescent="0.3">
      <c r="A43" s="859" t="s">
        <v>447</v>
      </c>
      <c r="B43" s="860"/>
      <c r="C43" s="861">
        <f>C31-C32</f>
        <v>0</v>
      </c>
      <c r="D43" s="861">
        <f t="shared" ref="D43:J43" si="23">D31-D32</f>
        <v>0</v>
      </c>
      <c r="E43" s="861">
        <f t="shared" si="23"/>
        <v>0</v>
      </c>
      <c r="F43" s="861">
        <f t="shared" si="23"/>
        <v>0</v>
      </c>
      <c r="G43" s="861">
        <f t="shared" si="23"/>
        <v>0</v>
      </c>
      <c r="H43" s="861">
        <f t="shared" si="23"/>
        <v>0</v>
      </c>
      <c r="I43" s="861">
        <f t="shared" si="23"/>
        <v>0</v>
      </c>
      <c r="J43" s="862">
        <f t="shared" si="23"/>
        <v>0</v>
      </c>
      <c r="K43" s="862">
        <f>K31-K32</f>
        <v>0</v>
      </c>
      <c r="L43" s="856"/>
      <c r="M43" s="857"/>
    </row>
    <row r="44" spans="1:17" s="8" customFormat="1" ht="28" x14ac:dyDescent="0.3">
      <c r="A44" s="807" t="s">
        <v>9</v>
      </c>
      <c r="B44" s="799"/>
      <c r="C44" s="815">
        <f>'Liquidität, I &amp; F-Planung'!F33</f>
        <v>0</v>
      </c>
      <c r="D44" s="815">
        <f>'Liquidität, I &amp; F-Planung'!G33</f>
        <v>0</v>
      </c>
      <c r="E44" s="815">
        <f>'Liquidität, I &amp; F-Planung'!H33</f>
        <v>0</v>
      </c>
      <c r="F44" s="815">
        <f>'Liquidität, I &amp; F-Planung'!I33</f>
        <v>0</v>
      </c>
      <c r="G44" s="815">
        <f>'Liquidität, I &amp; F-Planung'!J33</f>
        <v>0</v>
      </c>
      <c r="H44" s="815">
        <f>'Liquidität, I &amp; F-Planung'!K33</f>
        <v>0</v>
      </c>
      <c r="I44" s="815">
        <f>'Liquidität, I &amp; F-Planung'!L33</f>
        <v>0</v>
      </c>
      <c r="J44" s="815">
        <f>'Liquidität, I &amp; F-Planung'!M33</f>
        <v>0</v>
      </c>
      <c r="K44" s="816">
        <f>SUM(C44:J44)</f>
        <v>0</v>
      </c>
      <c r="L44" s="849" t="s">
        <v>201</v>
      </c>
      <c r="M44" s="802"/>
    </row>
    <row r="45" spans="1:17" s="1" customFormat="1" ht="29.5" customHeight="1" x14ac:dyDescent="0.3">
      <c r="A45" s="859" t="s">
        <v>448</v>
      </c>
      <c r="B45" s="860"/>
      <c r="C45" s="861">
        <f>C43-C44</f>
        <v>0</v>
      </c>
      <c r="D45" s="861">
        <f t="shared" ref="D45:K45" si="24">D43-D44</f>
        <v>0</v>
      </c>
      <c r="E45" s="861">
        <f t="shared" si="24"/>
        <v>0</v>
      </c>
      <c r="F45" s="861">
        <f t="shared" si="24"/>
        <v>0</v>
      </c>
      <c r="G45" s="861">
        <f t="shared" si="24"/>
        <v>0</v>
      </c>
      <c r="H45" s="861">
        <f t="shared" si="24"/>
        <v>0</v>
      </c>
      <c r="I45" s="861">
        <f t="shared" ref="I45" si="25">I43-I44</f>
        <v>0</v>
      </c>
      <c r="J45" s="862">
        <f t="shared" si="24"/>
        <v>0</v>
      </c>
      <c r="K45" s="862">
        <f t="shared" si="24"/>
        <v>0</v>
      </c>
      <c r="L45" s="856"/>
      <c r="M45" s="857"/>
    </row>
    <row r="46" spans="1:17" s="8" customFormat="1" ht="28" x14ac:dyDescent="0.3">
      <c r="A46" s="807" t="s">
        <v>11</v>
      </c>
      <c r="B46" s="799"/>
      <c r="C46" s="817">
        <f>IFERROR('Liquidität, I &amp; F-Planung'!F172,"N/A")</f>
        <v>0</v>
      </c>
      <c r="D46" s="817">
        <f>IFERROR('Liquidität, I &amp; F-Planung'!G172,"N/A")</f>
        <v>0</v>
      </c>
      <c r="E46" s="817">
        <f>IFERROR('Liquidität, I &amp; F-Planung'!H172,"N/A")</f>
        <v>0</v>
      </c>
      <c r="F46" s="817">
        <f>IFERROR('Liquidität, I &amp; F-Planung'!I172,"N/A")</f>
        <v>0</v>
      </c>
      <c r="G46" s="817">
        <f>IFERROR('Liquidität, I &amp; F-Planung'!J172,"N/A")</f>
        <v>0</v>
      </c>
      <c r="H46" s="817">
        <f>IFERROR('Liquidität, I &amp; F-Planung'!K172,"N/A")</f>
        <v>0</v>
      </c>
      <c r="I46" s="817">
        <f>IFERROR('Liquidität, I &amp; F-Planung'!L172,"N/A")</f>
        <v>0</v>
      </c>
      <c r="J46" s="818">
        <f>IFERROR('Liquidität, I &amp; F-Planung'!M172,"N/A")</f>
        <v>0</v>
      </c>
      <c r="K46" s="819">
        <f>SUM(C46:J46)</f>
        <v>0</v>
      </c>
      <c r="L46" s="849" t="s">
        <v>201</v>
      </c>
      <c r="M46" s="802"/>
    </row>
    <row r="47" spans="1:17" s="8" customFormat="1" x14ac:dyDescent="0.3">
      <c r="A47" s="807" t="s">
        <v>12</v>
      </c>
      <c r="B47" s="799"/>
      <c r="C47" s="820">
        <v>0</v>
      </c>
      <c r="D47" s="820">
        <v>0</v>
      </c>
      <c r="E47" s="820">
        <v>0</v>
      </c>
      <c r="F47" s="820">
        <v>0</v>
      </c>
      <c r="G47" s="820">
        <v>0</v>
      </c>
      <c r="H47" s="820">
        <v>0</v>
      </c>
      <c r="I47" s="820">
        <v>0</v>
      </c>
      <c r="J47" s="806">
        <v>0</v>
      </c>
      <c r="K47" s="801">
        <f>SUM(C47:J47)</f>
        <v>0</v>
      </c>
      <c r="L47" s="849"/>
      <c r="M47" s="802"/>
    </row>
    <row r="48" spans="1:17" s="8" customFormat="1" x14ac:dyDescent="0.3">
      <c r="A48" s="807" t="s">
        <v>48</v>
      </c>
      <c r="B48" s="799"/>
      <c r="C48" s="804">
        <v>0</v>
      </c>
      <c r="D48" s="804">
        <v>0</v>
      </c>
      <c r="E48" s="804">
        <v>0</v>
      </c>
      <c r="F48" s="804">
        <v>0</v>
      </c>
      <c r="G48" s="804">
        <v>0</v>
      </c>
      <c r="H48" s="804">
        <v>0</v>
      </c>
      <c r="I48" s="804">
        <v>0</v>
      </c>
      <c r="J48" s="800">
        <v>0</v>
      </c>
      <c r="K48" s="801"/>
      <c r="L48" s="849"/>
      <c r="M48" s="802"/>
    </row>
    <row r="49" spans="1:14" s="8" customFormat="1" x14ac:dyDescent="0.3">
      <c r="A49" s="807" t="s">
        <v>152</v>
      </c>
      <c r="B49" s="799"/>
      <c r="C49" s="804">
        <v>0</v>
      </c>
      <c r="D49" s="804">
        <v>0</v>
      </c>
      <c r="E49" s="804">
        <v>0</v>
      </c>
      <c r="F49" s="804">
        <v>0</v>
      </c>
      <c r="G49" s="804">
        <v>0</v>
      </c>
      <c r="H49" s="804">
        <v>0</v>
      </c>
      <c r="I49" s="804">
        <v>0</v>
      </c>
      <c r="J49" s="800">
        <v>0</v>
      </c>
      <c r="K49" s="801">
        <f>SUM(C49:J49)</f>
        <v>0</v>
      </c>
      <c r="L49" s="849"/>
      <c r="M49" s="802"/>
    </row>
    <row r="50" spans="1:14" s="1" customFormat="1" ht="29.5" customHeight="1" x14ac:dyDescent="0.3">
      <c r="A50" s="859" t="s">
        <v>449</v>
      </c>
      <c r="B50" s="860"/>
      <c r="C50" s="861">
        <f t="shared" ref="C50:K50" si="26">C45-C46+C47-C49</f>
        <v>0</v>
      </c>
      <c r="D50" s="861">
        <f t="shared" si="26"/>
        <v>0</v>
      </c>
      <c r="E50" s="861">
        <f t="shared" si="26"/>
        <v>0</v>
      </c>
      <c r="F50" s="861">
        <f t="shared" si="26"/>
        <v>0</v>
      </c>
      <c r="G50" s="861">
        <f t="shared" si="26"/>
        <v>0</v>
      </c>
      <c r="H50" s="861">
        <f t="shared" si="26"/>
        <v>0</v>
      </c>
      <c r="I50" s="861">
        <f t="shared" ref="I50" si="27">I45-I46+I47-I49</f>
        <v>0</v>
      </c>
      <c r="J50" s="862">
        <f>J45-J46+J47-J49</f>
        <v>0</v>
      </c>
      <c r="K50" s="862">
        <f t="shared" si="26"/>
        <v>0</v>
      </c>
      <c r="L50" s="856"/>
      <c r="M50" s="857"/>
    </row>
    <row r="51" spans="1:14" s="8" customFormat="1" x14ac:dyDescent="0.3">
      <c r="A51" s="113" t="s">
        <v>13</v>
      </c>
      <c r="B51" s="799"/>
      <c r="C51" s="798"/>
      <c r="D51" s="798"/>
      <c r="E51" s="798"/>
      <c r="F51" s="798"/>
      <c r="G51" s="798"/>
      <c r="H51" s="798"/>
      <c r="I51" s="798"/>
      <c r="J51" s="800"/>
      <c r="K51" s="801"/>
      <c r="L51" s="849"/>
      <c r="M51" s="802"/>
    </row>
    <row r="52" spans="1:14" s="1" customFormat="1" ht="29.5" customHeight="1" x14ac:dyDescent="0.3">
      <c r="A52" s="859" t="s">
        <v>73</v>
      </c>
      <c r="B52" s="860"/>
      <c r="C52" s="861">
        <f t="shared" ref="C52:K52" si="28">C50-C51</f>
        <v>0</v>
      </c>
      <c r="D52" s="861">
        <f t="shared" si="28"/>
        <v>0</v>
      </c>
      <c r="E52" s="861">
        <f t="shared" si="28"/>
        <v>0</v>
      </c>
      <c r="F52" s="861">
        <f t="shared" si="28"/>
        <v>0</v>
      </c>
      <c r="G52" s="861">
        <f t="shared" si="28"/>
        <v>0</v>
      </c>
      <c r="H52" s="861">
        <f t="shared" si="28"/>
        <v>0</v>
      </c>
      <c r="I52" s="861">
        <f t="shared" ref="I52" si="29">I50-I51</f>
        <v>0</v>
      </c>
      <c r="J52" s="862">
        <f t="shared" si="28"/>
        <v>0</v>
      </c>
      <c r="K52" s="862">
        <f t="shared" si="28"/>
        <v>0</v>
      </c>
      <c r="L52" s="856"/>
      <c r="M52" s="857"/>
    </row>
    <row r="53" spans="1:14" s="1" customFormat="1" ht="29.5" customHeight="1" x14ac:dyDescent="0.3">
      <c r="A53" s="859" t="s">
        <v>72</v>
      </c>
      <c r="B53" s="860"/>
      <c r="C53" s="861">
        <f>C52</f>
        <v>0</v>
      </c>
      <c r="D53" s="861">
        <f t="shared" ref="D53:I53" si="30">C53+D52</f>
        <v>0</v>
      </c>
      <c r="E53" s="861">
        <f t="shared" si="30"/>
        <v>0</v>
      </c>
      <c r="F53" s="861">
        <f t="shared" si="30"/>
        <v>0</v>
      </c>
      <c r="G53" s="861">
        <f t="shared" si="30"/>
        <v>0</v>
      </c>
      <c r="H53" s="861">
        <f t="shared" si="30"/>
        <v>0</v>
      </c>
      <c r="I53" s="861">
        <f t="shared" si="30"/>
        <v>0</v>
      </c>
      <c r="J53" s="862">
        <f>H53+J52</f>
        <v>0</v>
      </c>
      <c r="K53" s="862"/>
      <c r="L53" s="856"/>
      <c r="M53" s="857"/>
    </row>
    <row r="54" spans="1:14" s="8" customFormat="1" x14ac:dyDescent="0.3">
      <c r="A54" s="113"/>
      <c r="B54" s="113"/>
      <c r="C54" s="824"/>
      <c r="D54" s="824"/>
      <c r="E54" s="824"/>
      <c r="F54" s="824"/>
      <c r="G54" s="824"/>
      <c r="H54" s="824"/>
      <c r="I54" s="820"/>
      <c r="L54" s="850"/>
      <c r="M54" s="348"/>
    </row>
    <row r="55" spans="1:14" s="16" customFormat="1" x14ac:dyDescent="0.35">
      <c r="A55" s="825" t="s">
        <v>134</v>
      </c>
      <c r="B55" s="826" t="s">
        <v>186</v>
      </c>
      <c r="C55" s="826"/>
      <c r="D55" s="826"/>
      <c r="E55" s="826"/>
      <c r="F55" s="826"/>
      <c r="G55" s="826"/>
      <c r="H55" s="826"/>
      <c r="I55" s="826"/>
      <c r="J55" s="826"/>
      <c r="L55" s="847"/>
      <c r="N55" s="9"/>
    </row>
    <row r="56" spans="1:14" s="16" customFormat="1" x14ac:dyDescent="0.35">
      <c r="A56" s="16" t="s">
        <v>215</v>
      </c>
      <c r="B56" s="827">
        <v>0.03</v>
      </c>
      <c r="C56" s="828">
        <f>(C9+C9*$B$56)</f>
        <v>0</v>
      </c>
      <c r="D56" s="828">
        <f t="shared" ref="D56:J56" si="31">(D9+D9*$B$56)</f>
        <v>0</v>
      </c>
      <c r="E56" s="828">
        <f t="shared" si="31"/>
        <v>0</v>
      </c>
      <c r="F56" s="828">
        <f t="shared" si="31"/>
        <v>0</v>
      </c>
      <c r="G56" s="828">
        <f t="shared" si="31"/>
        <v>0</v>
      </c>
      <c r="H56" s="828">
        <f t="shared" si="31"/>
        <v>0</v>
      </c>
      <c r="I56" s="828">
        <f t="shared" si="31"/>
        <v>0</v>
      </c>
      <c r="J56" s="828">
        <f t="shared" si="31"/>
        <v>0</v>
      </c>
      <c r="L56" s="847"/>
      <c r="N56" s="9"/>
    </row>
    <row r="57" spans="1:14" s="16" customFormat="1" x14ac:dyDescent="0.35">
      <c r="A57" s="16" t="s">
        <v>187</v>
      </c>
      <c r="B57" s="827">
        <v>0.02</v>
      </c>
      <c r="C57" s="828">
        <f t="shared" ref="C57:J57" si="32">C19+C19*$B$57</f>
        <v>0</v>
      </c>
      <c r="D57" s="828">
        <f t="shared" si="32"/>
        <v>0</v>
      </c>
      <c r="E57" s="828">
        <f t="shared" si="32"/>
        <v>0</v>
      </c>
      <c r="F57" s="828">
        <f t="shared" si="32"/>
        <v>0</v>
      </c>
      <c r="G57" s="828">
        <f t="shared" si="32"/>
        <v>0</v>
      </c>
      <c r="H57" s="828">
        <f t="shared" si="32"/>
        <v>0</v>
      </c>
      <c r="I57" s="828">
        <f t="shared" si="32"/>
        <v>0</v>
      </c>
      <c r="J57" s="828">
        <f t="shared" si="32"/>
        <v>0</v>
      </c>
      <c r="L57" s="847"/>
      <c r="N57" s="9"/>
    </row>
    <row r="58" spans="1:14" s="16" customFormat="1" x14ac:dyDescent="0.35">
      <c r="A58" s="16" t="s">
        <v>172</v>
      </c>
      <c r="B58" s="827">
        <v>0</v>
      </c>
      <c r="C58" s="828">
        <f t="shared" ref="C58:J58" si="33">C29+C29*$B$58</f>
        <v>0</v>
      </c>
      <c r="D58" s="828">
        <f t="shared" si="33"/>
        <v>0</v>
      </c>
      <c r="E58" s="828">
        <f t="shared" si="33"/>
        <v>0</v>
      </c>
      <c r="F58" s="828">
        <f t="shared" si="33"/>
        <v>0</v>
      </c>
      <c r="G58" s="828">
        <f t="shared" si="33"/>
        <v>0</v>
      </c>
      <c r="H58" s="828">
        <f t="shared" si="33"/>
        <v>0</v>
      </c>
      <c r="I58" s="828">
        <f t="shared" si="33"/>
        <v>0</v>
      </c>
      <c r="J58" s="828">
        <f t="shared" si="33"/>
        <v>0</v>
      </c>
      <c r="L58" s="847"/>
      <c r="N58" s="9"/>
    </row>
    <row r="59" spans="1:14" s="16" customFormat="1" x14ac:dyDescent="0.35">
      <c r="A59" s="16" t="s">
        <v>320</v>
      </c>
      <c r="B59" s="827">
        <v>0</v>
      </c>
      <c r="C59" s="828">
        <f>C32+C32*$B$59</f>
        <v>0</v>
      </c>
      <c r="D59" s="828">
        <f t="shared" ref="D59:J59" si="34">D32+D32*$B$59</f>
        <v>0</v>
      </c>
      <c r="E59" s="828">
        <f t="shared" si="34"/>
        <v>0</v>
      </c>
      <c r="F59" s="828">
        <f t="shared" si="34"/>
        <v>0</v>
      </c>
      <c r="G59" s="828">
        <f t="shared" si="34"/>
        <v>0</v>
      </c>
      <c r="H59" s="828">
        <f t="shared" si="34"/>
        <v>0</v>
      </c>
      <c r="I59" s="828">
        <f t="shared" si="34"/>
        <v>0</v>
      </c>
      <c r="J59" s="828">
        <f t="shared" si="34"/>
        <v>0</v>
      </c>
      <c r="L59" s="847"/>
      <c r="N59" s="9"/>
    </row>
    <row r="60" spans="1:14" s="16" customFormat="1" ht="16" thickBot="1" x14ac:dyDescent="0.4">
      <c r="A60" s="829" t="s">
        <v>73</v>
      </c>
      <c r="B60" s="830"/>
      <c r="C60" s="831">
        <f>C56-C57-C58-C59-C44-C46+C47-C48+C49-C51</f>
        <v>0</v>
      </c>
      <c r="D60" s="831">
        <f t="shared" ref="D60:J60" si="35">D56-D57-D58-D59-D44-D46+D47-D48+D49-D51</f>
        <v>0</v>
      </c>
      <c r="E60" s="831">
        <f t="shared" si="35"/>
        <v>0</v>
      </c>
      <c r="F60" s="831">
        <f t="shared" si="35"/>
        <v>0</v>
      </c>
      <c r="G60" s="831">
        <f t="shared" si="35"/>
        <v>0</v>
      </c>
      <c r="H60" s="831">
        <f t="shared" si="35"/>
        <v>0</v>
      </c>
      <c r="I60" s="831">
        <f t="shared" ref="I60" si="36">I56-I57-I58-I59-I44-I46+I47-I48+I49-I51</f>
        <v>0</v>
      </c>
      <c r="J60" s="831">
        <f t="shared" si="35"/>
        <v>0</v>
      </c>
      <c r="L60" s="847"/>
      <c r="N60" s="9"/>
    </row>
    <row r="61" spans="1:14" ht="16" thickTop="1" x14ac:dyDescent="0.35"/>
    <row r="62" spans="1:14" x14ac:dyDescent="0.35">
      <c r="A62" s="832" t="s">
        <v>450</v>
      </c>
    </row>
    <row r="63" spans="1:14" x14ac:dyDescent="0.35">
      <c r="A63" s="833"/>
      <c r="B63" s="834"/>
      <c r="C63" s="835">
        <f>SUM(C64:C65)</f>
        <v>0</v>
      </c>
      <c r="D63" s="835">
        <f t="shared" ref="D63:K63" si="37">SUM(D64:D65)</f>
        <v>0</v>
      </c>
      <c r="E63" s="835">
        <f t="shared" si="37"/>
        <v>0</v>
      </c>
      <c r="F63" s="835">
        <f t="shared" si="37"/>
        <v>0</v>
      </c>
      <c r="G63" s="835">
        <f t="shared" si="37"/>
        <v>0</v>
      </c>
      <c r="H63" s="835">
        <f t="shared" si="37"/>
        <v>0</v>
      </c>
      <c r="I63" s="835">
        <f t="shared" si="37"/>
        <v>0</v>
      </c>
      <c r="J63" s="835">
        <f t="shared" si="37"/>
        <v>0</v>
      </c>
      <c r="K63" s="835">
        <f t="shared" si="37"/>
        <v>0</v>
      </c>
    </row>
    <row r="64" spans="1:14" x14ac:dyDescent="0.35">
      <c r="A64" s="836" t="s">
        <v>308</v>
      </c>
      <c r="B64" s="837" t="s">
        <v>300</v>
      </c>
      <c r="C64" s="838"/>
      <c r="D64" s="838"/>
      <c r="E64" s="838"/>
      <c r="F64" s="838"/>
      <c r="G64" s="838"/>
      <c r="H64" s="838"/>
      <c r="I64" s="838"/>
      <c r="J64" s="838"/>
      <c r="K64" s="839">
        <f>SUM(C64:J64)</f>
        <v>0</v>
      </c>
    </row>
    <row r="65" spans="1:11" x14ac:dyDescent="0.35">
      <c r="A65" s="836" t="s">
        <v>299</v>
      </c>
      <c r="B65" s="4" t="s">
        <v>300</v>
      </c>
      <c r="C65" s="840"/>
      <c r="D65" s="841"/>
      <c r="E65" s="841"/>
      <c r="F65" s="841"/>
      <c r="G65" s="841"/>
      <c r="H65" s="841"/>
      <c r="I65" s="841"/>
      <c r="J65" s="841"/>
      <c r="K65" s="842"/>
    </row>
    <row r="66" spans="1:11" ht="16" thickBot="1" x14ac:dyDescent="0.4">
      <c r="A66" s="821" t="s">
        <v>261</v>
      </c>
      <c r="B66" s="843" t="s">
        <v>302</v>
      </c>
      <c r="C66" s="822" t="str">
        <f>IFERROR(C52/(C63),"")</f>
        <v/>
      </c>
      <c r="D66" s="822" t="str">
        <f t="shared" ref="D66:J66" si="38">IFERROR(D52/(D63),"")</f>
        <v/>
      </c>
      <c r="E66" s="822" t="str">
        <f t="shared" si="38"/>
        <v/>
      </c>
      <c r="F66" s="822" t="str">
        <f t="shared" si="38"/>
        <v/>
      </c>
      <c r="G66" s="822" t="str">
        <f t="shared" si="38"/>
        <v/>
      </c>
      <c r="H66" s="822" t="str">
        <f t="shared" si="38"/>
        <v/>
      </c>
      <c r="I66" s="822" t="str">
        <f t="shared" si="38"/>
        <v/>
      </c>
      <c r="J66" s="822" t="str">
        <f t="shared" si="38"/>
        <v/>
      </c>
      <c r="K66" s="823" t="str">
        <f>IFERROR(K52/K63,"")</f>
        <v/>
      </c>
    </row>
    <row r="67" spans="1:11" ht="16" thickTop="1" x14ac:dyDescent="0.35"/>
  </sheetData>
  <sheetProtection insertColumns="0" insertRows="0" insertHyperlinks="0"/>
  <mergeCells count="2">
    <mergeCell ref="A4:R4"/>
    <mergeCell ref="B2:C2"/>
  </mergeCells>
  <pageMargins left="0.7" right="0.7" top="0.78740157499999996" bottom="0.78740157499999996" header="0.3" footer="0.3"/>
  <pageSetup paperSize="9" scale="36" orientation="landscape" r:id="rId1"/>
  <colBreaks count="1" manualBreakCount="1">
    <brk id="16" max="65" man="1"/>
  </colBreaks>
  <ignoredErrors>
    <ignoredError sqref="N9:P42 B2"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AI253"/>
  <sheetViews>
    <sheetView showGridLines="0" view="pageBreakPreview" zoomScale="80" zoomScaleNormal="55" zoomScaleSheetLayoutView="80" zoomScalePageLayoutView="10" workbookViewId="0">
      <selection activeCell="A2" sqref="A2"/>
    </sheetView>
  </sheetViews>
  <sheetFormatPr baseColWidth="10" defaultColWidth="11" defaultRowHeight="15.5" outlineLevelRow="2" outlineLevelCol="1" x14ac:dyDescent="0.35"/>
  <cols>
    <col min="1" max="1" width="48.58203125" style="4" customWidth="1"/>
    <col min="2" max="2" width="30.08203125" style="4" bestFit="1" customWidth="1"/>
    <col min="3" max="3" width="11.5" style="4" customWidth="1"/>
    <col min="4" max="4" width="13.83203125" style="4" bestFit="1" customWidth="1"/>
    <col min="5" max="5" width="5.83203125" style="4" bestFit="1" customWidth="1"/>
    <col min="6" max="7" width="12.25" style="4" customWidth="1"/>
    <col min="8" max="12" width="12.25" style="4" customWidth="1" outlineLevel="1"/>
    <col min="13" max="13" width="12.25" style="4" customWidth="1"/>
    <col min="14" max="14" width="19.08203125" style="4" customWidth="1"/>
    <col min="15" max="15" width="31.5" style="4" customWidth="1"/>
    <col min="16" max="16" width="0.58203125" style="4" customWidth="1"/>
    <col min="17" max="16384" width="11" style="4"/>
  </cols>
  <sheetData>
    <row r="1" spans="1:35" s="786" customFormat="1" ht="27.65" customHeight="1" x14ac:dyDescent="0.3">
      <c r="A1" s="783" t="s">
        <v>189</v>
      </c>
      <c r="B1" s="784"/>
      <c r="C1" s="784"/>
      <c r="D1" s="784"/>
      <c r="E1" s="784"/>
      <c r="F1" s="784"/>
      <c r="G1" s="784"/>
      <c r="H1" s="784"/>
      <c r="I1" s="784"/>
      <c r="J1" s="784"/>
      <c r="K1" s="784"/>
      <c r="L1" s="784"/>
      <c r="M1" s="784"/>
      <c r="N1" s="784"/>
      <c r="O1" s="784"/>
      <c r="P1" s="784"/>
      <c r="Q1" s="784"/>
      <c r="R1" s="784"/>
      <c r="S1" s="784"/>
      <c r="T1" s="784"/>
      <c r="U1" s="784"/>
      <c r="V1" s="784"/>
      <c r="W1" s="784"/>
      <c r="X1" s="784"/>
      <c r="Y1" s="785"/>
      <c r="Z1" s="784"/>
      <c r="AA1" s="784"/>
      <c r="AB1" s="784"/>
      <c r="AC1" s="784"/>
      <c r="AD1" s="784"/>
      <c r="AE1" s="784"/>
      <c r="AF1" s="784"/>
    </row>
    <row r="2" spans="1:35" s="82" customFormat="1" ht="30.65" customHeight="1" x14ac:dyDescent="0.35">
      <c r="A2" s="79" t="s">
        <v>87</v>
      </c>
      <c r="B2" s="80" t="str">
        <f>IF('Übersicht TP '!B2=0,"",'Übersicht TP '!B2)</f>
        <v/>
      </c>
      <c r="C2" s="80"/>
      <c r="D2" s="81"/>
      <c r="F2" s="83" t="s">
        <v>10</v>
      </c>
      <c r="G2" s="84"/>
      <c r="H2" s="81"/>
      <c r="I2" s="81"/>
      <c r="J2" s="81"/>
      <c r="K2" s="81"/>
      <c r="L2" s="81"/>
      <c r="M2" s="81"/>
      <c r="P2" s="4"/>
      <c r="Q2" s="4"/>
      <c r="R2" s="4"/>
      <c r="S2" s="4"/>
      <c r="T2" s="4"/>
      <c r="U2" s="4"/>
      <c r="V2" s="4"/>
      <c r="W2" s="4"/>
      <c r="X2" s="4"/>
      <c r="Y2" s="4"/>
      <c r="Z2" s="4"/>
      <c r="AA2" s="4"/>
      <c r="AB2" s="4"/>
      <c r="AC2" s="4"/>
      <c r="AD2" s="4"/>
      <c r="AE2" s="4"/>
    </row>
    <row r="3" spans="1:35" s="85" customFormat="1" ht="12.65" customHeight="1" x14ac:dyDescent="0.35">
      <c r="A3" s="83"/>
      <c r="B3" s="80"/>
      <c r="C3" s="80"/>
      <c r="D3" s="81"/>
      <c r="F3" s="83"/>
      <c r="G3" s="80"/>
      <c r="H3" s="81"/>
      <c r="I3" s="81"/>
      <c r="J3" s="81"/>
      <c r="K3" s="81"/>
      <c r="L3" s="81"/>
      <c r="M3" s="81"/>
      <c r="P3" s="4"/>
      <c r="Q3" s="4"/>
      <c r="R3" s="4"/>
      <c r="S3" s="4"/>
      <c r="T3" s="4"/>
      <c r="U3" s="4"/>
      <c r="V3" s="4"/>
      <c r="W3" s="4"/>
      <c r="X3" s="4"/>
      <c r="Y3" s="4"/>
      <c r="Z3" s="4"/>
      <c r="AA3" s="4"/>
      <c r="AB3" s="4"/>
      <c r="AC3" s="4"/>
      <c r="AD3" s="4"/>
      <c r="AE3" s="4"/>
    </row>
    <row r="4" spans="1:35" s="867" customFormat="1" ht="24" customHeight="1" x14ac:dyDescent="0.4">
      <c r="A4" s="787" t="s">
        <v>353</v>
      </c>
      <c r="B4" s="863"/>
      <c r="C4" s="863"/>
      <c r="D4" s="863"/>
      <c r="E4" s="863"/>
      <c r="F4" s="863"/>
      <c r="G4" s="863"/>
      <c r="H4" s="863"/>
      <c r="I4" s="863"/>
      <c r="J4" s="787"/>
      <c r="K4" s="863"/>
      <c r="L4" s="863"/>
      <c r="M4" s="863"/>
      <c r="N4" s="863"/>
      <c r="O4" s="863"/>
      <c r="P4" s="863"/>
      <c r="Q4" s="68"/>
      <c r="R4" s="68"/>
      <c r="S4" s="68"/>
      <c r="T4" s="68"/>
      <c r="U4" s="68"/>
      <c r="V4" s="864"/>
      <c r="W4" s="865"/>
      <c r="X4" s="865"/>
      <c r="Y4" s="865"/>
      <c r="Z4" s="865"/>
      <c r="AA4" s="865"/>
      <c r="AB4" s="865"/>
      <c r="AC4" s="865"/>
      <c r="AD4" s="865"/>
      <c r="AE4" s="865"/>
      <c r="AF4" s="866"/>
      <c r="AG4" s="866"/>
      <c r="AH4" s="866"/>
      <c r="AI4" s="866"/>
    </row>
    <row r="5" spans="1:35" s="16" customFormat="1" ht="88" customHeight="1" outlineLevel="1" thickBot="1" x14ac:dyDescent="0.4">
      <c r="A5" s="922" t="s">
        <v>422</v>
      </c>
      <c r="B5" s="923"/>
      <c r="C5" s="923"/>
      <c r="D5" s="923"/>
      <c r="E5" s="923"/>
      <c r="F5" s="923"/>
      <c r="G5" s="923"/>
      <c r="H5" s="923"/>
      <c r="I5" s="923"/>
      <c r="J5" s="923"/>
      <c r="K5" s="923"/>
      <c r="L5" s="923"/>
      <c r="M5" s="923"/>
      <c r="N5" s="923"/>
      <c r="O5" s="923"/>
      <c r="P5" s="923"/>
      <c r="Q5" s="4"/>
      <c r="R5" s="4"/>
      <c r="S5" s="4"/>
      <c r="T5" s="4"/>
      <c r="U5" s="4"/>
      <c r="V5" s="4"/>
      <c r="W5" s="4"/>
      <c r="X5" s="4"/>
      <c r="Y5" s="4"/>
      <c r="Z5" s="4"/>
      <c r="AA5" s="4"/>
      <c r="AB5" s="4"/>
      <c r="AC5" s="4"/>
      <c r="AD5" s="4"/>
      <c r="AE5" s="4"/>
    </row>
    <row r="6" spans="1:35" s="16" customFormat="1" ht="10.5" customHeight="1" thickTop="1" x14ac:dyDescent="0.35">
      <c r="A6" s="76"/>
      <c r="B6" s="76"/>
      <c r="C6" s="76"/>
      <c r="D6" s="76"/>
      <c r="E6" s="76"/>
      <c r="F6" s="76"/>
      <c r="G6" s="76"/>
      <c r="H6" s="76"/>
      <c r="I6" s="76"/>
      <c r="J6" s="76"/>
      <c r="K6" s="76"/>
      <c r="L6" s="76"/>
      <c r="M6" s="76"/>
      <c r="N6" s="76"/>
      <c r="O6" s="76"/>
      <c r="P6" s="4"/>
      <c r="Q6" s="4"/>
      <c r="R6" s="4"/>
      <c r="S6" s="4"/>
      <c r="T6" s="4"/>
      <c r="U6" s="4"/>
      <c r="V6" s="4"/>
      <c r="W6" s="4"/>
      <c r="X6" s="4"/>
      <c r="Y6" s="4"/>
      <c r="Z6" s="4"/>
      <c r="AA6" s="4"/>
      <c r="AB6" s="4"/>
      <c r="AC6" s="4"/>
      <c r="AD6" s="4"/>
      <c r="AE6" s="4"/>
    </row>
    <row r="7" spans="1:35" s="16" customFormat="1" ht="20.5" customHeight="1" x14ac:dyDescent="0.35">
      <c r="A7" s="86" t="s">
        <v>207</v>
      </c>
      <c r="B7" s="87" t="s">
        <v>386</v>
      </c>
      <c r="C7" s="88"/>
      <c r="D7" s="88"/>
      <c r="E7" s="88"/>
      <c r="F7" s="88"/>
      <c r="G7" s="88"/>
      <c r="H7" s="88"/>
      <c r="I7" s="88"/>
      <c r="J7" s="88"/>
      <c r="K7" s="89"/>
      <c r="L7" s="89"/>
      <c r="M7" s="89"/>
      <c r="N7" s="89"/>
      <c r="O7" s="89"/>
      <c r="P7" s="4"/>
      <c r="Q7" s="4"/>
      <c r="R7" s="4"/>
      <c r="S7" s="4"/>
      <c r="T7" s="4"/>
      <c r="U7" s="4"/>
      <c r="V7" s="4"/>
      <c r="W7" s="4"/>
      <c r="X7" s="4"/>
      <c r="Y7" s="4"/>
      <c r="Z7" s="4"/>
      <c r="AA7" s="4"/>
      <c r="AB7" s="4"/>
      <c r="AC7" s="4"/>
      <c r="AD7" s="4"/>
      <c r="AE7" s="4"/>
    </row>
    <row r="8" spans="1:35" s="867" customFormat="1" ht="24" customHeight="1" x14ac:dyDescent="0.4">
      <c r="A8" s="787" t="s">
        <v>141</v>
      </c>
      <c r="B8" s="863"/>
      <c r="C8" s="863"/>
      <c r="D8" s="863"/>
      <c r="E8" s="863"/>
      <c r="F8" s="863"/>
      <c r="G8" s="863"/>
      <c r="H8" s="863"/>
      <c r="I8" s="863"/>
      <c r="J8" s="787"/>
      <c r="K8" s="863"/>
      <c r="L8" s="863"/>
      <c r="M8" s="863"/>
      <c r="N8" s="863"/>
      <c r="O8" s="863"/>
      <c r="P8" s="863"/>
      <c r="Q8" s="68"/>
      <c r="R8" s="68"/>
      <c r="S8" s="68"/>
      <c r="T8" s="68"/>
      <c r="U8" s="68"/>
      <c r="V8" s="864"/>
      <c r="W8" s="865"/>
      <c r="X8" s="865"/>
      <c r="Y8" s="865"/>
      <c r="Z8" s="865"/>
      <c r="AA8" s="865"/>
      <c r="AB8" s="865"/>
      <c r="AC8" s="865"/>
      <c r="AD8" s="865"/>
      <c r="AE8" s="865"/>
      <c r="AF8" s="866"/>
      <c r="AG8" s="866"/>
      <c r="AH8" s="866"/>
      <c r="AI8" s="866"/>
    </row>
    <row r="9" spans="1:35" ht="36.65" customHeight="1" x14ac:dyDescent="0.35">
      <c r="A9" s="92"/>
      <c r="B9" s="92"/>
      <c r="C9" s="93"/>
      <c r="D9" s="93"/>
      <c r="E9" s="94"/>
      <c r="F9" s="95" t="str">
        <f>Erfolgsrechnung!C8</f>
        <v>n = Vorjahr</v>
      </c>
      <c r="G9" s="95" t="str">
        <f>Erfolgsrechnung!D8</f>
        <v>n+1 
(1. PRE-Jahr)</v>
      </c>
      <c r="H9" s="95" t="str">
        <f>Erfolgsrechnung!E8</f>
        <v>n+2</v>
      </c>
      <c r="I9" s="95" t="str">
        <f>Erfolgsrechnung!F8</f>
        <v>n+3</v>
      </c>
      <c r="J9" s="95" t="str">
        <f>Erfolgsrechnung!G8</f>
        <v>n+4</v>
      </c>
      <c r="K9" s="95" t="str">
        <f>Erfolgsrechnung!H8</f>
        <v>n+5</v>
      </c>
      <c r="L9" s="95" t="str">
        <f>Erfolgsrechnung!I8</f>
        <v>n+6</v>
      </c>
      <c r="M9" s="96" t="str">
        <f>Erfolgsrechnung!J8</f>
        <v>1. Jahr nach Umsetzung</v>
      </c>
      <c r="N9" s="97" t="s">
        <v>19</v>
      </c>
    </row>
    <row r="10" spans="1:35" ht="24" customHeight="1" x14ac:dyDescent="0.35">
      <c r="A10" s="98" t="s">
        <v>159</v>
      </c>
      <c r="B10" s="99"/>
      <c r="C10" s="100"/>
      <c r="D10" s="100"/>
      <c r="E10" s="101"/>
      <c r="F10" s="102">
        <f>F12</f>
        <v>0</v>
      </c>
      <c r="G10" s="103">
        <f t="shared" ref="G10:J10" si="0">G12</f>
        <v>0</v>
      </c>
      <c r="H10" s="103">
        <f t="shared" si="0"/>
        <v>0</v>
      </c>
      <c r="I10" s="103">
        <f t="shared" si="0"/>
        <v>0</v>
      </c>
      <c r="J10" s="103">
        <f t="shared" si="0"/>
        <v>0</v>
      </c>
      <c r="K10" s="103">
        <f>K12</f>
        <v>0</v>
      </c>
      <c r="L10" s="103">
        <f>L12</f>
        <v>0</v>
      </c>
      <c r="M10" s="104">
        <f>M12</f>
        <v>0</v>
      </c>
      <c r="N10" s="105">
        <f>SUM(F10:M10)</f>
        <v>0</v>
      </c>
    </row>
    <row r="11" spans="1:35" ht="24" customHeight="1" x14ac:dyDescent="0.35">
      <c r="A11" s="106" t="s">
        <v>227</v>
      </c>
      <c r="B11" s="107"/>
      <c r="C11" s="106"/>
      <c r="D11" s="106"/>
      <c r="E11" s="108"/>
      <c r="F11" s="109">
        <f>F10</f>
        <v>0</v>
      </c>
      <c r="G11" s="110">
        <f>G10+F11</f>
        <v>0</v>
      </c>
      <c r="H11" s="110">
        <f t="shared" ref="H11:K11" si="1">H10+G11</f>
        <v>0</v>
      </c>
      <c r="I11" s="110">
        <f t="shared" si="1"/>
        <v>0</v>
      </c>
      <c r="J11" s="110">
        <f t="shared" si="1"/>
        <v>0</v>
      </c>
      <c r="K11" s="110">
        <f t="shared" si="1"/>
        <v>0</v>
      </c>
      <c r="L11" s="110">
        <f>L10+K11</f>
        <v>0</v>
      </c>
      <c r="M11" s="111">
        <f>M10+K11</f>
        <v>0</v>
      </c>
      <c r="N11" s="112"/>
    </row>
    <row r="12" spans="1:35" ht="24" customHeight="1" x14ac:dyDescent="0.35">
      <c r="A12" s="113" t="s">
        <v>170</v>
      </c>
      <c r="E12" s="101"/>
      <c r="F12" s="114">
        <f>Erfolgsrechnung!C43</f>
        <v>0</v>
      </c>
      <c r="G12" s="115">
        <f>Erfolgsrechnung!D43</f>
        <v>0</v>
      </c>
      <c r="H12" s="115">
        <f>Erfolgsrechnung!E43</f>
        <v>0</v>
      </c>
      <c r="I12" s="115">
        <f>Erfolgsrechnung!F43</f>
        <v>0</v>
      </c>
      <c r="J12" s="115">
        <f>Erfolgsrechnung!G43</f>
        <v>0</v>
      </c>
      <c r="K12" s="115">
        <f>Erfolgsrechnung!H43</f>
        <v>0</v>
      </c>
      <c r="L12" s="115">
        <f>Erfolgsrechnung!I43</f>
        <v>0</v>
      </c>
      <c r="M12" s="116">
        <f>Erfolgsrechnung!J43</f>
        <v>0</v>
      </c>
      <c r="N12" s="114"/>
    </row>
    <row r="13" spans="1:35" ht="24" customHeight="1" x14ac:dyDescent="0.35">
      <c r="A13" s="113" t="s">
        <v>190</v>
      </c>
      <c r="E13" s="101"/>
      <c r="F13" s="117"/>
      <c r="G13" s="118"/>
      <c r="H13" s="118"/>
      <c r="I13" s="118"/>
      <c r="J13" s="118"/>
      <c r="K13" s="118"/>
      <c r="L13" s="119"/>
      <c r="M13" s="120"/>
      <c r="N13" s="121"/>
    </row>
    <row r="14" spans="1:35" ht="24" customHeight="1" x14ac:dyDescent="0.35">
      <c r="A14" s="113" t="s">
        <v>171</v>
      </c>
      <c r="E14" s="101"/>
      <c r="F14" s="117"/>
      <c r="G14" s="118"/>
      <c r="H14" s="118"/>
      <c r="I14" s="118"/>
      <c r="J14" s="118"/>
      <c r="K14" s="118"/>
      <c r="L14" s="119"/>
      <c r="M14" s="120"/>
      <c r="N14" s="121"/>
    </row>
    <row r="15" spans="1:35" ht="8.5" customHeight="1" x14ac:dyDescent="0.35">
      <c r="A15" s="107"/>
      <c r="B15" s="106"/>
      <c r="C15" s="106"/>
      <c r="D15" s="106"/>
      <c r="E15" s="108"/>
      <c r="F15" s="109"/>
      <c r="G15" s="110"/>
      <c r="H15" s="110"/>
      <c r="I15" s="110"/>
      <c r="J15" s="110"/>
      <c r="K15" s="110"/>
      <c r="L15" s="122"/>
      <c r="M15" s="111"/>
      <c r="N15" s="109"/>
    </row>
    <row r="16" spans="1:35" ht="24" customHeight="1" x14ac:dyDescent="0.35">
      <c r="A16" s="98" t="s">
        <v>158</v>
      </c>
      <c r="B16" s="99"/>
      <c r="C16" s="100"/>
      <c r="D16" s="100"/>
      <c r="E16" s="101"/>
      <c r="F16" s="123">
        <f>F18-F19</f>
        <v>0</v>
      </c>
      <c r="G16" s="124">
        <f>G18-G19</f>
        <v>0</v>
      </c>
      <c r="H16" s="124">
        <f t="shared" ref="H16:M16" si="2">H18-H19</f>
        <v>0</v>
      </c>
      <c r="I16" s="124">
        <f t="shared" si="2"/>
        <v>0</v>
      </c>
      <c r="J16" s="124">
        <f t="shared" si="2"/>
        <v>0</v>
      </c>
      <c r="K16" s="124">
        <f t="shared" si="2"/>
        <v>0</v>
      </c>
      <c r="L16" s="124">
        <f t="shared" si="2"/>
        <v>0</v>
      </c>
      <c r="M16" s="125">
        <f t="shared" si="2"/>
        <v>0</v>
      </c>
      <c r="N16" s="105">
        <f>SUM(F16:M16)</f>
        <v>0</v>
      </c>
    </row>
    <row r="17" spans="1:35" ht="24" customHeight="1" x14ac:dyDescent="0.35">
      <c r="A17" s="106" t="s">
        <v>228</v>
      </c>
      <c r="B17" s="107"/>
      <c r="C17" s="106"/>
      <c r="D17" s="106"/>
      <c r="E17" s="108"/>
      <c r="F17" s="109">
        <f>F16</f>
        <v>0</v>
      </c>
      <c r="G17" s="110">
        <f>G16+F17</f>
        <v>0</v>
      </c>
      <c r="H17" s="110">
        <f t="shared" ref="H17" si="3">H16+G17</f>
        <v>0</v>
      </c>
      <c r="I17" s="110">
        <f t="shared" ref="I17" si="4">I16+H17</f>
        <v>0</v>
      </c>
      <c r="J17" s="110">
        <f t="shared" ref="J17" si="5">J16+I17</f>
        <v>0</v>
      </c>
      <c r="K17" s="110">
        <f>K16+J17</f>
        <v>0</v>
      </c>
      <c r="L17" s="110">
        <f t="shared" ref="L17:M17" si="6">L16+K17</f>
        <v>0</v>
      </c>
      <c r="M17" s="111">
        <f t="shared" si="6"/>
        <v>0</v>
      </c>
      <c r="N17" s="112"/>
    </row>
    <row r="18" spans="1:35" ht="24" customHeight="1" x14ac:dyDescent="0.35">
      <c r="A18" s="126" t="s">
        <v>119</v>
      </c>
      <c r="B18" s="100"/>
      <c r="C18" s="100"/>
      <c r="D18" s="100"/>
      <c r="E18" s="101"/>
      <c r="F18" s="127">
        <f t="shared" ref="F18:J18" si="7">F166</f>
        <v>0</v>
      </c>
      <c r="G18" s="128">
        <f t="shared" si="7"/>
        <v>0</v>
      </c>
      <c r="H18" s="128">
        <f t="shared" si="7"/>
        <v>0</v>
      </c>
      <c r="I18" s="128">
        <f t="shared" si="7"/>
        <v>0</v>
      </c>
      <c r="J18" s="128">
        <f t="shared" si="7"/>
        <v>0</v>
      </c>
      <c r="K18" s="128">
        <f>K166</f>
        <v>0</v>
      </c>
      <c r="L18" s="128">
        <f t="shared" ref="L18" si="8">L166</f>
        <v>0</v>
      </c>
      <c r="M18" s="129">
        <f>M166</f>
        <v>0</v>
      </c>
      <c r="N18" s="127"/>
    </row>
    <row r="19" spans="1:35" ht="24" customHeight="1" x14ac:dyDescent="0.35">
      <c r="A19" s="130" t="s">
        <v>69</v>
      </c>
      <c r="C19" s="100"/>
      <c r="D19" s="100"/>
      <c r="E19" s="101"/>
      <c r="F19" s="127">
        <f>F37+F51+F65+F79+F93</f>
        <v>0</v>
      </c>
      <c r="G19" s="128">
        <f t="shared" ref="G19:L19" si="9">G37+G51+G65+G79+G93</f>
        <v>0</v>
      </c>
      <c r="H19" s="128">
        <f t="shared" si="9"/>
        <v>0</v>
      </c>
      <c r="I19" s="128">
        <f t="shared" si="9"/>
        <v>0</v>
      </c>
      <c r="J19" s="128">
        <f t="shared" si="9"/>
        <v>0</v>
      </c>
      <c r="K19" s="128">
        <f t="shared" si="9"/>
        <v>0</v>
      </c>
      <c r="L19" s="128">
        <f t="shared" si="9"/>
        <v>0</v>
      </c>
      <c r="M19" s="129">
        <f>M37+M51+M65+M79+M93</f>
        <v>0</v>
      </c>
      <c r="N19" s="127"/>
    </row>
    <row r="20" spans="1:35" ht="8.5" customHeight="1" x14ac:dyDescent="0.35">
      <c r="A20" s="107"/>
      <c r="B20" s="106"/>
      <c r="C20" s="106"/>
      <c r="D20" s="106"/>
      <c r="E20" s="108"/>
      <c r="F20" s="109"/>
      <c r="G20" s="110"/>
      <c r="H20" s="110"/>
      <c r="I20" s="110"/>
      <c r="J20" s="110"/>
      <c r="K20" s="110"/>
      <c r="L20" s="122"/>
      <c r="M20" s="111"/>
      <c r="N20" s="109"/>
    </row>
    <row r="21" spans="1:35" ht="24" customHeight="1" x14ac:dyDescent="0.35">
      <c r="A21" s="131" t="s">
        <v>385</v>
      </c>
      <c r="B21" s="132"/>
      <c r="C21" s="132"/>
      <c r="D21" s="132"/>
      <c r="E21" s="133"/>
      <c r="F21" s="134" t="str">
        <f>IFERROR(F10/F16,"N/A")</f>
        <v>N/A</v>
      </c>
      <c r="G21" s="135" t="str">
        <f>IFERROR(G10/G16,"N/A")</f>
        <v>N/A</v>
      </c>
      <c r="H21" s="135" t="str">
        <f t="shared" ref="H21:M21" si="10">IFERROR(H10/H16,"N/A")</f>
        <v>N/A</v>
      </c>
      <c r="I21" s="135" t="str">
        <f>IFERROR(I10/I16,"N/A")</f>
        <v>N/A</v>
      </c>
      <c r="J21" s="135" t="str">
        <f t="shared" si="10"/>
        <v>N/A</v>
      </c>
      <c r="K21" s="135" t="str">
        <f>IFERROR(K10/K16,"N/A")</f>
        <v>N/A</v>
      </c>
      <c r="L21" s="135" t="str">
        <f>IFERROR(L10/L16,"N/A")</f>
        <v>N/A</v>
      </c>
      <c r="M21" s="136" t="str">
        <f t="shared" si="10"/>
        <v>N/A</v>
      </c>
      <c r="N21" s="137" t="e">
        <f>N10/N16</f>
        <v>#DIV/0!</v>
      </c>
    </row>
    <row r="22" spans="1:35" ht="24" customHeight="1" x14ac:dyDescent="0.35">
      <c r="A22" s="98" t="s">
        <v>160</v>
      </c>
      <c r="B22" s="100"/>
      <c r="C22" s="100"/>
      <c r="D22" s="100"/>
      <c r="E22" s="101"/>
      <c r="F22" s="138">
        <f>F24-F25</f>
        <v>0</v>
      </c>
      <c r="G22" s="139">
        <f>G24-G25</f>
        <v>0</v>
      </c>
      <c r="H22" s="139">
        <f t="shared" ref="H22:J22" si="11">H24-H25</f>
        <v>0</v>
      </c>
      <c r="I22" s="139">
        <f>I24-I25</f>
        <v>0</v>
      </c>
      <c r="J22" s="139">
        <f t="shared" si="11"/>
        <v>0</v>
      </c>
      <c r="K22" s="139">
        <f>K24-K25</f>
        <v>0</v>
      </c>
      <c r="L22" s="139">
        <f>L24-L25</f>
        <v>0</v>
      </c>
      <c r="M22" s="140">
        <f>M24-M25</f>
        <v>0</v>
      </c>
      <c r="N22" s="138">
        <f>SUM(F22:M22)</f>
        <v>0</v>
      </c>
    </row>
    <row r="23" spans="1:35" ht="24" customHeight="1" x14ac:dyDescent="0.35">
      <c r="A23" s="106" t="s">
        <v>229</v>
      </c>
      <c r="B23" s="107"/>
      <c r="C23" s="106"/>
      <c r="D23" s="106"/>
      <c r="E23" s="108"/>
      <c r="F23" s="109">
        <f>F22</f>
        <v>0</v>
      </c>
      <c r="G23" s="110">
        <f>G22+F23</f>
        <v>0</v>
      </c>
      <c r="H23" s="110">
        <f t="shared" ref="H23" si="12">H22+G23</f>
        <v>0</v>
      </c>
      <c r="I23" s="110">
        <f t="shared" ref="I23" si="13">I22+H23</f>
        <v>0</v>
      </c>
      <c r="J23" s="110">
        <f t="shared" ref="J23" si="14">J22+I23</f>
        <v>0</v>
      </c>
      <c r="K23" s="110">
        <f>K22+J23</f>
        <v>0</v>
      </c>
      <c r="L23" s="110">
        <f t="shared" ref="L23" si="15">L22+K23</f>
        <v>0</v>
      </c>
      <c r="M23" s="110">
        <f>M22+L23</f>
        <v>0</v>
      </c>
      <c r="N23" s="112"/>
    </row>
    <row r="24" spans="1:35" ht="24" customHeight="1" x14ac:dyDescent="0.35">
      <c r="A24" s="126" t="s">
        <v>68</v>
      </c>
      <c r="B24" s="100"/>
      <c r="C24" s="100"/>
      <c r="D24" s="100"/>
      <c r="E24" s="101"/>
      <c r="F24" s="127">
        <f>SUMIF('Liquidität, I &amp; F-Planung'!$B$179:$B$249,"IN - für Investitionen",'Liquidität, I &amp; F-Planung'!F179:F249)+SUMIF('Liquidität, I &amp; F-Planung'!$B$179:$B$249,"IN - für Betriebskapital",'Liquidität, I &amp; F-Planung'!F179:F249)</f>
        <v>0</v>
      </c>
      <c r="G24" s="128">
        <f>SUMIF('Liquidität, I &amp; F-Planung'!$B$179:$B$249,"IN - für Investitionen",'Liquidität, I &amp; F-Planung'!G179:G249)+SUMIF('Liquidität, I &amp; F-Planung'!$B$179:$B$249,"IN - für Betriebskapital",'Liquidität, I &amp; F-Planung'!G179:G249)</f>
        <v>0</v>
      </c>
      <c r="H24" s="128">
        <f>SUMIF('Liquidität, I &amp; F-Planung'!$B$179:$B$249,"IN - für Investitionen",'Liquidität, I &amp; F-Planung'!H179:H249)+SUMIF('Liquidität, I &amp; F-Planung'!$B$179:$B$249,"IN - für Betriebskapital",'Liquidität, I &amp; F-Planung'!H179:H249)</f>
        <v>0</v>
      </c>
      <c r="I24" s="128">
        <f>SUMIF('Liquidität, I &amp; F-Planung'!$B$179:$B$249,"IN - für Investitionen",'Liquidität, I &amp; F-Planung'!I179:I249)+SUMIF('Liquidität, I &amp; F-Planung'!$B$179:$B$249,"IN - für Betriebskapital",'Liquidität, I &amp; F-Planung'!I179:I249)</f>
        <v>0</v>
      </c>
      <c r="J24" s="128">
        <f>SUMIF('Liquidität, I &amp; F-Planung'!$B$179:$B$249,"IN - für Investitionen",'Liquidität, I &amp; F-Planung'!J179:J249)+SUMIF('Liquidität, I &amp; F-Planung'!$B$179:$B$249,"IN - für Betriebskapital",'Liquidität, I &amp; F-Planung'!J179:J249)</f>
        <v>0</v>
      </c>
      <c r="K24" s="128">
        <f>SUMIF('Liquidität, I &amp; F-Planung'!$B$179:$B$249,"IN - für Investitionen",'Liquidität, I &amp; F-Planung'!K179:K249)+SUMIF('Liquidität, I &amp; F-Planung'!$B$179:$B$249,"IN - für Betriebskapital",'Liquidität, I &amp; F-Planung'!K179:K249)</f>
        <v>0</v>
      </c>
      <c r="L24" s="128">
        <f>SUMIF('Liquidität, I &amp; F-Planung'!$B$179:$B$249,"IN - für Investitionen",'Liquidität, I &amp; F-Planung'!L179:L249)+SUMIF('Liquidität, I &amp; F-Planung'!$B$179:$B$249,"IN - für Betriebskapital",'Liquidität, I &amp; F-Planung'!L179:L249)</f>
        <v>0</v>
      </c>
      <c r="M24" s="141">
        <f>SUMIF('Liquidität, I &amp; F-Planung'!$B$179:$B$249,"IN - für Investitionen",'Liquidität, I &amp; F-Planung'!M179:M249)+SUMIF('Liquidität, I &amp; F-Planung'!$B$179:$B$249,"IN - für Betriebskapital",'Liquidität, I &amp; F-Planung'!M179:M249)</f>
        <v>0</v>
      </c>
      <c r="N24" s="127"/>
    </row>
    <row r="25" spans="1:35" ht="24" customHeight="1" x14ac:dyDescent="0.35">
      <c r="A25" s="130" t="s">
        <v>47</v>
      </c>
      <c r="B25" s="100"/>
      <c r="C25" s="100"/>
      <c r="D25" s="100"/>
      <c r="E25" s="101"/>
      <c r="F25" s="127">
        <f>SUMIF('Liquidität, I &amp; F-Planung'!$B$179:$B$249,"out / Rückzahlung",'Liquidität, I &amp; F-Planung'!F179:F249)+SUMIF('Liquidität, I &amp; F-Planung'!$B$179:$B$249,"Zinskosten",'Liquidität, I &amp; F-Planung'!F179:F249)</f>
        <v>0</v>
      </c>
      <c r="G25" s="128">
        <f>SUMIF('Liquidität, I &amp; F-Planung'!$B$179:$B$249,"out / Rückzahlung",'Liquidität, I &amp; F-Planung'!G179:G249)+SUMIF('Liquidität, I &amp; F-Planung'!$B$179:$B$249,"Zinskosten",'Liquidität, I &amp; F-Planung'!G179:G249)</f>
        <v>0</v>
      </c>
      <c r="H25" s="128">
        <f>SUMIF('Liquidität, I &amp; F-Planung'!$B$179:$B$249,"out / Rückzahlung",'Liquidität, I &amp; F-Planung'!H179:H249)+SUMIF('Liquidität, I &amp; F-Planung'!$B$179:$B$249,"Zinskosten",'Liquidität, I &amp; F-Planung'!H179:H249)</f>
        <v>0</v>
      </c>
      <c r="I25" s="128">
        <f>SUMIF('Liquidität, I &amp; F-Planung'!$B$179:$B$249,"out / Rückzahlung",'Liquidität, I &amp; F-Planung'!I179:I249)+SUMIF('Liquidität, I &amp; F-Planung'!$B$179:$B$249,"Zinskosten",'Liquidität, I &amp; F-Planung'!I179:I249)</f>
        <v>0</v>
      </c>
      <c r="J25" s="128">
        <f>SUMIF('Liquidität, I &amp; F-Planung'!$B$179:$B$249,"out / Rückzahlung",'Liquidität, I &amp; F-Planung'!J179:J249)+SUMIF('Liquidität, I &amp; F-Planung'!$B$179:$B$249,"Zinskosten",'Liquidität, I &amp; F-Planung'!J179:J249)</f>
        <v>0</v>
      </c>
      <c r="K25" s="128">
        <f>SUMIF('Liquidität, I &amp; F-Planung'!$B$179:$B$249,"out / Rückzahlung",'Liquidität, I &amp; F-Planung'!K179:K249)+SUMIF('Liquidität, I &amp; F-Planung'!$B$179:$B$249,"Zinskosten",'Liquidität, I &amp; F-Planung'!K179:K249)</f>
        <v>0</v>
      </c>
      <c r="L25" s="128">
        <f>SUMIF('Liquidität, I &amp; F-Planung'!$B$179:$B$249,"out / Rückzahlung",'Liquidität, I &amp; F-Planung'!L179:L249)+SUMIF('Liquidität, I &amp; F-Planung'!$B$179:$B$249,"Zinskosten",'Liquidität, I &amp; F-Planung'!L179:L249)</f>
        <v>0</v>
      </c>
      <c r="M25" s="129">
        <f>SUMIF('Liquidität, I &amp; F-Planung'!$B$179:$B$249,"out / Rückzahlung",'Liquidität, I &amp; F-Planung'!M179:M249)+SUMIF('Liquidität, I &amp; F-Planung'!$B$179:$B$249,"Zinskosten",'Liquidität, I &amp; F-Planung'!M179:M249)</f>
        <v>0</v>
      </c>
      <c r="N25" s="127"/>
    </row>
    <row r="26" spans="1:35" ht="8.5" customHeight="1" x14ac:dyDescent="0.35">
      <c r="A26" s="107"/>
      <c r="B26" s="106"/>
      <c r="C26" s="106"/>
      <c r="D26" s="106"/>
      <c r="E26" s="108"/>
      <c r="F26" s="109"/>
      <c r="G26" s="110"/>
      <c r="H26" s="110"/>
      <c r="I26" s="110"/>
      <c r="J26" s="110"/>
      <c r="K26" s="110"/>
      <c r="L26" s="122"/>
      <c r="M26" s="111"/>
      <c r="N26" s="109"/>
    </row>
    <row r="27" spans="1:35" ht="24" customHeight="1" x14ac:dyDescent="0.35">
      <c r="A27" s="143" t="s">
        <v>191</v>
      </c>
      <c r="B27" s="144"/>
      <c r="C27" s="145"/>
      <c r="D27" s="145"/>
      <c r="E27" s="146"/>
      <c r="F27" s="147">
        <f t="shared" ref="F27:J27" si="16">F22+F16+F10</f>
        <v>0</v>
      </c>
      <c r="G27" s="148">
        <f>G22+G16+G10</f>
        <v>0</v>
      </c>
      <c r="H27" s="148">
        <f t="shared" si="16"/>
        <v>0</v>
      </c>
      <c r="I27" s="148">
        <f t="shared" si="16"/>
        <v>0</v>
      </c>
      <c r="J27" s="148">
        <f t="shared" si="16"/>
        <v>0</v>
      </c>
      <c r="K27" s="148">
        <f>K22+K16+K10</f>
        <v>0</v>
      </c>
      <c r="L27" s="148">
        <f t="shared" ref="L27:M27" si="17">L22+L16+L10</f>
        <v>0</v>
      </c>
      <c r="M27" s="149">
        <f t="shared" si="17"/>
        <v>0</v>
      </c>
      <c r="N27" s="147"/>
    </row>
    <row r="28" spans="1:35" ht="24" customHeight="1" thickBot="1" x14ac:dyDescent="0.4">
      <c r="A28" s="150" t="s">
        <v>192</v>
      </c>
      <c r="B28" s="151"/>
      <c r="C28" s="152"/>
      <c r="D28" s="152"/>
      <c r="E28" s="153"/>
      <c r="F28" s="154">
        <f>F27</f>
        <v>0</v>
      </c>
      <c r="G28" s="155">
        <f>G27+F28</f>
        <v>0</v>
      </c>
      <c r="H28" s="155">
        <f>G28+H27</f>
        <v>0</v>
      </c>
      <c r="I28" s="155">
        <f>H28+I27</f>
        <v>0</v>
      </c>
      <c r="J28" s="155">
        <f>I28+J27</f>
        <v>0</v>
      </c>
      <c r="K28" s="155">
        <f>J28+K27</f>
        <v>0</v>
      </c>
      <c r="L28" s="155">
        <f t="shared" ref="L28:M28" si="18">K28+L27</f>
        <v>0</v>
      </c>
      <c r="M28" s="156">
        <f t="shared" si="18"/>
        <v>0</v>
      </c>
      <c r="N28" s="154"/>
    </row>
    <row r="29" spans="1:35" ht="5.15" customHeight="1" thickTop="1" x14ac:dyDescent="0.35">
      <c r="A29" s="157"/>
      <c r="B29" s="113"/>
      <c r="F29" s="158"/>
      <c r="G29" s="158"/>
      <c r="H29" s="158"/>
      <c r="I29" s="158"/>
      <c r="J29" s="158"/>
      <c r="K29" s="158"/>
      <c r="L29" s="158"/>
      <c r="M29" s="158"/>
    </row>
    <row r="30" spans="1:35" ht="7.5" customHeight="1" x14ac:dyDescent="0.35">
      <c r="A30" s="113"/>
      <c r="C30" s="159"/>
      <c r="D30" s="159"/>
      <c r="E30" s="160"/>
      <c r="F30" s="160"/>
      <c r="G30" s="160"/>
      <c r="H30" s="160"/>
      <c r="I30" s="160"/>
      <c r="J30" s="160"/>
      <c r="K30" s="160"/>
      <c r="L30" s="160"/>
      <c r="M30" s="160"/>
    </row>
    <row r="31" spans="1:35" s="867" customFormat="1" ht="24" customHeight="1" x14ac:dyDescent="0.4">
      <c r="A31" s="787" t="s">
        <v>193</v>
      </c>
      <c r="B31" s="863"/>
      <c r="C31" s="863"/>
      <c r="D31" s="863"/>
      <c r="E31" s="863"/>
      <c r="F31" s="863"/>
      <c r="G31" s="863"/>
      <c r="H31" s="863"/>
      <c r="I31" s="863"/>
      <c r="J31" s="787"/>
      <c r="K31" s="863"/>
      <c r="L31" s="863"/>
      <c r="M31" s="863"/>
      <c r="N31" s="863"/>
      <c r="O31" s="863"/>
      <c r="P31" s="863"/>
      <c r="Q31" s="68"/>
      <c r="R31" s="68"/>
      <c r="S31" s="68"/>
      <c r="T31" s="68"/>
      <c r="U31" s="68"/>
      <c r="V31" s="864"/>
      <c r="W31" s="865"/>
      <c r="X31" s="865"/>
      <c r="Y31" s="865"/>
      <c r="Z31" s="865"/>
      <c r="AA31" s="865"/>
      <c r="AB31" s="865"/>
      <c r="AC31" s="865"/>
      <c r="AD31" s="865"/>
      <c r="AE31" s="865"/>
      <c r="AF31" s="866"/>
      <c r="AG31" s="866"/>
      <c r="AH31" s="866"/>
      <c r="AI31" s="866"/>
    </row>
    <row r="32" spans="1:35" s="157" customFormat="1" ht="20.5" customHeight="1" x14ac:dyDescent="0.35">
      <c r="A32" s="161" t="s">
        <v>319</v>
      </c>
      <c r="B32" s="162"/>
      <c r="C32" s="163"/>
      <c r="D32" s="164">
        <f>D37+D51+D65+D79+D93+D107+D121+D135+D149</f>
        <v>200000</v>
      </c>
      <c r="E32" s="165"/>
      <c r="F32" s="166">
        <f>F37+F51+F65+F79+F93+F107+F121+F135+F149</f>
        <v>0</v>
      </c>
      <c r="G32" s="166">
        <f t="shared" ref="G32:M32" si="19">G37+G51+G65+G79+G93+G107+G121+G135+G149</f>
        <v>0</v>
      </c>
      <c r="H32" s="166">
        <f t="shared" si="19"/>
        <v>0</v>
      </c>
      <c r="I32" s="166">
        <f t="shared" si="19"/>
        <v>0</v>
      </c>
      <c r="J32" s="166">
        <f t="shared" si="19"/>
        <v>0</v>
      </c>
      <c r="K32" s="167">
        <f t="shared" si="19"/>
        <v>0</v>
      </c>
      <c r="L32" s="167">
        <f t="shared" si="19"/>
        <v>0</v>
      </c>
      <c r="M32" s="168">
        <f t="shared" si="19"/>
        <v>7954.7760000000017</v>
      </c>
      <c r="N32" s="169"/>
      <c r="P32" s="4"/>
      <c r="Q32" s="4"/>
      <c r="R32" s="4"/>
      <c r="S32" s="4"/>
      <c r="T32" s="4"/>
      <c r="U32" s="4"/>
      <c r="V32" s="4"/>
      <c r="W32" s="4"/>
      <c r="X32" s="4"/>
      <c r="Y32" s="4"/>
      <c r="Z32" s="4"/>
      <c r="AA32" s="4"/>
      <c r="AB32" s="4"/>
      <c r="AC32" s="4"/>
      <c r="AD32" s="4"/>
      <c r="AE32" s="4"/>
    </row>
    <row r="33" spans="1:31" s="157" customFormat="1" ht="20.5" customHeight="1" x14ac:dyDescent="0.35">
      <c r="A33" s="170" t="s">
        <v>41</v>
      </c>
      <c r="B33" s="162"/>
      <c r="C33" s="163"/>
      <c r="D33" s="171">
        <f>SUM(F33:M33)</f>
        <v>0</v>
      </c>
      <c r="E33" s="165"/>
      <c r="F33" s="166">
        <f>SUMIF($A$37:$A$105,"Abschreibung",F37:F105)</f>
        <v>0</v>
      </c>
      <c r="G33" s="166">
        <f t="shared" ref="G33:M33" si="20">SUMIF($A$37:$A$105,"Abschreibung",G37:G105)</f>
        <v>0</v>
      </c>
      <c r="H33" s="166">
        <f t="shared" si="20"/>
        <v>0</v>
      </c>
      <c r="I33" s="166">
        <f t="shared" si="20"/>
        <v>0</v>
      </c>
      <c r="J33" s="166">
        <f t="shared" si="20"/>
        <v>0</v>
      </c>
      <c r="K33" s="166">
        <f t="shared" si="20"/>
        <v>0</v>
      </c>
      <c r="L33" s="166">
        <f t="shared" si="20"/>
        <v>0</v>
      </c>
      <c r="M33" s="172">
        <f t="shared" si="20"/>
        <v>0</v>
      </c>
      <c r="N33" s="869" t="s">
        <v>309</v>
      </c>
      <c r="O33" s="868"/>
      <c r="P33" s="4"/>
      <c r="Q33" s="4"/>
      <c r="R33" s="4"/>
      <c r="S33" s="4"/>
      <c r="T33" s="4"/>
      <c r="U33" s="4"/>
      <c r="V33" s="4"/>
      <c r="W33" s="4"/>
      <c r="X33" s="4"/>
      <c r="Y33" s="4"/>
      <c r="Z33" s="4"/>
      <c r="AA33" s="4"/>
      <c r="AB33" s="4"/>
      <c r="AC33" s="4"/>
      <c r="AD33" s="4"/>
      <c r="AE33" s="4"/>
    </row>
    <row r="34" spans="1:31" s="157" customFormat="1" ht="29.5" customHeight="1" x14ac:dyDescent="0.35">
      <c r="A34" s="174" t="s">
        <v>42</v>
      </c>
      <c r="B34" s="175"/>
      <c r="C34" s="176"/>
      <c r="D34" s="177">
        <f>SUM(F34:M34)</f>
        <v>0</v>
      </c>
      <c r="E34" s="178"/>
      <c r="F34" s="179">
        <f t="shared" ref="F34:M34" si="21">SUMIF($A$37:$A$105,"Unterhalt",F37:F105)</f>
        <v>0</v>
      </c>
      <c r="G34" s="179">
        <f t="shared" si="21"/>
        <v>0</v>
      </c>
      <c r="H34" s="179">
        <f t="shared" si="21"/>
        <v>0</v>
      </c>
      <c r="I34" s="179">
        <f t="shared" si="21"/>
        <v>0</v>
      </c>
      <c r="J34" s="179">
        <f t="shared" si="21"/>
        <v>0</v>
      </c>
      <c r="K34" s="179">
        <f t="shared" si="21"/>
        <v>0</v>
      </c>
      <c r="L34" s="179">
        <f t="shared" si="21"/>
        <v>0</v>
      </c>
      <c r="M34" s="180">
        <f t="shared" si="21"/>
        <v>0</v>
      </c>
      <c r="N34" s="934" t="s">
        <v>394</v>
      </c>
      <c r="O34" s="935"/>
      <c r="P34" s="4"/>
      <c r="Q34" s="4"/>
      <c r="R34" s="4"/>
      <c r="S34" s="4"/>
      <c r="T34" s="4"/>
      <c r="U34" s="4"/>
      <c r="V34" s="4"/>
      <c r="W34" s="4"/>
      <c r="X34" s="4"/>
      <c r="Y34" s="4"/>
      <c r="Z34" s="4"/>
      <c r="AA34" s="4"/>
      <c r="AB34" s="4"/>
      <c r="AC34" s="4"/>
      <c r="AD34" s="4"/>
      <c r="AE34" s="4"/>
    </row>
    <row r="35" spans="1:31" s="91" customFormat="1" ht="16.5" customHeight="1" x14ac:dyDescent="0.35">
      <c r="A35" s="181"/>
      <c r="B35" s="182"/>
      <c r="C35" s="182"/>
      <c r="D35" s="182"/>
      <c r="E35" s="90"/>
      <c r="F35" s="90"/>
      <c r="G35" s="90"/>
      <c r="H35" s="90"/>
      <c r="I35" s="90"/>
      <c r="J35" s="90"/>
      <c r="P35" s="4"/>
      <c r="Q35" s="4"/>
      <c r="R35" s="4"/>
      <c r="S35" s="4"/>
      <c r="T35" s="4"/>
      <c r="U35" s="4"/>
      <c r="V35" s="4"/>
      <c r="W35" s="4"/>
      <c r="X35" s="4"/>
      <c r="Y35" s="4"/>
      <c r="Z35" s="4"/>
      <c r="AA35" s="4"/>
      <c r="AB35" s="4"/>
      <c r="AC35" s="4"/>
      <c r="AD35" s="4"/>
      <c r="AE35" s="4"/>
    </row>
    <row r="36" spans="1:31" s="848" customFormat="1" ht="51" customHeight="1" outlineLevel="1" x14ac:dyDescent="0.35">
      <c r="A36" s="183" t="s">
        <v>29</v>
      </c>
      <c r="B36" s="254" t="s">
        <v>28</v>
      </c>
      <c r="C36" s="184" t="s">
        <v>421</v>
      </c>
      <c r="D36" s="254" t="s">
        <v>164</v>
      </c>
      <c r="E36" s="254" t="s">
        <v>121</v>
      </c>
      <c r="F36" s="185" t="str">
        <f>Erfolgsrechnung!C8</f>
        <v>n = Vorjahr</v>
      </c>
      <c r="G36" s="185" t="str">
        <f>Erfolgsrechnung!D8</f>
        <v>n+1 
(1. PRE-Jahr)</v>
      </c>
      <c r="H36" s="185" t="str">
        <f>Erfolgsrechnung!E8</f>
        <v>n+2</v>
      </c>
      <c r="I36" s="185" t="str">
        <f>Erfolgsrechnung!F8</f>
        <v>n+3</v>
      </c>
      <c r="J36" s="185" t="str">
        <f>Erfolgsrechnung!G8</f>
        <v>n+4</v>
      </c>
      <c r="K36" s="185" t="str">
        <f>Erfolgsrechnung!H8</f>
        <v>n+5</v>
      </c>
      <c r="L36" s="185" t="str">
        <f>Erfolgsrechnung!I8</f>
        <v>n+6</v>
      </c>
      <c r="M36" s="186" t="str">
        <f>Erfolgsrechnung!J8</f>
        <v>1. Jahr nach Umsetzung</v>
      </c>
      <c r="N36" s="254" t="s">
        <v>205</v>
      </c>
      <c r="O36" s="254" t="s">
        <v>110</v>
      </c>
      <c r="P36" s="4"/>
      <c r="Q36" s="4"/>
      <c r="R36" s="4"/>
      <c r="S36" s="4"/>
      <c r="T36" s="4"/>
      <c r="U36" s="4"/>
      <c r="V36" s="4"/>
      <c r="W36" s="4"/>
      <c r="X36" s="4"/>
      <c r="Y36" s="4"/>
      <c r="Z36" s="4"/>
      <c r="AA36" s="4"/>
      <c r="AB36" s="4"/>
      <c r="AC36" s="4"/>
      <c r="AD36" s="4"/>
      <c r="AE36" s="4"/>
    </row>
    <row r="37" spans="1:31" outlineLevel="1" x14ac:dyDescent="0.35">
      <c r="A37" s="187" t="s">
        <v>165</v>
      </c>
      <c r="B37" s="188" t="s">
        <v>19</v>
      </c>
      <c r="C37" s="189"/>
      <c r="D37" s="190">
        <f>'Übersicht TP '!B39</f>
        <v>100000</v>
      </c>
      <c r="E37" s="191">
        <f>SUM(F37:M37)</f>
        <v>0</v>
      </c>
      <c r="F37" s="192">
        <f>SUM(F38:F39)+F40</f>
        <v>0</v>
      </c>
      <c r="G37" s="192">
        <f t="shared" ref="G37:M37" si="22">SUM(G38:G39)+G40</f>
        <v>0</v>
      </c>
      <c r="H37" s="192">
        <f t="shared" si="22"/>
        <v>0</v>
      </c>
      <c r="I37" s="192">
        <f t="shared" si="22"/>
        <v>0</v>
      </c>
      <c r="J37" s="192">
        <f t="shared" si="22"/>
        <v>0</v>
      </c>
      <c r="K37" s="192">
        <f t="shared" si="22"/>
        <v>0</v>
      </c>
      <c r="L37" s="192">
        <f t="shared" si="22"/>
        <v>0</v>
      </c>
      <c r="M37" s="192">
        <f t="shared" si="22"/>
        <v>0</v>
      </c>
      <c r="N37" s="193">
        <f>SUM(N38:N47)</f>
        <v>0</v>
      </c>
      <c r="O37" s="194"/>
    </row>
    <row r="38" spans="1:31" outlineLevel="1" x14ac:dyDescent="0.35">
      <c r="A38" s="99"/>
      <c r="B38" s="195" t="s">
        <v>31</v>
      </c>
      <c r="C38" s="196">
        <v>0</v>
      </c>
      <c r="D38" s="197" t="str">
        <f>'Übersicht TP '!S39</f>
        <v/>
      </c>
      <c r="E38" s="198">
        <f>SUM(F38:M38)</f>
        <v>0</v>
      </c>
      <c r="F38" s="199"/>
      <c r="G38" s="200"/>
      <c r="H38" s="200"/>
      <c r="I38" s="200"/>
      <c r="J38" s="200"/>
      <c r="K38" s="200"/>
      <c r="L38" s="200"/>
      <c r="M38" s="201" t="str">
        <f>IFERROR(D38*0.2,"")</f>
        <v/>
      </c>
      <c r="N38" s="202">
        <f>IFERROR(SUM(F38:M38)/$D$37,"N/A")</f>
        <v>0</v>
      </c>
      <c r="O38" s="203"/>
    </row>
    <row r="39" spans="1:31" outlineLevel="1" x14ac:dyDescent="0.35">
      <c r="A39" s="99"/>
      <c r="B39" s="204" t="s">
        <v>208</v>
      </c>
      <c r="C39" s="205">
        <v>0</v>
      </c>
      <c r="D39" s="206">
        <f>'Übersicht TP '!U39</f>
        <v>0</v>
      </c>
      <c r="E39" s="207">
        <f>SUM(F39:M39)</f>
        <v>0</v>
      </c>
      <c r="F39" s="208"/>
      <c r="G39" s="209"/>
      <c r="H39" s="209"/>
      <c r="I39" s="209"/>
      <c r="J39" s="209"/>
      <c r="K39" s="209"/>
      <c r="L39" s="209"/>
      <c r="M39" s="210"/>
      <c r="N39" s="202">
        <f>IFERROR(SUM(F39:M39)/$D$37,"N/A")</f>
        <v>0</v>
      </c>
      <c r="O39" s="203"/>
    </row>
    <row r="40" spans="1:31" outlineLevel="1" x14ac:dyDescent="0.35">
      <c r="A40" s="211"/>
      <c r="B40" s="212"/>
      <c r="C40" s="213"/>
      <c r="D40" s="214"/>
      <c r="E40" s="215"/>
      <c r="F40" s="216">
        <f>SUM(F41:F47)</f>
        <v>0</v>
      </c>
      <c r="G40" s="216">
        <f t="shared" ref="G40:M40" si="23">SUM(G41:G47)</f>
        <v>0</v>
      </c>
      <c r="H40" s="216">
        <f t="shared" si="23"/>
        <v>0</v>
      </c>
      <c r="I40" s="216">
        <f t="shared" si="23"/>
        <v>0</v>
      </c>
      <c r="J40" s="216">
        <f t="shared" si="23"/>
        <v>0</v>
      </c>
      <c r="K40" s="216">
        <f t="shared" si="23"/>
        <v>0</v>
      </c>
      <c r="L40" s="216">
        <f t="shared" si="23"/>
        <v>0</v>
      </c>
      <c r="M40" s="217">
        <f t="shared" si="23"/>
        <v>0</v>
      </c>
      <c r="N40" s="202"/>
      <c r="O40" s="218"/>
    </row>
    <row r="41" spans="1:31" outlineLevel="1" x14ac:dyDescent="0.35">
      <c r="A41" s="99"/>
      <c r="B41" s="219" t="s">
        <v>314</v>
      </c>
      <c r="C41" s="196">
        <f>$C$37</f>
        <v>0</v>
      </c>
      <c r="D41" s="220"/>
      <c r="E41" s="221">
        <f>SUM(F41:M41)</f>
        <v>0</v>
      </c>
      <c r="F41" s="199"/>
      <c r="G41" s="200"/>
      <c r="H41" s="200"/>
      <c r="I41" s="200"/>
      <c r="J41" s="200"/>
      <c r="K41" s="200"/>
      <c r="L41" s="200"/>
      <c r="M41" s="201"/>
      <c r="N41" s="202">
        <f>IFERROR(SUM(F41:M41)/$D$37,"N/A")</f>
        <v>0</v>
      </c>
      <c r="O41" s="203"/>
    </row>
    <row r="42" spans="1:31" outlineLevel="1" x14ac:dyDescent="0.35">
      <c r="A42" s="99"/>
      <c r="B42" s="222" t="s">
        <v>24</v>
      </c>
      <c r="C42" s="223">
        <f t="shared" ref="C42:C47" si="24">$C$37</f>
        <v>0</v>
      </c>
      <c r="D42" s="224"/>
      <c r="E42" s="225">
        <f>SUM(F42:M42)</f>
        <v>0</v>
      </c>
      <c r="F42" s="226"/>
      <c r="G42" s="227"/>
      <c r="H42" s="227"/>
      <c r="I42" s="227"/>
      <c r="J42" s="227"/>
      <c r="K42" s="227"/>
      <c r="L42" s="227"/>
      <c r="M42" s="228"/>
      <c r="N42" s="202">
        <f t="shared" ref="N42:N47" si="25">IFERROR(SUM(F42:M42)/$D$37,"N/A")</f>
        <v>0</v>
      </c>
      <c r="O42" s="203"/>
    </row>
    <row r="43" spans="1:31" outlineLevel="1" x14ac:dyDescent="0.35">
      <c r="A43" s="99"/>
      <c r="B43" s="222"/>
      <c r="C43" s="223">
        <f t="shared" si="24"/>
        <v>0</v>
      </c>
      <c r="D43" s="224"/>
      <c r="E43" s="225">
        <f t="shared" ref="E43:E47" si="26">SUM(F43:M43)</f>
        <v>0</v>
      </c>
      <c r="F43" s="226"/>
      <c r="G43" s="227"/>
      <c r="H43" s="227"/>
      <c r="I43" s="227"/>
      <c r="J43" s="227"/>
      <c r="K43" s="227"/>
      <c r="L43" s="227"/>
      <c r="M43" s="228"/>
      <c r="N43" s="202"/>
      <c r="O43" s="203"/>
    </row>
    <row r="44" spans="1:31" outlineLevel="1" x14ac:dyDescent="0.35">
      <c r="A44" s="99"/>
      <c r="B44" s="222"/>
      <c r="C44" s="223">
        <f t="shared" si="24"/>
        <v>0</v>
      </c>
      <c r="D44" s="224"/>
      <c r="E44" s="225">
        <f t="shared" si="26"/>
        <v>0</v>
      </c>
      <c r="F44" s="226"/>
      <c r="G44" s="227"/>
      <c r="H44" s="227"/>
      <c r="I44" s="227"/>
      <c r="J44" s="227"/>
      <c r="K44" s="227"/>
      <c r="L44" s="227"/>
      <c r="M44" s="228"/>
      <c r="N44" s="202"/>
      <c r="O44" s="203"/>
    </row>
    <row r="45" spans="1:31" outlineLevel="1" x14ac:dyDescent="0.35">
      <c r="A45" s="99"/>
      <c r="B45" s="222" t="s">
        <v>314</v>
      </c>
      <c r="C45" s="223">
        <f t="shared" si="24"/>
        <v>0</v>
      </c>
      <c r="D45" s="224"/>
      <c r="E45" s="225">
        <f t="shared" si="26"/>
        <v>0</v>
      </c>
      <c r="F45" s="226"/>
      <c r="G45" s="227"/>
      <c r="H45" s="227"/>
      <c r="I45" s="227"/>
      <c r="J45" s="227"/>
      <c r="K45" s="227"/>
      <c r="L45" s="227"/>
      <c r="M45" s="228"/>
      <c r="N45" s="202">
        <f t="shared" si="25"/>
        <v>0</v>
      </c>
      <c r="O45" s="203"/>
    </row>
    <row r="46" spans="1:31" outlineLevel="1" x14ac:dyDescent="0.35">
      <c r="A46" s="99"/>
      <c r="B46" s="222"/>
      <c r="C46" s="223">
        <f t="shared" si="24"/>
        <v>0</v>
      </c>
      <c r="D46" s="229"/>
      <c r="E46" s="225">
        <f t="shared" si="26"/>
        <v>0</v>
      </c>
      <c r="F46" s="226"/>
      <c r="G46" s="227"/>
      <c r="H46" s="227"/>
      <c r="I46" s="227"/>
      <c r="J46" s="227"/>
      <c r="K46" s="227"/>
      <c r="L46" s="227"/>
      <c r="M46" s="228"/>
      <c r="N46" s="202">
        <f t="shared" si="25"/>
        <v>0</v>
      </c>
      <c r="O46" s="203"/>
    </row>
    <row r="47" spans="1:31" outlineLevel="1" x14ac:dyDescent="0.35">
      <c r="A47" s="107"/>
      <c r="B47" s="230"/>
      <c r="C47" s="205">
        <f t="shared" si="24"/>
        <v>0</v>
      </c>
      <c r="D47" s="231"/>
      <c r="E47" s="232">
        <f t="shared" si="26"/>
        <v>0</v>
      </c>
      <c r="F47" s="208"/>
      <c r="G47" s="209"/>
      <c r="H47" s="209"/>
      <c r="I47" s="209"/>
      <c r="J47" s="209"/>
      <c r="K47" s="209"/>
      <c r="L47" s="209"/>
      <c r="M47" s="210"/>
      <c r="N47" s="202">
        <f t="shared" si="25"/>
        <v>0</v>
      </c>
      <c r="O47" s="203"/>
    </row>
    <row r="48" spans="1:31" outlineLevel="1" x14ac:dyDescent="0.35">
      <c r="A48" s="233" t="s">
        <v>20</v>
      </c>
      <c r="B48" s="234" t="s">
        <v>43</v>
      </c>
      <c r="C48" s="235"/>
      <c r="D48" s="236">
        <f>SUM(F48:M48)</f>
        <v>0</v>
      </c>
      <c r="E48" s="237"/>
      <c r="F48" s="238">
        <f>F40*$C$37</f>
        <v>0</v>
      </c>
      <c r="G48" s="238">
        <f>(G40+F40)*$C$37</f>
        <v>0</v>
      </c>
      <c r="H48" s="238">
        <f>(H40+G40+F40)*$C$37</f>
        <v>0</v>
      </c>
      <c r="I48" s="238">
        <f>(I40+H40+G40+F40)*$C$37</f>
        <v>0</v>
      </c>
      <c r="J48" s="238">
        <f>(J40+I40+H40+G40+F40)*$C$37</f>
        <v>0</v>
      </c>
      <c r="K48" s="238">
        <f>(K40+J40+I40+H40+G40+F40)*$C$37</f>
        <v>0</v>
      </c>
      <c r="L48" s="238">
        <f>(L40+K40+J40+I40+H40+G40+F40)*$C$37</f>
        <v>0</v>
      </c>
      <c r="M48" s="239">
        <f>(M40+L40+K40+J40+I40+H40+G40+F40)*$C$37</f>
        <v>0</v>
      </c>
      <c r="N48" s="218"/>
      <c r="O48" s="240"/>
    </row>
    <row r="49" spans="1:15" outlineLevel="1" x14ac:dyDescent="0.35">
      <c r="A49" s="241" t="s">
        <v>25</v>
      </c>
      <c r="B49" s="242" t="s">
        <v>327</v>
      </c>
      <c r="C49" s="243"/>
      <c r="D49" s="244">
        <f>SUM(F49:M49)</f>
        <v>0</v>
      </c>
      <c r="E49" s="245"/>
      <c r="F49" s="246">
        <f>F37*$C$49</f>
        <v>0</v>
      </c>
      <c r="G49" s="246">
        <f>(G37+F37)*$C$49</f>
        <v>0</v>
      </c>
      <c r="H49" s="246">
        <f>(H37+G37+F37)*$C$49</f>
        <v>0</v>
      </c>
      <c r="I49" s="246">
        <f>(I37+H37+G37+F37)*$C$49</f>
        <v>0</v>
      </c>
      <c r="J49" s="246">
        <f>(J37+I37+H37+G37+F37)*$C$49</f>
        <v>0</v>
      </c>
      <c r="K49" s="246">
        <f>(K37+J37+I37+H37+G37+F37)*$C$49</f>
        <v>0</v>
      </c>
      <c r="L49" s="246">
        <f>(L37+K37+J37+I37+H37+G37+F37)*$C$49</f>
        <v>0</v>
      </c>
      <c r="M49" s="247">
        <f>(M37+L37+K37+J37+I37+H37+G37+F37)*$C$49</f>
        <v>0</v>
      </c>
      <c r="N49" s="218"/>
      <c r="O49" s="240"/>
    </row>
    <row r="50" spans="1:15" outlineLevel="1" x14ac:dyDescent="0.35">
      <c r="A50" s="113"/>
      <c r="B50" s="160"/>
      <c r="C50" s="248"/>
      <c r="D50" s="249"/>
      <c r="E50" s="160"/>
      <c r="G50" s="250"/>
      <c r="H50" s="250"/>
      <c r="I50" s="250"/>
      <c r="J50" s="250"/>
      <c r="K50" s="250"/>
      <c r="L50" s="250"/>
      <c r="M50" s="251"/>
      <c r="N50" s="218"/>
      <c r="O50" s="240"/>
    </row>
    <row r="51" spans="1:15" outlineLevel="1" x14ac:dyDescent="0.35">
      <c r="A51" s="187" t="s">
        <v>166</v>
      </c>
      <c r="B51" s="188"/>
      <c r="C51" s="189"/>
      <c r="D51" s="190">
        <f>'Übersicht TP '!B40</f>
        <v>0</v>
      </c>
      <c r="E51" s="191">
        <f>SUM(F51:M51)</f>
        <v>0</v>
      </c>
      <c r="F51" s="192">
        <f>SUM(F52:F53)+F54</f>
        <v>0</v>
      </c>
      <c r="G51" s="192">
        <f t="shared" ref="G51" si="27">SUM(G52:G53)+G54</f>
        <v>0</v>
      </c>
      <c r="H51" s="192">
        <f t="shared" ref="H51" si="28">SUM(H52:H53)+H54</f>
        <v>0</v>
      </c>
      <c r="I51" s="192">
        <f t="shared" ref="I51" si="29">SUM(I52:I53)+I54</f>
        <v>0</v>
      </c>
      <c r="J51" s="192">
        <f t="shared" ref="J51" si="30">SUM(J52:J53)+J54</f>
        <v>0</v>
      </c>
      <c r="K51" s="192">
        <f t="shared" ref="K51" si="31">SUM(K52:K53)+K54</f>
        <v>0</v>
      </c>
      <c r="L51" s="192">
        <f t="shared" ref="L51" si="32">SUM(L52:L53)+L54</f>
        <v>0</v>
      </c>
      <c r="M51" s="192">
        <f t="shared" ref="M51" si="33">SUM(M52:M53)+M54</f>
        <v>0</v>
      </c>
      <c r="N51" s="193">
        <f>SUM(N52:N61)</f>
        <v>0</v>
      </c>
      <c r="O51" s="194"/>
    </row>
    <row r="52" spans="1:15" outlineLevel="1" x14ac:dyDescent="0.35">
      <c r="A52" s="99"/>
      <c r="B52" s="195" t="s">
        <v>31</v>
      </c>
      <c r="C52" s="196">
        <v>0</v>
      </c>
      <c r="D52" s="197" t="str">
        <f>'Übersicht TP '!S40</f>
        <v/>
      </c>
      <c r="E52" s="198">
        <f>SUM(F52:M52)</f>
        <v>0</v>
      </c>
      <c r="F52" s="199"/>
      <c r="G52" s="200"/>
      <c r="H52" s="200"/>
      <c r="I52" s="200"/>
      <c r="J52" s="200"/>
      <c r="K52" s="200"/>
      <c r="L52" s="200"/>
      <c r="M52" s="201" t="str">
        <f>IFERROR(D52*0.2,"")</f>
        <v/>
      </c>
      <c r="N52" s="202" t="str">
        <f>IFERROR(SUM(F52:M52)/$D$51,"N/A")</f>
        <v>N/A</v>
      </c>
      <c r="O52" s="203"/>
    </row>
    <row r="53" spans="1:15" outlineLevel="1" x14ac:dyDescent="0.35">
      <c r="A53" s="99"/>
      <c r="B53" s="204" t="s">
        <v>208</v>
      </c>
      <c r="C53" s="205">
        <v>0</v>
      </c>
      <c r="D53" s="206">
        <f>'Übersicht TP '!U40</f>
        <v>0</v>
      </c>
      <c r="E53" s="207">
        <f>SUM(F53:M53)</f>
        <v>0</v>
      </c>
      <c r="F53" s="208"/>
      <c r="G53" s="209"/>
      <c r="H53" s="209"/>
      <c r="I53" s="209"/>
      <c r="J53" s="209"/>
      <c r="K53" s="209"/>
      <c r="L53" s="209"/>
      <c r="M53" s="210"/>
      <c r="N53" s="202" t="str">
        <f>IFERROR(SUM(F53:M53)/$D$51,"N/A")</f>
        <v>N/A</v>
      </c>
      <c r="O53" s="203"/>
    </row>
    <row r="54" spans="1:15" outlineLevel="1" x14ac:dyDescent="0.35">
      <c r="A54" s="211"/>
      <c r="B54" s="212"/>
      <c r="C54" s="213"/>
      <c r="D54" s="214"/>
      <c r="E54" s="215"/>
      <c r="F54" s="216">
        <f>SUM(F55:F61)</f>
        <v>0</v>
      </c>
      <c r="G54" s="216">
        <f t="shared" ref="G54" si="34">SUM(G55:G61)</f>
        <v>0</v>
      </c>
      <c r="H54" s="216">
        <f t="shared" ref="H54" si="35">SUM(H55:H61)</f>
        <v>0</v>
      </c>
      <c r="I54" s="216">
        <f t="shared" ref="I54" si="36">SUM(I55:I61)</f>
        <v>0</v>
      </c>
      <c r="J54" s="216">
        <f t="shared" ref="J54" si="37">SUM(J55:J61)</f>
        <v>0</v>
      </c>
      <c r="K54" s="216">
        <f t="shared" ref="K54" si="38">SUM(K55:K61)</f>
        <v>0</v>
      </c>
      <c r="L54" s="216">
        <f t="shared" ref="L54" si="39">SUM(L55:L61)</f>
        <v>0</v>
      </c>
      <c r="M54" s="216">
        <f t="shared" ref="M54" si="40">SUM(M55:M61)</f>
        <v>0</v>
      </c>
      <c r="N54" s="202"/>
      <c r="O54" s="218"/>
    </row>
    <row r="55" spans="1:15" outlineLevel="1" x14ac:dyDescent="0.35">
      <c r="A55" s="99"/>
      <c r="B55" s="219" t="s">
        <v>314</v>
      </c>
      <c r="C55" s="196">
        <f>$C$51</f>
        <v>0</v>
      </c>
      <c r="D55" s="220"/>
      <c r="E55" s="221">
        <f>SUM(F55:M55)</f>
        <v>0</v>
      </c>
      <c r="F55" s="199"/>
      <c r="G55" s="200"/>
      <c r="H55" s="200"/>
      <c r="I55" s="200"/>
      <c r="J55" s="200"/>
      <c r="K55" s="200"/>
      <c r="L55" s="200"/>
      <c r="M55" s="201"/>
      <c r="N55" s="202" t="str">
        <f>IFERROR(SUM(F55:M55)/$D$51,"N/A")</f>
        <v>N/A</v>
      </c>
      <c r="O55" s="203"/>
    </row>
    <row r="56" spans="1:15" outlineLevel="1" x14ac:dyDescent="0.35">
      <c r="A56" s="99"/>
      <c r="B56" s="222"/>
      <c r="C56" s="223">
        <f t="shared" ref="C56:C61" si="41">$C$51</f>
        <v>0</v>
      </c>
      <c r="D56" s="224"/>
      <c r="E56" s="225">
        <f>SUM(F56:M56)</f>
        <v>0</v>
      </c>
      <c r="F56" s="226"/>
      <c r="G56" s="227"/>
      <c r="H56" s="227"/>
      <c r="I56" s="227"/>
      <c r="J56" s="227"/>
      <c r="K56" s="227"/>
      <c r="L56" s="227"/>
      <c r="M56" s="228"/>
      <c r="N56" s="202" t="str">
        <f t="shared" ref="N56:N61" si="42">IFERROR(SUM(F56:M56)/$D$51,"N/A")</f>
        <v>N/A</v>
      </c>
      <c r="O56" s="203"/>
    </row>
    <row r="57" spans="1:15" outlineLevel="1" x14ac:dyDescent="0.35">
      <c r="A57" s="99"/>
      <c r="B57" s="222"/>
      <c r="C57" s="223">
        <f t="shared" si="41"/>
        <v>0</v>
      </c>
      <c r="D57" s="224"/>
      <c r="E57" s="225">
        <f t="shared" ref="E57:E61" si="43">SUM(F57:M57)</f>
        <v>0</v>
      </c>
      <c r="F57" s="226"/>
      <c r="G57" s="227"/>
      <c r="H57" s="227"/>
      <c r="I57" s="227"/>
      <c r="J57" s="227"/>
      <c r="K57" s="227"/>
      <c r="L57" s="227"/>
      <c r="M57" s="228"/>
      <c r="N57" s="202" t="str">
        <f t="shared" si="42"/>
        <v>N/A</v>
      </c>
      <c r="O57" s="203"/>
    </row>
    <row r="58" spans="1:15" outlineLevel="1" x14ac:dyDescent="0.35">
      <c r="A58" s="99"/>
      <c r="B58" s="222"/>
      <c r="C58" s="223">
        <f t="shared" si="41"/>
        <v>0</v>
      </c>
      <c r="D58" s="224"/>
      <c r="E58" s="225">
        <f t="shared" si="43"/>
        <v>0</v>
      </c>
      <c r="F58" s="226"/>
      <c r="G58" s="227"/>
      <c r="H58" s="227"/>
      <c r="I58" s="227"/>
      <c r="J58" s="227"/>
      <c r="K58" s="227"/>
      <c r="L58" s="227"/>
      <c r="M58" s="228"/>
      <c r="N58" s="202" t="str">
        <f t="shared" si="42"/>
        <v>N/A</v>
      </c>
      <c r="O58" s="203"/>
    </row>
    <row r="59" spans="1:15" outlineLevel="1" x14ac:dyDescent="0.35">
      <c r="A59" s="99"/>
      <c r="B59" s="222"/>
      <c r="C59" s="223">
        <f t="shared" si="41"/>
        <v>0</v>
      </c>
      <c r="D59" s="224"/>
      <c r="E59" s="225">
        <f t="shared" si="43"/>
        <v>0</v>
      </c>
      <c r="F59" s="226"/>
      <c r="G59" s="227"/>
      <c r="H59" s="227"/>
      <c r="I59" s="227"/>
      <c r="J59" s="227"/>
      <c r="K59" s="227"/>
      <c r="L59" s="227"/>
      <c r="M59" s="228"/>
      <c r="N59" s="202" t="str">
        <f t="shared" si="42"/>
        <v>N/A</v>
      </c>
      <c r="O59" s="203"/>
    </row>
    <row r="60" spans="1:15" outlineLevel="1" x14ac:dyDescent="0.35">
      <c r="A60" s="99"/>
      <c r="B60" s="222"/>
      <c r="C60" s="223">
        <f t="shared" si="41"/>
        <v>0</v>
      </c>
      <c r="D60" s="229"/>
      <c r="E60" s="225">
        <f t="shared" si="43"/>
        <v>0</v>
      </c>
      <c r="F60" s="226"/>
      <c r="G60" s="227"/>
      <c r="H60" s="227"/>
      <c r="I60" s="227"/>
      <c r="J60" s="227"/>
      <c r="K60" s="227"/>
      <c r="L60" s="227"/>
      <c r="M60" s="228"/>
      <c r="N60" s="202" t="str">
        <f t="shared" si="42"/>
        <v>N/A</v>
      </c>
      <c r="O60" s="203"/>
    </row>
    <row r="61" spans="1:15" outlineLevel="1" x14ac:dyDescent="0.35">
      <c r="A61" s="107"/>
      <c r="B61" s="230"/>
      <c r="C61" s="205">
        <f t="shared" si="41"/>
        <v>0</v>
      </c>
      <c r="D61" s="231"/>
      <c r="E61" s="232">
        <f t="shared" si="43"/>
        <v>0</v>
      </c>
      <c r="F61" s="208"/>
      <c r="G61" s="209"/>
      <c r="H61" s="209"/>
      <c r="I61" s="209"/>
      <c r="J61" s="209"/>
      <c r="K61" s="209"/>
      <c r="L61" s="209"/>
      <c r="M61" s="210"/>
      <c r="N61" s="202" t="str">
        <f t="shared" si="42"/>
        <v>N/A</v>
      </c>
      <c r="O61" s="203"/>
    </row>
    <row r="62" spans="1:15" outlineLevel="1" x14ac:dyDescent="0.35">
      <c r="A62" s="233" t="s">
        <v>20</v>
      </c>
      <c r="B62" s="234" t="s">
        <v>43</v>
      </c>
      <c r="C62" s="235"/>
      <c r="D62" s="236">
        <f>SUM(F62:M62)</f>
        <v>0</v>
      </c>
      <c r="E62" s="237"/>
      <c r="F62" s="238">
        <f>F54*C51</f>
        <v>0</v>
      </c>
      <c r="G62" s="238">
        <f>(G54+F54)*C51</f>
        <v>0</v>
      </c>
      <c r="H62" s="238">
        <f>(H54+G54+F54)*C51</f>
        <v>0</v>
      </c>
      <c r="I62" s="238">
        <f>(I54+H54+G54+F54)*C51</f>
        <v>0</v>
      </c>
      <c r="J62" s="238">
        <f>(J54+I54+H54+G54+F54)*C51</f>
        <v>0</v>
      </c>
      <c r="K62" s="238">
        <f>(K54+J54+I54+H54+G54+F54)*C51</f>
        <v>0</v>
      </c>
      <c r="L62" s="238">
        <f>(L54+K54+J54+I54+H54+G54+F54)*C51</f>
        <v>0</v>
      </c>
      <c r="M62" s="238">
        <f>(M54+L54+K54+J54+I54+H54+G54+F54)*C51</f>
        <v>0</v>
      </c>
      <c r="N62" s="218"/>
      <c r="O62" s="240"/>
    </row>
    <row r="63" spans="1:15" outlineLevel="1" x14ac:dyDescent="0.35">
      <c r="A63" s="241" t="s">
        <v>25</v>
      </c>
      <c r="B63" s="242" t="s">
        <v>327</v>
      </c>
      <c r="C63" s="243"/>
      <c r="D63" s="244">
        <f>SUM(F63:M63)</f>
        <v>0</v>
      </c>
      <c r="E63" s="245"/>
      <c r="F63" s="246">
        <f>F51*C63</f>
        <v>0</v>
      </c>
      <c r="G63" s="246">
        <f>(G51+F51)*C63</f>
        <v>0</v>
      </c>
      <c r="H63" s="246">
        <f>(H51+G51+F51)*C63</f>
        <v>0</v>
      </c>
      <c r="I63" s="246">
        <f>(I51+H51+G51+F51)*C63</f>
        <v>0</v>
      </c>
      <c r="J63" s="246">
        <f>(J51+I51+H51+G51+F51)*C63</f>
        <v>0</v>
      </c>
      <c r="K63" s="246">
        <f>(K51+J51+I51+H51+G51+F51)*C63</f>
        <v>0</v>
      </c>
      <c r="L63" s="246">
        <f>(L51+K51+J51+I51+H51+G51+F51)*C63</f>
        <v>0</v>
      </c>
      <c r="M63" s="247">
        <f>(M51+L51+K51+J51+I51+H51+G51+F51)*C63</f>
        <v>0</v>
      </c>
      <c r="N63" s="218"/>
      <c r="O63" s="240"/>
    </row>
    <row r="64" spans="1:15" outlineLevel="1" x14ac:dyDescent="0.35">
      <c r="A64" s="113"/>
      <c r="B64" s="160"/>
      <c r="C64" s="248"/>
      <c r="D64" s="249"/>
      <c r="E64" s="160"/>
      <c r="G64" s="250"/>
      <c r="H64" s="250"/>
      <c r="I64" s="250"/>
      <c r="J64" s="250"/>
      <c r="K64" s="250"/>
      <c r="L64" s="250"/>
      <c r="M64" s="251"/>
      <c r="N64" s="218"/>
      <c r="O64" s="240"/>
    </row>
    <row r="65" spans="1:15" outlineLevel="2" x14ac:dyDescent="0.35">
      <c r="A65" s="187" t="s">
        <v>167</v>
      </c>
      <c r="B65" s="188"/>
      <c r="C65" s="189"/>
      <c r="D65" s="190">
        <f>'Übersicht TP '!B41</f>
        <v>0</v>
      </c>
      <c r="E65" s="191">
        <f>SUM(F65:M65)</f>
        <v>0</v>
      </c>
      <c r="F65" s="192">
        <f>SUM(F66:F67)+F68</f>
        <v>0</v>
      </c>
      <c r="G65" s="192">
        <f t="shared" ref="G65" si="44">SUM(G66:G67)+G68</f>
        <v>0</v>
      </c>
      <c r="H65" s="192">
        <f t="shared" ref="H65" si="45">SUM(H66:H67)+H68</f>
        <v>0</v>
      </c>
      <c r="I65" s="192">
        <f t="shared" ref="I65" si="46">SUM(I66:I67)+I68</f>
        <v>0</v>
      </c>
      <c r="J65" s="192">
        <f t="shared" ref="J65" si="47">SUM(J66:J67)+J68</f>
        <v>0</v>
      </c>
      <c r="K65" s="192">
        <f t="shared" ref="K65" si="48">SUM(K66:K67)+K68</f>
        <v>0</v>
      </c>
      <c r="L65" s="192">
        <f t="shared" ref="L65" si="49">SUM(L66:L67)+L68</f>
        <v>0</v>
      </c>
      <c r="M65" s="192">
        <f t="shared" ref="M65" si="50">SUM(M66:M67)+M68</f>
        <v>0</v>
      </c>
      <c r="N65" s="193">
        <f>SUM(N66:N75)</f>
        <v>0</v>
      </c>
      <c r="O65" s="194"/>
    </row>
    <row r="66" spans="1:15" outlineLevel="2" x14ac:dyDescent="0.35">
      <c r="A66" s="99"/>
      <c r="B66" s="195" t="s">
        <v>31</v>
      </c>
      <c r="C66" s="196">
        <v>0</v>
      </c>
      <c r="D66" s="197" t="str">
        <f>'Übersicht TP '!S41</f>
        <v/>
      </c>
      <c r="E66" s="198">
        <f>SUM(F66:M66)</f>
        <v>0</v>
      </c>
      <c r="F66" s="199"/>
      <c r="G66" s="200"/>
      <c r="H66" s="200"/>
      <c r="I66" s="200"/>
      <c r="J66" s="200"/>
      <c r="K66" s="200"/>
      <c r="L66" s="200"/>
      <c r="M66" s="201" t="str">
        <f>IFERROR(D66*0.2,"")</f>
        <v/>
      </c>
      <c r="N66" s="202" t="str">
        <f>IFERROR(SUM(F66:M66)/$D$65,"N/A")</f>
        <v>N/A</v>
      </c>
      <c r="O66" s="203"/>
    </row>
    <row r="67" spans="1:15" outlineLevel="2" x14ac:dyDescent="0.35">
      <c r="A67" s="99"/>
      <c r="B67" s="204" t="s">
        <v>208</v>
      </c>
      <c r="C67" s="205">
        <v>0</v>
      </c>
      <c r="D67" s="206">
        <f>'Übersicht TP '!U41</f>
        <v>0</v>
      </c>
      <c r="E67" s="207">
        <f>SUM(F67:M67)</f>
        <v>0</v>
      </c>
      <c r="F67" s="208"/>
      <c r="G67" s="209"/>
      <c r="H67" s="209"/>
      <c r="I67" s="209"/>
      <c r="J67" s="209"/>
      <c r="K67" s="209"/>
      <c r="L67" s="209"/>
      <c r="M67" s="210"/>
      <c r="N67" s="202" t="str">
        <f>IFERROR(SUM(F67:M67)/$D$65,"N/A")</f>
        <v>N/A</v>
      </c>
      <c r="O67" s="203"/>
    </row>
    <row r="68" spans="1:15" outlineLevel="2" x14ac:dyDescent="0.35">
      <c r="A68" s="211"/>
      <c r="B68" s="212"/>
      <c r="C68" s="213"/>
      <c r="D68" s="214"/>
      <c r="E68" s="215"/>
      <c r="F68" s="216">
        <f>SUM(F69:F75)</f>
        <v>0</v>
      </c>
      <c r="G68" s="216">
        <f t="shared" ref="G68" si="51">SUM(G69:G75)</f>
        <v>0</v>
      </c>
      <c r="H68" s="216">
        <f t="shared" ref="H68" si="52">SUM(H69:H75)</f>
        <v>0</v>
      </c>
      <c r="I68" s="216">
        <f t="shared" ref="I68" si="53">SUM(I69:I75)</f>
        <v>0</v>
      </c>
      <c r="J68" s="216">
        <f t="shared" ref="J68" si="54">SUM(J69:J75)</f>
        <v>0</v>
      </c>
      <c r="K68" s="216">
        <f t="shared" ref="K68" si="55">SUM(K69:K75)</f>
        <v>0</v>
      </c>
      <c r="L68" s="216">
        <f t="shared" ref="L68" si="56">SUM(L69:L75)</f>
        <v>0</v>
      </c>
      <c r="M68" s="216">
        <f t="shared" ref="M68" si="57">SUM(M69:M75)</f>
        <v>0</v>
      </c>
      <c r="N68" s="202"/>
      <c r="O68" s="218"/>
    </row>
    <row r="69" spans="1:15" outlineLevel="2" x14ac:dyDescent="0.35">
      <c r="A69" s="99"/>
      <c r="B69" s="219" t="s">
        <v>317</v>
      </c>
      <c r="C69" s="196">
        <f>$C$65</f>
        <v>0</v>
      </c>
      <c r="D69" s="220"/>
      <c r="E69" s="221">
        <f>SUM(F69:M69)</f>
        <v>0</v>
      </c>
      <c r="F69" s="199"/>
      <c r="G69" s="200"/>
      <c r="H69" s="200"/>
      <c r="I69" s="200"/>
      <c r="J69" s="200"/>
      <c r="K69" s="200"/>
      <c r="L69" s="200"/>
      <c r="M69" s="201"/>
      <c r="N69" s="202" t="str">
        <f>IFERROR(SUM(F69:M69)/$D$65,"N/A")</f>
        <v>N/A</v>
      </c>
      <c r="O69" s="203"/>
    </row>
    <row r="70" spans="1:15" outlineLevel="2" x14ac:dyDescent="0.35">
      <c r="A70" s="99"/>
      <c r="B70" s="222"/>
      <c r="C70" s="223">
        <f t="shared" ref="C70:C75" si="58">$C$65</f>
        <v>0</v>
      </c>
      <c r="D70" s="224"/>
      <c r="E70" s="225">
        <f>SUM(F70:M70)</f>
        <v>0</v>
      </c>
      <c r="F70" s="226"/>
      <c r="G70" s="227"/>
      <c r="H70" s="227"/>
      <c r="I70" s="227"/>
      <c r="J70" s="227"/>
      <c r="K70" s="227"/>
      <c r="L70" s="227"/>
      <c r="M70" s="228"/>
      <c r="N70" s="202" t="str">
        <f t="shared" ref="N70:N75" si="59">IFERROR(SUM(F70:M70)/$D$65,"N/A")</f>
        <v>N/A</v>
      </c>
      <c r="O70" s="203"/>
    </row>
    <row r="71" spans="1:15" outlineLevel="2" x14ac:dyDescent="0.35">
      <c r="A71" s="99"/>
      <c r="B71" s="222"/>
      <c r="C71" s="223">
        <f t="shared" si="58"/>
        <v>0</v>
      </c>
      <c r="D71" s="224"/>
      <c r="E71" s="225">
        <f t="shared" ref="E71:E75" si="60">SUM(F71:M71)</f>
        <v>0</v>
      </c>
      <c r="F71" s="226"/>
      <c r="G71" s="227"/>
      <c r="H71" s="227"/>
      <c r="I71" s="227"/>
      <c r="J71" s="227"/>
      <c r="K71" s="227"/>
      <c r="L71" s="227"/>
      <c r="M71" s="228"/>
      <c r="N71" s="202" t="str">
        <f t="shared" si="59"/>
        <v>N/A</v>
      </c>
      <c r="O71" s="203"/>
    </row>
    <row r="72" spans="1:15" outlineLevel="2" x14ac:dyDescent="0.35">
      <c r="A72" s="99"/>
      <c r="B72" s="222"/>
      <c r="C72" s="223">
        <f t="shared" si="58"/>
        <v>0</v>
      </c>
      <c r="D72" s="224"/>
      <c r="E72" s="225">
        <f t="shared" si="60"/>
        <v>0</v>
      </c>
      <c r="F72" s="226"/>
      <c r="G72" s="227"/>
      <c r="H72" s="227"/>
      <c r="I72" s="227"/>
      <c r="J72" s="227"/>
      <c r="K72" s="227"/>
      <c r="L72" s="227"/>
      <c r="M72" s="228"/>
      <c r="N72" s="202" t="str">
        <f t="shared" si="59"/>
        <v>N/A</v>
      </c>
      <c r="O72" s="203"/>
    </row>
    <row r="73" spans="1:15" outlineLevel="2" x14ac:dyDescent="0.35">
      <c r="A73" s="99"/>
      <c r="B73" s="222"/>
      <c r="C73" s="223">
        <f t="shared" si="58"/>
        <v>0</v>
      </c>
      <c r="D73" s="224"/>
      <c r="E73" s="225">
        <f t="shared" si="60"/>
        <v>0</v>
      </c>
      <c r="F73" s="226"/>
      <c r="G73" s="227"/>
      <c r="H73" s="227"/>
      <c r="I73" s="227"/>
      <c r="J73" s="227"/>
      <c r="K73" s="227"/>
      <c r="L73" s="227"/>
      <c r="M73" s="228"/>
      <c r="N73" s="202" t="str">
        <f t="shared" si="59"/>
        <v>N/A</v>
      </c>
      <c r="O73" s="203"/>
    </row>
    <row r="74" spans="1:15" outlineLevel="2" x14ac:dyDescent="0.35">
      <c r="A74" s="99"/>
      <c r="B74" s="222"/>
      <c r="C74" s="223">
        <f t="shared" si="58"/>
        <v>0</v>
      </c>
      <c r="D74" s="229"/>
      <c r="E74" s="225">
        <f t="shared" si="60"/>
        <v>0</v>
      </c>
      <c r="F74" s="226"/>
      <c r="G74" s="227"/>
      <c r="H74" s="227"/>
      <c r="I74" s="227"/>
      <c r="J74" s="227"/>
      <c r="K74" s="227"/>
      <c r="L74" s="227"/>
      <c r="M74" s="228"/>
      <c r="N74" s="202" t="str">
        <f t="shared" si="59"/>
        <v>N/A</v>
      </c>
      <c r="O74" s="203"/>
    </row>
    <row r="75" spans="1:15" outlineLevel="2" x14ac:dyDescent="0.35">
      <c r="A75" s="107"/>
      <c r="B75" s="230"/>
      <c r="C75" s="205">
        <f t="shared" si="58"/>
        <v>0</v>
      </c>
      <c r="D75" s="231"/>
      <c r="E75" s="232">
        <f t="shared" si="60"/>
        <v>0</v>
      </c>
      <c r="F75" s="208"/>
      <c r="G75" s="209"/>
      <c r="H75" s="209"/>
      <c r="I75" s="209"/>
      <c r="J75" s="209"/>
      <c r="K75" s="209"/>
      <c r="L75" s="209"/>
      <c r="M75" s="210"/>
      <c r="N75" s="202" t="str">
        <f t="shared" si="59"/>
        <v>N/A</v>
      </c>
      <c r="O75" s="203"/>
    </row>
    <row r="76" spans="1:15" outlineLevel="2" x14ac:dyDescent="0.35">
      <c r="A76" s="233" t="s">
        <v>20</v>
      </c>
      <c r="B76" s="234" t="s">
        <v>43</v>
      </c>
      <c r="C76" s="235"/>
      <c r="D76" s="236">
        <f>SUM(F76:M76)</f>
        <v>0</v>
      </c>
      <c r="E76" s="237"/>
      <c r="F76" s="238">
        <f>F68*C65</f>
        <v>0</v>
      </c>
      <c r="G76" s="238">
        <f>(G68+F68)*C65</f>
        <v>0</v>
      </c>
      <c r="H76" s="238">
        <f>(H68+G68+F68)*C65</f>
        <v>0</v>
      </c>
      <c r="I76" s="238">
        <f>(I68+H68+G68+F68)*C65</f>
        <v>0</v>
      </c>
      <c r="J76" s="238">
        <f>(J68+I68+H68+G68+F68)*C65</f>
        <v>0</v>
      </c>
      <c r="K76" s="238">
        <f>(K68+J68+I68+H68+G68+F68)*C65</f>
        <v>0</v>
      </c>
      <c r="L76" s="238">
        <f>(L68+K68+J68+I68+H68+G68+F68)*C65</f>
        <v>0</v>
      </c>
      <c r="M76" s="238">
        <f>(M68+L68+K68+J68+I68+H68+G68+F68)*C65</f>
        <v>0</v>
      </c>
      <c r="N76" s="218"/>
      <c r="O76" s="240"/>
    </row>
    <row r="77" spans="1:15" outlineLevel="2" x14ac:dyDescent="0.35">
      <c r="A77" s="241" t="s">
        <v>25</v>
      </c>
      <c r="B77" s="242" t="s">
        <v>327</v>
      </c>
      <c r="C77" s="243"/>
      <c r="D77" s="244">
        <f>SUM(F77:M77)</f>
        <v>0</v>
      </c>
      <c r="E77" s="245"/>
      <c r="F77" s="246">
        <f>F65*C77</f>
        <v>0</v>
      </c>
      <c r="G77" s="246">
        <f>(G65+F65)*C77</f>
        <v>0</v>
      </c>
      <c r="H77" s="246">
        <f>(H65+G65+F65)*C77</f>
        <v>0</v>
      </c>
      <c r="I77" s="246">
        <f>(I65+H65+G65+F65)*C77</f>
        <v>0</v>
      </c>
      <c r="J77" s="246">
        <f>(J65+I65+H65+G65+F65)*C77</f>
        <v>0</v>
      </c>
      <c r="K77" s="246">
        <f>(K65+J65+I65+H65+G65+F65)*C77</f>
        <v>0</v>
      </c>
      <c r="L77" s="246">
        <f>(L65+K65+J65+I65+H65+G65+F65)*C77</f>
        <v>0</v>
      </c>
      <c r="M77" s="247">
        <f>(M65+L65+K65+J65+I65+H65+G65+F65)*C77</f>
        <v>0</v>
      </c>
      <c r="N77" s="218"/>
      <c r="O77" s="240"/>
    </row>
    <row r="78" spans="1:15" outlineLevel="2" x14ac:dyDescent="0.35">
      <c r="A78" s="113"/>
      <c r="B78" s="160"/>
      <c r="C78" s="248"/>
      <c r="D78" s="249"/>
      <c r="E78" s="160"/>
      <c r="G78" s="250"/>
      <c r="H78" s="250"/>
      <c r="I78" s="250"/>
      <c r="J78" s="250"/>
      <c r="K78" s="250"/>
      <c r="L78" s="250"/>
      <c r="M78" s="251"/>
      <c r="N78" s="218"/>
      <c r="O78" s="240"/>
    </row>
    <row r="79" spans="1:15" outlineLevel="2" x14ac:dyDescent="0.35">
      <c r="A79" s="187" t="s">
        <v>168</v>
      </c>
      <c r="B79" s="188"/>
      <c r="C79" s="189"/>
      <c r="D79" s="190">
        <f>'Übersicht TP '!B42</f>
        <v>0</v>
      </c>
      <c r="E79" s="191">
        <f>SUM(F79:M79)</f>
        <v>0</v>
      </c>
      <c r="F79" s="192">
        <f>SUM(F80:F81)+F82</f>
        <v>0</v>
      </c>
      <c r="G79" s="192">
        <f t="shared" ref="G79" si="61">SUM(G80:G81)+G82</f>
        <v>0</v>
      </c>
      <c r="H79" s="192">
        <f t="shared" ref="H79" si="62">SUM(H80:H81)+H82</f>
        <v>0</v>
      </c>
      <c r="I79" s="192">
        <f t="shared" ref="I79" si="63">SUM(I80:I81)+I82</f>
        <v>0</v>
      </c>
      <c r="J79" s="192">
        <f t="shared" ref="J79" si="64">SUM(J80:J81)+J82</f>
        <v>0</v>
      </c>
      <c r="K79" s="192">
        <f t="shared" ref="K79" si="65">SUM(K80:K81)+K82</f>
        <v>0</v>
      </c>
      <c r="L79" s="192">
        <f t="shared" ref="L79" si="66">SUM(L80:L81)+L82</f>
        <v>0</v>
      </c>
      <c r="M79" s="192">
        <f t="shared" ref="M79" si="67">SUM(M80:M81)+M82</f>
        <v>0</v>
      </c>
      <c r="N79" s="193">
        <f>SUM(N80:N89)</f>
        <v>0</v>
      </c>
      <c r="O79" s="194"/>
    </row>
    <row r="80" spans="1:15" outlineLevel="2" x14ac:dyDescent="0.35">
      <c r="A80" s="99"/>
      <c r="B80" s="195" t="s">
        <v>31</v>
      </c>
      <c r="C80" s="196">
        <v>0</v>
      </c>
      <c r="D80" s="197" t="str">
        <f>'Übersicht TP '!S42</f>
        <v/>
      </c>
      <c r="E80" s="221"/>
      <c r="F80" s="199"/>
      <c r="G80" s="200"/>
      <c r="H80" s="200"/>
      <c r="I80" s="200"/>
      <c r="J80" s="200"/>
      <c r="K80" s="200"/>
      <c r="L80" s="200"/>
      <c r="M80" s="201" t="str">
        <f>IFERROR(D80*0.2,"")</f>
        <v/>
      </c>
      <c r="N80" s="202" t="str">
        <f>IFERROR(SUM(F80:M80)/$D$79,"N/A")</f>
        <v>N/A</v>
      </c>
      <c r="O80" s="203"/>
    </row>
    <row r="81" spans="1:15" outlineLevel="2" x14ac:dyDescent="0.35">
      <c r="A81" s="99"/>
      <c r="B81" s="204" t="s">
        <v>208</v>
      </c>
      <c r="C81" s="205">
        <v>0</v>
      </c>
      <c r="D81" s="206">
        <f>'Übersicht TP '!U42</f>
        <v>0</v>
      </c>
      <c r="E81" s="232"/>
      <c r="F81" s="208"/>
      <c r="G81" s="209"/>
      <c r="H81" s="209"/>
      <c r="I81" s="209"/>
      <c r="J81" s="209"/>
      <c r="K81" s="209"/>
      <c r="L81" s="209"/>
      <c r="M81" s="210"/>
      <c r="N81" s="202" t="str">
        <f>IFERROR(SUM(F81:M81)/$D$79,"N/A")</f>
        <v>N/A</v>
      </c>
      <c r="O81" s="203"/>
    </row>
    <row r="82" spans="1:15" outlineLevel="2" x14ac:dyDescent="0.35">
      <c r="A82" s="211"/>
      <c r="B82" s="212"/>
      <c r="C82" s="213"/>
      <c r="D82" s="214"/>
      <c r="E82" s="215"/>
      <c r="F82" s="216">
        <f>SUM(F83:F89)</f>
        <v>0</v>
      </c>
      <c r="G82" s="216">
        <f t="shared" ref="G82" si="68">SUM(G83:G89)</f>
        <v>0</v>
      </c>
      <c r="H82" s="216">
        <f t="shared" ref="H82" si="69">SUM(H83:H89)</f>
        <v>0</v>
      </c>
      <c r="I82" s="216">
        <f t="shared" ref="I82" si="70">SUM(I83:I89)</f>
        <v>0</v>
      </c>
      <c r="J82" s="216">
        <f t="shared" ref="J82" si="71">SUM(J83:J89)</f>
        <v>0</v>
      </c>
      <c r="K82" s="216">
        <f t="shared" ref="K82" si="72">SUM(K83:K89)</f>
        <v>0</v>
      </c>
      <c r="L82" s="216">
        <f t="shared" ref="L82" si="73">SUM(L83:L89)</f>
        <v>0</v>
      </c>
      <c r="M82" s="216">
        <f t="shared" ref="M82" si="74">SUM(M83:M89)</f>
        <v>0</v>
      </c>
      <c r="N82" s="202"/>
      <c r="O82" s="218"/>
    </row>
    <row r="83" spans="1:15" outlineLevel="2" x14ac:dyDescent="0.35">
      <c r="A83" s="99"/>
      <c r="B83" s="219" t="s">
        <v>314</v>
      </c>
      <c r="C83" s="196">
        <f>$C$79</f>
        <v>0</v>
      </c>
      <c r="D83" s="220"/>
      <c r="E83" s="221">
        <f>SUM(F83:M83)</f>
        <v>0</v>
      </c>
      <c r="F83" s="199"/>
      <c r="G83" s="200"/>
      <c r="H83" s="200"/>
      <c r="I83" s="200"/>
      <c r="J83" s="200"/>
      <c r="K83" s="200"/>
      <c r="L83" s="200"/>
      <c r="M83" s="201"/>
      <c r="N83" s="202" t="str">
        <f>IFERROR(SUM(F83:M83)/$D$79,"N/A")</f>
        <v>N/A</v>
      </c>
      <c r="O83" s="203"/>
    </row>
    <row r="84" spans="1:15" outlineLevel="2" x14ac:dyDescent="0.35">
      <c r="A84" s="99"/>
      <c r="B84" s="222" t="s">
        <v>314</v>
      </c>
      <c r="C84" s="223">
        <f t="shared" ref="C84:C89" si="75">$C$79</f>
        <v>0</v>
      </c>
      <c r="D84" s="224"/>
      <c r="E84" s="225">
        <f>SUM(F84:M84)</f>
        <v>0</v>
      </c>
      <c r="F84" s="226"/>
      <c r="G84" s="227"/>
      <c r="H84" s="227"/>
      <c r="I84" s="227"/>
      <c r="J84" s="227"/>
      <c r="K84" s="227"/>
      <c r="L84" s="227"/>
      <c r="M84" s="228"/>
      <c r="N84" s="202" t="str">
        <f>IFERROR(SUM(F84:M84)/$D$79,"N/A")</f>
        <v>N/A</v>
      </c>
      <c r="O84" s="203"/>
    </row>
    <row r="85" spans="1:15" outlineLevel="2" x14ac:dyDescent="0.35">
      <c r="A85" s="99"/>
      <c r="B85" s="222"/>
      <c r="C85" s="223">
        <f t="shared" si="75"/>
        <v>0</v>
      </c>
      <c r="D85" s="224"/>
      <c r="E85" s="225">
        <f t="shared" ref="E85:E89" si="76">SUM(F85:M85)</f>
        <v>0</v>
      </c>
      <c r="F85" s="226"/>
      <c r="G85" s="227"/>
      <c r="H85" s="227"/>
      <c r="I85" s="227"/>
      <c r="J85" s="227"/>
      <c r="K85" s="227"/>
      <c r="L85" s="227"/>
      <c r="M85" s="228"/>
      <c r="N85" s="202" t="str">
        <f t="shared" ref="N85:N89" si="77">IFERROR(SUM(F85:M85)/$D$79,"N/A")</f>
        <v>N/A</v>
      </c>
      <c r="O85" s="203"/>
    </row>
    <row r="86" spans="1:15" outlineLevel="2" x14ac:dyDescent="0.35">
      <c r="A86" s="99"/>
      <c r="B86" s="222"/>
      <c r="C86" s="223">
        <f t="shared" si="75"/>
        <v>0</v>
      </c>
      <c r="D86" s="224"/>
      <c r="E86" s="225">
        <f t="shared" si="76"/>
        <v>0</v>
      </c>
      <c r="F86" s="226"/>
      <c r="G86" s="227"/>
      <c r="H86" s="227"/>
      <c r="I86" s="227"/>
      <c r="J86" s="227"/>
      <c r="K86" s="227"/>
      <c r="L86" s="227"/>
      <c r="M86" s="228"/>
      <c r="N86" s="202" t="str">
        <f t="shared" si="77"/>
        <v>N/A</v>
      </c>
      <c r="O86" s="203"/>
    </row>
    <row r="87" spans="1:15" outlineLevel="2" x14ac:dyDescent="0.35">
      <c r="A87" s="99"/>
      <c r="B87" s="222"/>
      <c r="C87" s="223">
        <f t="shared" si="75"/>
        <v>0</v>
      </c>
      <c r="D87" s="224"/>
      <c r="E87" s="225">
        <f t="shared" si="76"/>
        <v>0</v>
      </c>
      <c r="F87" s="226"/>
      <c r="G87" s="227"/>
      <c r="H87" s="227"/>
      <c r="I87" s="227"/>
      <c r="J87" s="227"/>
      <c r="K87" s="227"/>
      <c r="L87" s="227"/>
      <c r="M87" s="228"/>
      <c r="N87" s="202" t="str">
        <f t="shared" si="77"/>
        <v>N/A</v>
      </c>
      <c r="O87" s="203"/>
    </row>
    <row r="88" spans="1:15" outlineLevel="2" x14ac:dyDescent="0.35">
      <c r="A88" s="99"/>
      <c r="B88" s="222"/>
      <c r="C88" s="223">
        <f t="shared" si="75"/>
        <v>0</v>
      </c>
      <c r="D88" s="229"/>
      <c r="E88" s="225">
        <f t="shared" si="76"/>
        <v>0</v>
      </c>
      <c r="F88" s="226"/>
      <c r="G88" s="227"/>
      <c r="H88" s="227"/>
      <c r="I88" s="227"/>
      <c r="J88" s="227"/>
      <c r="K88" s="227"/>
      <c r="L88" s="227"/>
      <c r="M88" s="228"/>
      <c r="N88" s="202" t="str">
        <f t="shared" si="77"/>
        <v>N/A</v>
      </c>
      <c r="O88" s="203"/>
    </row>
    <row r="89" spans="1:15" outlineLevel="2" x14ac:dyDescent="0.35">
      <c r="A89" s="107"/>
      <c r="B89" s="230"/>
      <c r="C89" s="205">
        <f t="shared" si="75"/>
        <v>0</v>
      </c>
      <c r="D89" s="231"/>
      <c r="E89" s="232">
        <f t="shared" si="76"/>
        <v>0</v>
      </c>
      <c r="F89" s="208"/>
      <c r="G89" s="209"/>
      <c r="H89" s="209"/>
      <c r="I89" s="209"/>
      <c r="J89" s="209"/>
      <c r="K89" s="209"/>
      <c r="L89" s="209"/>
      <c r="M89" s="210"/>
      <c r="N89" s="202" t="str">
        <f t="shared" si="77"/>
        <v>N/A</v>
      </c>
      <c r="O89" s="203"/>
    </row>
    <row r="90" spans="1:15" outlineLevel="2" x14ac:dyDescent="0.35">
      <c r="A90" s="233" t="s">
        <v>20</v>
      </c>
      <c r="B90" s="234" t="s">
        <v>43</v>
      </c>
      <c r="C90" s="235"/>
      <c r="D90" s="236">
        <f>SUM(F90:M90)</f>
        <v>0</v>
      </c>
      <c r="E90" s="237"/>
      <c r="F90" s="238">
        <f>F82*C79</f>
        <v>0</v>
      </c>
      <c r="G90" s="238">
        <f>(G82+F82)*C79</f>
        <v>0</v>
      </c>
      <c r="H90" s="238">
        <f>(H82+G82+F82)*C79</f>
        <v>0</v>
      </c>
      <c r="I90" s="238">
        <f>(I82+H82+G82+F82)*C79</f>
        <v>0</v>
      </c>
      <c r="J90" s="238">
        <f>(J82+I82+H82+G82+F82)*C79</f>
        <v>0</v>
      </c>
      <c r="K90" s="238">
        <f>(K82+J82+I82+H82+G82+F82)*C79</f>
        <v>0</v>
      </c>
      <c r="L90" s="238">
        <f>(L82+K82+J82+I82+H82+G82+F82)*C79</f>
        <v>0</v>
      </c>
      <c r="M90" s="238">
        <f>(M82+L82+K82+J82+I82+H82+G82+F82)*C79</f>
        <v>0</v>
      </c>
      <c r="N90" s="218"/>
      <c r="O90" s="240"/>
    </row>
    <row r="91" spans="1:15" outlineLevel="2" x14ac:dyDescent="0.35">
      <c r="A91" s="241" t="s">
        <v>25</v>
      </c>
      <c r="B91" s="242" t="s">
        <v>327</v>
      </c>
      <c r="C91" s="243"/>
      <c r="D91" s="244">
        <f>SUM(F91:M91)</f>
        <v>0</v>
      </c>
      <c r="E91" s="245"/>
      <c r="F91" s="246">
        <f>F79*C91</f>
        <v>0</v>
      </c>
      <c r="G91" s="246">
        <f>(G79+F79)*C91</f>
        <v>0</v>
      </c>
      <c r="H91" s="246">
        <f>(H79+G79+F79)*C91</f>
        <v>0</v>
      </c>
      <c r="I91" s="246">
        <f>(I79+H79+G79+F79)*C91</f>
        <v>0</v>
      </c>
      <c r="J91" s="246">
        <f>(J79+I79+H79+G79+F79)*C91</f>
        <v>0</v>
      </c>
      <c r="K91" s="246">
        <f>(K79+J79+I79+H79+G79+F79)*C91</f>
        <v>0</v>
      </c>
      <c r="L91" s="246">
        <f>(L79+K79+J79+I79+H79+G79+F79)*C91</f>
        <v>0</v>
      </c>
      <c r="M91" s="247">
        <f>(M79+L79+K79+J79+I79+H79+G79+F79)*C91</f>
        <v>0</v>
      </c>
      <c r="N91" s="218"/>
      <c r="O91" s="240"/>
    </row>
    <row r="92" spans="1:15" outlineLevel="2" x14ac:dyDescent="0.35">
      <c r="A92" s="113"/>
      <c r="B92" s="160"/>
      <c r="C92" s="248"/>
      <c r="D92" s="249"/>
      <c r="E92" s="160"/>
      <c r="G92" s="250"/>
      <c r="H92" s="250"/>
      <c r="I92" s="250"/>
      <c r="J92" s="250"/>
      <c r="K92" s="250"/>
      <c r="L92" s="250"/>
      <c r="M92" s="251"/>
      <c r="N92" s="218"/>
      <c r="O92" s="240"/>
    </row>
    <row r="93" spans="1:15" outlineLevel="2" x14ac:dyDescent="0.35">
      <c r="A93" s="187" t="s">
        <v>209</v>
      </c>
      <c r="B93" s="188"/>
      <c r="C93" s="189"/>
      <c r="D93" s="190">
        <f>'Übersicht TP '!B43</f>
        <v>0</v>
      </c>
      <c r="E93" s="191">
        <f>SUM(F93:M93)</f>
        <v>0</v>
      </c>
      <c r="F93" s="192">
        <f>SUM(F94:F95)+F96</f>
        <v>0</v>
      </c>
      <c r="G93" s="192">
        <f t="shared" ref="G93" si="78">SUM(G94:G95)+G96</f>
        <v>0</v>
      </c>
      <c r="H93" s="192">
        <f t="shared" ref="H93" si="79">SUM(H94:H95)+H96</f>
        <v>0</v>
      </c>
      <c r="I93" s="192">
        <f t="shared" ref="I93" si="80">SUM(I94:I95)+I96</f>
        <v>0</v>
      </c>
      <c r="J93" s="192">
        <f t="shared" ref="J93" si="81">SUM(J94:J95)+J96</f>
        <v>0</v>
      </c>
      <c r="K93" s="192">
        <f t="shared" ref="K93" si="82">SUM(K94:K95)+K96</f>
        <v>0</v>
      </c>
      <c r="L93" s="192">
        <f t="shared" ref="L93" si="83">SUM(L94:L95)+L96</f>
        <v>0</v>
      </c>
      <c r="M93" s="192">
        <f t="shared" ref="M93" si="84">SUM(M94:M95)+M96</f>
        <v>0</v>
      </c>
      <c r="N93" s="193">
        <f>SUM(N94:N103)</f>
        <v>0</v>
      </c>
      <c r="O93" s="194"/>
    </row>
    <row r="94" spans="1:15" outlineLevel="2" x14ac:dyDescent="0.35">
      <c r="A94" s="99"/>
      <c r="B94" s="195" t="s">
        <v>31</v>
      </c>
      <c r="C94" s="196">
        <v>0</v>
      </c>
      <c r="D94" s="197" t="str">
        <f>'Übersicht TP '!S43</f>
        <v/>
      </c>
      <c r="E94" s="198">
        <f>SUM(F94:M94)</f>
        <v>0</v>
      </c>
      <c r="F94" s="199"/>
      <c r="G94" s="200"/>
      <c r="H94" s="200"/>
      <c r="I94" s="200"/>
      <c r="J94" s="200"/>
      <c r="K94" s="200"/>
      <c r="L94" s="200"/>
      <c r="M94" s="201" t="str">
        <f>IFERROR(D94*0.2,"")</f>
        <v/>
      </c>
      <c r="N94" s="202" t="str">
        <f>IFERROR(SUM(F94:M94)/$D$93,"N/A")</f>
        <v>N/A</v>
      </c>
      <c r="O94" s="203"/>
    </row>
    <row r="95" spans="1:15" outlineLevel="2" x14ac:dyDescent="0.35">
      <c r="A95" s="99"/>
      <c r="B95" s="204" t="s">
        <v>208</v>
      </c>
      <c r="C95" s="205">
        <v>0</v>
      </c>
      <c r="D95" s="206">
        <f>'Übersicht TP '!U43</f>
        <v>0</v>
      </c>
      <c r="E95" s="207">
        <f>SUM(F95:M95)</f>
        <v>0</v>
      </c>
      <c r="F95" s="208"/>
      <c r="G95" s="209"/>
      <c r="H95" s="209"/>
      <c r="I95" s="209"/>
      <c r="J95" s="209"/>
      <c r="K95" s="209"/>
      <c r="L95" s="209"/>
      <c r="M95" s="210"/>
      <c r="N95" s="202" t="str">
        <f>IFERROR(SUM(F95:M95)/$D$93,"N/A")</f>
        <v>N/A</v>
      </c>
      <c r="O95" s="203"/>
    </row>
    <row r="96" spans="1:15" outlineLevel="2" x14ac:dyDescent="0.35">
      <c r="A96" s="211"/>
      <c r="B96" s="212"/>
      <c r="C96" s="213"/>
      <c r="D96" s="214"/>
      <c r="E96" s="215"/>
      <c r="F96" s="216">
        <f>SUM(F97:F103)</f>
        <v>0</v>
      </c>
      <c r="G96" s="216">
        <f t="shared" ref="G96" si="85">SUM(G97:G103)</f>
        <v>0</v>
      </c>
      <c r="H96" s="216">
        <f t="shared" ref="H96" si="86">SUM(H97:H103)</f>
        <v>0</v>
      </c>
      <c r="I96" s="216">
        <f t="shared" ref="I96" si="87">SUM(I97:I103)</f>
        <v>0</v>
      </c>
      <c r="J96" s="216">
        <f t="shared" ref="J96" si="88">SUM(J97:J103)</f>
        <v>0</v>
      </c>
      <c r="K96" s="216">
        <f t="shared" ref="K96" si="89">SUM(K97:K103)</f>
        <v>0</v>
      </c>
      <c r="L96" s="216">
        <f t="shared" ref="L96" si="90">SUM(L97:L103)</f>
        <v>0</v>
      </c>
      <c r="M96" s="216">
        <f t="shared" ref="M96" si="91">SUM(M97:M103)</f>
        <v>0</v>
      </c>
      <c r="N96" s="202"/>
      <c r="O96" s="218"/>
    </row>
    <row r="97" spans="1:15" outlineLevel="2" x14ac:dyDescent="0.35">
      <c r="A97" s="99"/>
      <c r="B97" s="219" t="s">
        <v>22</v>
      </c>
      <c r="C97" s="196">
        <f>$C$93</f>
        <v>0</v>
      </c>
      <c r="D97" s="220"/>
      <c r="E97" s="221">
        <f>SUM(F97:M97)</f>
        <v>0</v>
      </c>
      <c r="F97" s="199"/>
      <c r="G97" s="200"/>
      <c r="H97" s="200"/>
      <c r="I97" s="200"/>
      <c r="J97" s="200"/>
      <c r="K97" s="200"/>
      <c r="L97" s="200"/>
      <c r="M97" s="201"/>
      <c r="N97" s="202" t="str">
        <f>IFERROR(SUM(F97:M97)/$D$93,"N/A")</f>
        <v>N/A</v>
      </c>
      <c r="O97" s="203"/>
    </row>
    <row r="98" spans="1:15" outlineLevel="2" x14ac:dyDescent="0.35">
      <c r="A98" s="99"/>
      <c r="B98" s="222"/>
      <c r="C98" s="223">
        <f t="shared" ref="C98:C103" si="92">$C$93</f>
        <v>0</v>
      </c>
      <c r="D98" s="224"/>
      <c r="E98" s="225">
        <f>SUM(F98:M98)</f>
        <v>0</v>
      </c>
      <c r="F98" s="226"/>
      <c r="G98" s="227"/>
      <c r="H98" s="227"/>
      <c r="I98" s="227"/>
      <c r="J98" s="227"/>
      <c r="K98" s="227"/>
      <c r="L98" s="227"/>
      <c r="M98" s="228"/>
      <c r="N98" s="202" t="str">
        <f t="shared" ref="N98:N103" si="93">IFERROR(SUM(F98:M98)/$D$93,"N/A")</f>
        <v>N/A</v>
      </c>
      <c r="O98" s="203"/>
    </row>
    <row r="99" spans="1:15" outlineLevel="2" x14ac:dyDescent="0.35">
      <c r="A99" s="99"/>
      <c r="B99" s="222"/>
      <c r="C99" s="223">
        <f t="shared" si="92"/>
        <v>0</v>
      </c>
      <c r="D99" s="224"/>
      <c r="E99" s="225">
        <f t="shared" ref="E99:E103" si="94">SUM(F99:M99)</f>
        <v>0</v>
      </c>
      <c r="F99" s="226"/>
      <c r="G99" s="227"/>
      <c r="H99" s="227"/>
      <c r="I99" s="227"/>
      <c r="J99" s="227"/>
      <c r="K99" s="227"/>
      <c r="L99" s="227"/>
      <c r="M99" s="228"/>
      <c r="N99" s="202" t="str">
        <f t="shared" si="93"/>
        <v>N/A</v>
      </c>
      <c r="O99" s="203"/>
    </row>
    <row r="100" spans="1:15" outlineLevel="2" x14ac:dyDescent="0.35">
      <c r="A100" s="99"/>
      <c r="B100" s="222"/>
      <c r="C100" s="223">
        <f t="shared" si="92"/>
        <v>0</v>
      </c>
      <c r="D100" s="224"/>
      <c r="E100" s="225">
        <f t="shared" si="94"/>
        <v>0</v>
      </c>
      <c r="F100" s="226"/>
      <c r="G100" s="227"/>
      <c r="H100" s="227"/>
      <c r="I100" s="227"/>
      <c r="J100" s="227"/>
      <c r="K100" s="227"/>
      <c r="L100" s="227"/>
      <c r="M100" s="228"/>
      <c r="N100" s="202" t="str">
        <f t="shared" si="93"/>
        <v>N/A</v>
      </c>
      <c r="O100" s="203"/>
    </row>
    <row r="101" spans="1:15" outlineLevel="2" x14ac:dyDescent="0.35">
      <c r="A101" s="99"/>
      <c r="B101" s="222"/>
      <c r="C101" s="223">
        <f t="shared" si="92"/>
        <v>0</v>
      </c>
      <c r="D101" s="224"/>
      <c r="E101" s="225">
        <f t="shared" si="94"/>
        <v>0</v>
      </c>
      <c r="F101" s="226"/>
      <c r="G101" s="227"/>
      <c r="H101" s="227"/>
      <c r="I101" s="227"/>
      <c r="J101" s="227"/>
      <c r="K101" s="227"/>
      <c r="L101" s="227"/>
      <c r="M101" s="228"/>
      <c r="N101" s="202" t="str">
        <f t="shared" si="93"/>
        <v>N/A</v>
      </c>
      <c r="O101" s="203"/>
    </row>
    <row r="102" spans="1:15" outlineLevel="2" x14ac:dyDescent="0.35">
      <c r="A102" s="99"/>
      <c r="B102" s="222"/>
      <c r="C102" s="223">
        <f t="shared" si="92"/>
        <v>0</v>
      </c>
      <c r="D102" s="229"/>
      <c r="E102" s="225">
        <f t="shared" si="94"/>
        <v>0</v>
      </c>
      <c r="F102" s="226"/>
      <c r="G102" s="227"/>
      <c r="H102" s="227"/>
      <c r="I102" s="227"/>
      <c r="J102" s="227"/>
      <c r="K102" s="227"/>
      <c r="L102" s="227"/>
      <c r="M102" s="228"/>
      <c r="N102" s="202" t="str">
        <f t="shared" si="93"/>
        <v>N/A</v>
      </c>
      <c r="O102" s="203"/>
    </row>
    <row r="103" spans="1:15" outlineLevel="2" x14ac:dyDescent="0.35">
      <c r="A103" s="107"/>
      <c r="B103" s="230"/>
      <c r="C103" s="205">
        <f t="shared" si="92"/>
        <v>0</v>
      </c>
      <c r="D103" s="231"/>
      <c r="E103" s="232">
        <f t="shared" si="94"/>
        <v>0</v>
      </c>
      <c r="F103" s="208"/>
      <c r="G103" s="209"/>
      <c r="H103" s="209"/>
      <c r="I103" s="209"/>
      <c r="J103" s="209"/>
      <c r="K103" s="209"/>
      <c r="L103" s="209"/>
      <c r="M103" s="210"/>
      <c r="N103" s="202" t="str">
        <f t="shared" si="93"/>
        <v>N/A</v>
      </c>
      <c r="O103" s="203"/>
    </row>
    <row r="104" spans="1:15" outlineLevel="2" x14ac:dyDescent="0.35">
      <c r="A104" s="233" t="s">
        <v>20</v>
      </c>
      <c r="B104" s="234" t="s">
        <v>43</v>
      </c>
      <c r="C104" s="235"/>
      <c r="D104" s="236">
        <f>SUM(F104:M104)</f>
        <v>0</v>
      </c>
      <c r="E104" s="237"/>
      <c r="F104" s="238">
        <f>F96*C93</f>
        <v>0</v>
      </c>
      <c r="G104" s="238">
        <f>(G96+F96)*C93</f>
        <v>0</v>
      </c>
      <c r="H104" s="238">
        <f>(H96+G96+F96)*C93</f>
        <v>0</v>
      </c>
      <c r="I104" s="238">
        <f>(I96+H96+G96+F96)*C93</f>
        <v>0</v>
      </c>
      <c r="J104" s="238">
        <f>(J96+I96+H96+G96+F96)*C93</f>
        <v>0</v>
      </c>
      <c r="K104" s="238">
        <f>(K96+J96+I96+H96+G96+F96)*C93</f>
        <v>0</v>
      </c>
      <c r="L104" s="238">
        <f>(L96+K96+J96+I96+H96+G96+F96)*C93</f>
        <v>0</v>
      </c>
      <c r="M104" s="238">
        <f>(M96+L96+K96+J96+I96+H96+G96+F96)*C93</f>
        <v>0</v>
      </c>
      <c r="N104" s="218"/>
      <c r="O104" s="240"/>
    </row>
    <row r="105" spans="1:15" outlineLevel="2" x14ac:dyDescent="0.35">
      <c r="A105" s="241" t="s">
        <v>25</v>
      </c>
      <c r="B105" s="242" t="s">
        <v>327</v>
      </c>
      <c r="C105" s="243"/>
      <c r="D105" s="244">
        <f>SUM(F105:M105)</f>
        <v>0</v>
      </c>
      <c r="E105" s="245"/>
      <c r="F105" s="246">
        <f>F93*C105</f>
        <v>0</v>
      </c>
      <c r="G105" s="246">
        <f>(G93+F93)*C105</f>
        <v>0</v>
      </c>
      <c r="H105" s="246">
        <f>(H93+G93+F93)*C105</f>
        <v>0</v>
      </c>
      <c r="I105" s="246">
        <f>(I93+H93+G93+F93)*C105</f>
        <v>0</v>
      </c>
      <c r="J105" s="246">
        <f>(J93+I93+H93+G93+F93)*C105</f>
        <v>0</v>
      </c>
      <c r="K105" s="246">
        <f>(K93+J93+I93+H93+G93+F93)*C105</f>
        <v>0</v>
      </c>
      <c r="L105" s="246">
        <f>(L93+K93+J93+I93+H93+G93+F93)*C105</f>
        <v>0</v>
      </c>
      <c r="M105" s="247">
        <f>(M93+L93+K93+J93+I93+H93+G93+F93)*C105</f>
        <v>0</v>
      </c>
      <c r="N105" s="218"/>
      <c r="O105" s="240"/>
    </row>
    <row r="106" spans="1:15" outlineLevel="2" x14ac:dyDescent="0.35">
      <c r="A106" s="113"/>
      <c r="B106" s="160"/>
      <c r="C106" s="248"/>
      <c r="D106" s="249"/>
      <c r="E106" s="160"/>
      <c r="G106" s="250"/>
      <c r="H106" s="250"/>
      <c r="I106" s="250"/>
      <c r="J106" s="250"/>
      <c r="K106" s="250"/>
      <c r="L106" s="250"/>
      <c r="M106" s="251"/>
      <c r="N106" s="218"/>
      <c r="O106" s="240"/>
    </row>
    <row r="107" spans="1:15" outlineLevel="2" x14ac:dyDescent="0.35">
      <c r="A107" s="187" t="s">
        <v>217</v>
      </c>
      <c r="B107" s="188"/>
      <c r="C107" s="189"/>
      <c r="D107" s="190">
        <f>'Übersicht TP '!B44</f>
        <v>100000</v>
      </c>
      <c r="E107" s="191">
        <f>SUM(F107:M107)</f>
        <v>7954.7760000000017</v>
      </c>
      <c r="F107" s="192">
        <f>SUM(F108:F109)+F110</f>
        <v>0</v>
      </c>
      <c r="G107" s="192">
        <f t="shared" ref="G107" si="95">SUM(G108:G109)+G110</f>
        <v>0</v>
      </c>
      <c r="H107" s="192">
        <f t="shared" ref="H107" si="96">SUM(H108:H109)+H110</f>
        <v>0</v>
      </c>
      <c r="I107" s="192">
        <f t="shared" ref="I107:M107" si="97">SUM(I108:I109)+I110</f>
        <v>0</v>
      </c>
      <c r="J107" s="192">
        <f t="shared" si="97"/>
        <v>0</v>
      </c>
      <c r="K107" s="192">
        <f t="shared" si="97"/>
        <v>0</v>
      </c>
      <c r="L107" s="192">
        <f t="shared" si="97"/>
        <v>0</v>
      </c>
      <c r="M107" s="192">
        <f t="shared" si="97"/>
        <v>7954.7760000000017</v>
      </c>
      <c r="N107" s="193">
        <f>SUM(N108:N117)</f>
        <v>7.9547760000000023E-2</v>
      </c>
      <c r="O107" s="194"/>
    </row>
    <row r="108" spans="1:15" outlineLevel="2" x14ac:dyDescent="0.35">
      <c r="A108" s="99"/>
      <c r="B108" s="195" t="s">
        <v>31</v>
      </c>
      <c r="C108" s="196">
        <v>0</v>
      </c>
      <c r="D108" s="197">
        <f>'Übersicht TP '!S44</f>
        <v>39773.880000000005</v>
      </c>
      <c r="E108" s="198">
        <f>SUM(F108:M108)</f>
        <v>7954.7760000000017</v>
      </c>
      <c r="F108" s="199"/>
      <c r="G108" s="200"/>
      <c r="H108" s="200"/>
      <c r="I108" s="200"/>
      <c r="J108" s="200"/>
      <c r="K108" s="200"/>
      <c r="L108" s="200"/>
      <c r="M108" s="201">
        <f>IFERROR(D108*0.2,"")</f>
        <v>7954.7760000000017</v>
      </c>
      <c r="N108" s="202">
        <f>IFERROR(SUM(F108:M108)/$D$107,"N/A")</f>
        <v>7.9547760000000023E-2</v>
      </c>
      <c r="O108" s="203"/>
    </row>
    <row r="109" spans="1:15" outlineLevel="2" x14ac:dyDescent="0.35">
      <c r="A109" s="99"/>
      <c r="B109" s="204" t="s">
        <v>208</v>
      </c>
      <c r="C109" s="205">
        <v>0</v>
      </c>
      <c r="D109" s="206">
        <f>'Übersicht TP '!U44</f>
        <v>0</v>
      </c>
      <c r="E109" s="207">
        <f>SUM(F109:M109)</f>
        <v>0</v>
      </c>
      <c r="F109" s="208"/>
      <c r="G109" s="209"/>
      <c r="H109" s="209"/>
      <c r="I109" s="209"/>
      <c r="J109" s="209"/>
      <c r="K109" s="209"/>
      <c r="L109" s="209"/>
      <c r="M109" s="210"/>
      <c r="N109" s="202">
        <f>IFERROR(SUM(F109:M109)/$D$107,"N/A")</f>
        <v>0</v>
      </c>
      <c r="O109" s="203"/>
    </row>
    <row r="110" spans="1:15" outlineLevel="2" x14ac:dyDescent="0.35">
      <c r="A110" s="211"/>
      <c r="B110" s="212"/>
      <c r="C110" s="213"/>
      <c r="D110" s="214"/>
      <c r="E110" s="215"/>
      <c r="F110" s="216">
        <f>SUM(F111:F117)</f>
        <v>0</v>
      </c>
      <c r="G110" s="216">
        <f t="shared" ref="G110:M110" si="98">SUM(G111:G117)</f>
        <v>0</v>
      </c>
      <c r="H110" s="216">
        <f t="shared" si="98"/>
        <v>0</v>
      </c>
      <c r="I110" s="216">
        <f t="shared" si="98"/>
        <v>0</v>
      </c>
      <c r="J110" s="216">
        <f t="shared" si="98"/>
        <v>0</v>
      </c>
      <c r="K110" s="216">
        <f t="shared" si="98"/>
        <v>0</v>
      </c>
      <c r="L110" s="216">
        <f t="shared" si="98"/>
        <v>0</v>
      </c>
      <c r="M110" s="216">
        <f t="shared" si="98"/>
        <v>0</v>
      </c>
      <c r="N110" s="202"/>
      <c r="O110" s="218"/>
    </row>
    <row r="111" spans="1:15" outlineLevel="2" x14ac:dyDescent="0.35">
      <c r="A111" s="99"/>
      <c r="B111" s="219" t="s">
        <v>314</v>
      </c>
      <c r="C111" s="196">
        <f>$C$107</f>
        <v>0</v>
      </c>
      <c r="D111" s="220"/>
      <c r="E111" s="221">
        <f>SUM(F111:M111)</f>
        <v>0</v>
      </c>
      <c r="F111" s="199"/>
      <c r="G111" s="200"/>
      <c r="H111" s="200"/>
      <c r="I111" s="200"/>
      <c r="J111" s="200"/>
      <c r="K111" s="200"/>
      <c r="L111" s="200"/>
      <c r="M111" s="201"/>
      <c r="N111" s="202">
        <f>IFERROR(SUM(F111:M111)/$D$107,"N/A")</f>
        <v>0</v>
      </c>
      <c r="O111" s="203"/>
    </row>
    <row r="112" spans="1:15" outlineLevel="2" x14ac:dyDescent="0.35">
      <c r="A112" s="99"/>
      <c r="B112" s="222"/>
      <c r="C112" s="223">
        <f t="shared" ref="C112:C117" si="99">$C$107</f>
        <v>0</v>
      </c>
      <c r="D112" s="224"/>
      <c r="E112" s="225">
        <f>SUM(F112:M112)</f>
        <v>0</v>
      </c>
      <c r="F112" s="226"/>
      <c r="G112" s="227"/>
      <c r="H112" s="227"/>
      <c r="I112" s="227"/>
      <c r="J112" s="227"/>
      <c r="K112" s="227"/>
      <c r="L112" s="227"/>
      <c r="M112" s="228"/>
      <c r="N112" s="202">
        <f t="shared" ref="N112:N117" si="100">IFERROR(SUM(F112:M112)/$D$107,"N/A")</f>
        <v>0</v>
      </c>
      <c r="O112" s="203"/>
    </row>
    <row r="113" spans="1:15" outlineLevel="2" x14ac:dyDescent="0.35">
      <c r="A113" s="99"/>
      <c r="B113" s="222"/>
      <c r="C113" s="223">
        <f t="shared" si="99"/>
        <v>0</v>
      </c>
      <c r="D113" s="224"/>
      <c r="E113" s="225">
        <f t="shared" ref="E113:E117" si="101">SUM(F113:M113)</f>
        <v>0</v>
      </c>
      <c r="F113" s="226"/>
      <c r="G113" s="227"/>
      <c r="H113" s="227"/>
      <c r="I113" s="227"/>
      <c r="J113" s="227"/>
      <c r="K113" s="227"/>
      <c r="L113" s="227"/>
      <c r="M113" s="228"/>
      <c r="N113" s="202">
        <f t="shared" si="100"/>
        <v>0</v>
      </c>
      <c r="O113" s="203"/>
    </row>
    <row r="114" spans="1:15" outlineLevel="2" x14ac:dyDescent="0.35">
      <c r="A114" s="99"/>
      <c r="B114" s="222"/>
      <c r="C114" s="223">
        <f t="shared" si="99"/>
        <v>0</v>
      </c>
      <c r="D114" s="224"/>
      <c r="E114" s="225">
        <f t="shared" si="101"/>
        <v>0</v>
      </c>
      <c r="F114" s="226"/>
      <c r="G114" s="227"/>
      <c r="H114" s="227"/>
      <c r="I114" s="227"/>
      <c r="J114" s="227"/>
      <c r="K114" s="227"/>
      <c r="L114" s="227"/>
      <c r="M114" s="228"/>
      <c r="N114" s="202">
        <f t="shared" si="100"/>
        <v>0</v>
      </c>
      <c r="O114" s="203"/>
    </row>
    <row r="115" spans="1:15" outlineLevel="2" x14ac:dyDescent="0.35">
      <c r="A115" s="99"/>
      <c r="B115" s="222"/>
      <c r="C115" s="223">
        <f t="shared" si="99"/>
        <v>0</v>
      </c>
      <c r="D115" s="224"/>
      <c r="E115" s="225">
        <f t="shared" si="101"/>
        <v>0</v>
      </c>
      <c r="F115" s="226"/>
      <c r="G115" s="227"/>
      <c r="H115" s="227"/>
      <c r="I115" s="227"/>
      <c r="J115" s="227"/>
      <c r="K115" s="227"/>
      <c r="L115" s="227"/>
      <c r="M115" s="228"/>
      <c r="N115" s="202">
        <f>IFERROR(SUM(F115:M115)/$D$107,"N/A")</f>
        <v>0</v>
      </c>
      <c r="O115" s="203"/>
    </row>
    <row r="116" spans="1:15" outlineLevel="2" x14ac:dyDescent="0.35">
      <c r="A116" s="99"/>
      <c r="B116" s="222"/>
      <c r="C116" s="223">
        <f t="shared" si="99"/>
        <v>0</v>
      </c>
      <c r="D116" s="229"/>
      <c r="E116" s="225">
        <f t="shared" si="101"/>
        <v>0</v>
      </c>
      <c r="F116" s="226"/>
      <c r="G116" s="227"/>
      <c r="H116" s="227"/>
      <c r="I116" s="227"/>
      <c r="J116" s="227"/>
      <c r="K116" s="227"/>
      <c r="L116" s="227"/>
      <c r="M116" s="228"/>
      <c r="N116" s="202">
        <f t="shared" si="100"/>
        <v>0</v>
      </c>
      <c r="O116" s="203"/>
    </row>
    <row r="117" spans="1:15" outlineLevel="2" x14ac:dyDescent="0.35">
      <c r="A117" s="107"/>
      <c r="B117" s="230"/>
      <c r="C117" s="205">
        <f t="shared" si="99"/>
        <v>0</v>
      </c>
      <c r="D117" s="231"/>
      <c r="E117" s="232">
        <f t="shared" si="101"/>
        <v>0</v>
      </c>
      <c r="F117" s="208"/>
      <c r="G117" s="209"/>
      <c r="H117" s="209"/>
      <c r="I117" s="209"/>
      <c r="J117" s="209"/>
      <c r="K117" s="209"/>
      <c r="L117" s="209"/>
      <c r="M117" s="210"/>
      <c r="N117" s="202">
        <f t="shared" si="100"/>
        <v>0</v>
      </c>
      <c r="O117" s="203"/>
    </row>
    <row r="118" spans="1:15" outlineLevel="2" x14ac:dyDescent="0.35">
      <c r="A118" s="233" t="s">
        <v>20</v>
      </c>
      <c r="B118" s="234" t="s">
        <v>43</v>
      </c>
      <c r="C118" s="235"/>
      <c r="D118" s="236">
        <f>SUM(F118:M118)</f>
        <v>0</v>
      </c>
      <c r="E118" s="237"/>
      <c r="F118" s="238">
        <f>F110*C107</f>
        <v>0</v>
      </c>
      <c r="G118" s="238">
        <f>(G110+F110)*C107</f>
        <v>0</v>
      </c>
      <c r="H118" s="238">
        <f>(H110+G110+F110)*C107</f>
        <v>0</v>
      </c>
      <c r="I118" s="238">
        <f>(I110+H110+G110+F110)*C107</f>
        <v>0</v>
      </c>
      <c r="J118" s="238">
        <f>(J110+I110+H110+G110+F110)*C107</f>
        <v>0</v>
      </c>
      <c r="K118" s="238">
        <f>(K110+J110+I110+H110+G110+F110)*C107</f>
        <v>0</v>
      </c>
      <c r="L118" s="238">
        <f>(L110+K110+J110+I110+H110+G110+F110)*C107</f>
        <v>0</v>
      </c>
      <c r="M118" s="238">
        <f>(M110+L110+K110+J110+I110+H110+G110+F110)*C107</f>
        <v>0</v>
      </c>
      <c r="N118" s="218"/>
      <c r="O118" s="240"/>
    </row>
    <row r="119" spans="1:15" outlineLevel="2" x14ac:dyDescent="0.35">
      <c r="A119" s="241" t="s">
        <v>25</v>
      </c>
      <c r="B119" s="242" t="s">
        <v>327</v>
      </c>
      <c r="C119" s="243"/>
      <c r="D119" s="244">
        <f>SUM(F119:M119)</f>
        <v>0</v>
      </c>
      <c r="E119" s="245"/>
      <c r="F119" s="246">
        <f>F107*C119</f>
        <v>0</v>
      </c>
      <c r="G119" s="246">
        <f>(G107+F107)*C119</f>
        <v>0</v>
      </c>
      <c r="H119" s="246">
        <f>(H107+G107+F107)*C119</f>
        <v>0</v>
      </c>
      <c r="I119" s="246">
        <f>(I107+H107+G107+F107)*C119</f>
        <v>0</v>
      </c>
      <c r="J119" s="246">
        <f>(J107+I107+H107+G107+F107)*C119</f>
        <v>0</v>
      </c>
      <c r="K119" s="246">
        <f>(K107+J107+I107+H107+G107+F107)*C119</f>
        <v>0</v>
      </c>
      <c r="L119" s="246">
        <f>(L107+K107+J107+I107+H107+G107+F107)*C119</f>
        <v>0</v>
      </c>
      <c r="M119" s="247">
        <f>(M107+L107+K107+J107+I107+H107+G107+F107)*C119</f>
        <v>0</v>
      </c>
      <c r="N119" s="218"/>
      <c r="O119" s="240"/>
    </row>
    <row r="120" spans="1:15" outlineLevel="2" x14ac:dyDescent="0.35">
      <c r="A120" s="113"/>
      <c r="B120" s="160"/>
      <c r="C120" s="248"/>
      <c r="D120" s="249"/>
      <c r="E120" s="160"/>
      <c r="G120" s="250"/>
      <c r="H120" s="250"/>
      <c r="I120" s="250"/>
      <c r="J120" s="250"/>
      <c r="K120" s="250"/>
      <c r="L120" s="250"/>
      <c r="M120" s="251"/>
      <c r="N120" s="218"/>
      <c r="O120" s="240"/>
    </row>
    <row r="121" spans="1:15" outlineLevel="2" x14ac:dyDescent="0.35">
      <c r="A121" s="187" t="s">
        <v>218</v>
      </c>
      <c r="B121" s="188"/>
      <c r="C121" s="189"/>
      <c r="D121" s="252">
        <f>'Übersicht TP '!B45</f>
        <v>0</v>
      </c>
      <c r="E121" s="191">
        <f>SUM(F121:M121)</f>
        <v>0</v>
      </c>
      <c r="F121" s="192">
        <f>SUM(F122:F123)+F124</f>
        <v>0</v>
      </c>
      <c r="G121" s="192">
        <f t="shared" ref="G121" si="102">SUM(G122:G123)+G124</f>
        <v>0</v>
      </c>
      <c r="H121" s="192">
        <f t="shared" ref="H121" si="103">SUM(H122:H123)+H124</f>
        <v>0</v>
      </c>
      <c r="I121" s="192">
        <f t="shared" ref="I121:M121" si="104">SUM(I122:I123)+I124</f>
        <v>0</v>
      </c>
      <c r="J121" s="192">
        <f t="shared" si="104"/>
        <v>0</v>
      </c>
      <c r="K121" s="192">
        <f t="shared" si="104"/>
        <v>0</v>
      </c>
      <c r="L121" s="192">
        <f t="shared" si="104"/>
        <v>0</v>
      </c>
      <c r="M121" s="192">
        <f t="shared" si="104"/>
        <v>0</v>
      </c>
      <c r="N121" s="193">
        <f>SUM(N122:N131)</f>
        <v>0</v>
      </c>
      <c r="O121" s="194"/>
    </row>
    <row r="122" spans="1:15" outlineLevel="2" x14ac:dyDescent="0.35">
      <c r="A122" s="99"/>
      <c r="B122" s="195" t="s">
        <v>31</v>
      </c>
      <c r="C122" s="196">
        <v>0</v>
      </c>
      <c r="D122" s="197" t="str">
        <f>'Übersicht TP '!S45</f>
        <v/>
      </c>
      <c r="E122" s="198">
        <f>SUM(F122:M122)</f>
        <v>0</v>
      </c>
      <c r="F122" s="199"/>
      <c r="G122" s="200"/>
      <c r="H122" s="200"/>
      <c r="I122" s="200"/>
      <c r="J122" s="200"/>
      <c r="K122" s="200"/>
      <c r="L122" s="200"/>
      <c r="M122" s="201" t="str">
        <f>IFERROR(D122*0.2,"")</f>
        <v/>
      </c>
      <c r="N122" s="202" t="str">
        <f>IFERROR(SUM(F122:M122)/$D$121,"N/A")</f>
        <v>N/A</v>
      </c>
      <c r="O122" s="203"/>
    </row>
    <row r="123" spans="1:15" outlineLevel="2" x14ac:dyDescent="0.35">
      <c r="A123" s="99"/>
      <c r="B123" s="204" t="s">
        <v>208</v>
      </c>
      <c r="C123" s="205">
        <v>0</v>
      </c>
      <c r="D123" s="206">
        <f>'Übersicht TP '!U45</f>
        <v>0</v>
      </c>
      <c r="E123" s="207">
        <f>SUM(F123:M123)</f>
        <v>0</v>
      </c>
      <c r="F123" s="208"/>
      <c r="G123" s="209"/>
      <c r="H123" s="209"/>
      <c r="I123" s="209"/>
      <c r="J123" s="209"/>
      <c r="K123" s="209"/>
      <c r="L123" s="209"/>
      <c r="M123" s="210"/>
      <c r="N123" s="202" t="str">
        <f>IFERROR(SUM(F123:M123)/$D$121,"N/A")</f>
        <v>N/A</v>
      </c>
      <c r="O123" s="203"/>
    </row>
    <row r="124" spans="1:15" outlineLevel="2" x14ac:dyDescent="0.35">
      <c r="A124" s="211"/>
      <c r="B124" s="212"/>
      <c r="C124" s="213"/>
      <c r="D124" s="214"/>
      <c r="E124" s="215"/>
      <c r="F124" s="216">
        <f>SUM(F125:F131)</f>
        <v>0</v>
      </c>
      <c r="G124" s="216">
        <f t="shared" ref="G124:M124" si="105">SUM(G125:G131)</f>
        <v>0</v>
      </c>
      <c r="H124" s="216">
        <f t="shared" si="105"/>
        <v>0</v>
      </c>
      <c r="I124" s="216">
        <f t="shared" si="105"/>
        <v>0</v>
      </c>
      <c r="J124" s="216">
        <f t="shared" si="105"/>
        <v>0</v>
      </c>
      <c r="K124" s="216">
        <f t="shared" si="105"/>
        <v>0</v>
      </c>
      <c r="L124" s="216">
        <f t="shared" si="105"/>
        <v>0</v>
      </c>
      <c r="M124" s="216">
        <f t="shared" si="105"/>
        <v>0</v>
      </c>
      <c r="N124" s="202"/>
      <c r="O124" s="218"/>
    </row>
    <row r="125" spans="1:15" outlineLevel="2" x14ac:dyDescent="0.35">
      <c r="A125" s="99"/>
      <c r="B125" s="219" t="s">
        <v>314</v>
      </c>
      <c r="C125" s="196">
        <f>$C$121</f>
        <v>0</v>
      </c>
      <c r="D125" s="220"/>
      <c r="E125" s="221">
        <f>SUM(F125:M125)</f>
        <v>0</v>
      </c>
      <c r="F125" s="199"/>
      <c r="G125" s="200"/>
      <c r="H125" s="200"/>
      <c r="I125" s="200"/>
      <c r="J125" s="200"/>
      <c r="K125" s="200"/>
      <c r="L125" s="200"/>
      <c r="M125" s="201"/>
      <c r="N125" s="202" t="str">
        <f>IFERROR(SUM(F125:M125)/$D$121,"N/A")</f>
        <v>N/A</v>
      </c>
      <c r="O125" s="203"/>
    </row>
    <row r="126" spans="1:15" outlineLevel="2" x14ac:dyDescent="0.35">
      <c r="A126" s="99"/>
      <c r="B126" s="222"/>
      <c r="C126" s="223">
        <f t="shared" ref="C126:C131" si="106">$C$121</f>
        <v>0</v>
      </c>
      <c r="D126" s="224"/>
      <c r="E126" s="225">
        <f>SUM(F126:M126)</f>
        <v>0</v>
      </c>
      <c r="F126" s="226"/>
      <c r="G126" s="227"/>
      <c r="H126" s="227"/>
      <c r="I126" s="227"/>
      <c r="J126" s="227"/>
      <c r="K126" s="227"/>
      <c r="L126" s="227"/>
      <c r="M126" s="228"/>
      <c r="N126" s="202" t="str">
        <f t="shared" ref="N126:N131" si="107">IFERROR(SUM(F126:M126)/$D$121,"N/A")</f>
        <v>N/A</v>
      </c>
      <c r="O126" s="203"/>
    </row>
    <row r="127" spans="1:15" outlineLevel="2" x14ac:dyDescent="0.35">
      <c r="A127" s="99"/>
      <c r="B127" s="222"/>
      <c r="C127" s="223">
        <f t="shared" si="106"/>
        <v>0</v>
      </c>
      <c r="D127" s="224"/>
      <c r="E127" s="225">
        <f t="shared" ref="E127:E131" si="108">SUM(F127:M127)</f>
        <v>0</v>
      </c>
      <c r="F127" s="226"/>
      <c r="G127" s="227"/>
      <c r="H127" s="227"/>
      <c r="I127" s="227"/>
      <c r="J127" s="227"/>
      <c r="K127" s="227"/>
      <c r="L127" s="227"/>
      <c r="M127" s="228"/>
      <c r="N127" s="202" t="str">
        <f t="shared" si="107"/>
        <v>N/A</v>
      </c>
      <c r="O127" s="203"/>
    </row>
    <row r="128" spans="1:15" outlineLevel="2" x14ac:dyDescent="0.35">
      <c r="A128" s="99"/>
      <c r="B128" s="222"/>
      <c r="C128" s="223">
        <f t="shared" si="106"/>
        <v>0</v>
      </c>
      <c r="D128" s="224"/>
      <c r="E128" s="225">
        <f t="shared" si="108"/>
        <v>0</v>
      </c>
      <c r="F128" s="226"/>
      <c r="G128" s="227"/>
      <c r="H128" s="227"/>
      <c r="I128" s="227"/>
      <c r="J128" s="227"/>
      <c r="K128" s="227"/>
      <c r="L128" s="227"/>
      <c r="M128" s="228"/>
      <c r="N128" s="202" t="str">
        <f>IFERROR(SUM(F128:M128)/$D$121,"N/A")</f>
        <v>N/A</v>
      </c>
      <c r="O128" s="203"/>
    </row>
    <row r="129" spans="1:15" outlineLevel="2" x14ac:dyDescent="0.35">
      <c r="A129" s="99"/>
      <c r="B129" s="222"/>
      <c r="C129" s="223">
        <f t="shared" si="106"/>
        <v>0</v>
      </c>
      <c r="D129" s="224"/>
      <c r="E129" s="225">
        <f t="shared" si="108"/>
        <v>0</v>
      </c>
      <c r="F129" s="226"/>
      <c r="G129" s="227"/>
      <c r="H129" s="227"/>
      <c r="I129" s="227"/>
      <c r="J129" s="227"/>
      <c r="K129" s="227"/>
      <c r="L129" s="227"/>
      <c r="M129" s="228"/>
      <c r="N129" s="202" t="str">
        <f t="shared" si="107"/>
        <v>N/A</v>
      </c>
      <c r="O129" s="203"/>
    </row>
    <row r="130" spans="1:15" outlineLevel="2" x14ac:dyDescent="0.35">
      <c r="A130" s="99"/>
      <c r="B130" s="222"/>
      <c r="C130" s="223">
        <f t="shared" si="106"/>
        <v>0</v>
      </c>
      <c r="D130" s="229"/>
      <c r="E130" s="225">
        <f t="shared" si="108"/>
        <v>0</v>
      </c>
      <c r="F130" s="226"/>
      <c r="G130" s="227"/>
      <c r="H130" s="227"/>
      <c r="I130" s="227"/>
      <c r="J130" s="227"/>
      <c r="K130" s="227"/>
      <c r="L130" s="227"/>
      <c r="M130" s="228"/>
      <c r="N130" s="202" t="str">
        <f t="shared" si="107"/>
        <v>N/A</v>
      </c>
      <c r="O130" s="203"/>
    </row>
    <row r="131" spans="1:15" outlineLevel="2" x14ac:dyDescent="0.35">
      <c r="A131" s="107"/>
      <c r="B131" s="230"/>
      <c r="C131" s="205">
        <f t="shared" si="106"/>
        <v>0</v>
      </c>
      <c r="D131" s="231"/>
      <c r="E131" s="232">
        <f t="shared" si="108"/>
        <v>0</v>
      </c>
      <c r="F131" s="208"/>
      <c r="G131" s="209"/>
      <c r="H131" s="209"/>
      <c r="I131" s="209"/>
      <c r="J131" s="209"/>
      <c r="K131" s="209"/>
      <c r="L131" s="209"/>
      <c r="M131" s="210"/>
      <c r="N131" s="202" t="str">
        <f t="shared" si="107"/>
        <v>N/A</v>
      </c>
      <c r="O131" s="203"/>
    </row>
    <row r="132" spans="1:15" outlineLevel="2" x14ac:dyDescent="0.35">
      <c r="A132" s="233" t="s">
        <v>20</v>
      </c>
      <c r="B132" s="234" t="s">
        <v>43</v>
      </c>
      <c r="C132" s="235"/>
      <c r="D132" s="236">
        <f>SUM(F132:M132)</f>
        <v>0</v>
      </c>
      <c r="E132" s="237"/>
      <c r="F132" s="238">
        <f>F124*C121</f>
        <v>0</v>
      </c>
      <c r="G132" s="238">
        <f>(G124+F124)*C121</f>
        <v>0</v>
      </c>
      <c r="H132" s="238">
        <f>(H124+G124+F124)*C121</f>
        <v>0</v>
      </c>
      <c r="I132" s="238">
        <f>(I124+H124+G124+F124)*C121</f>
        <v>0</v>
      </c>
      <c r="J132" s="238">
        <f>(J124+I124+H124+G124+F124)*C121</f>
        <v>0</v>
      </c>
      <c r="K132" s="238">
        <f>(K124+J124+I124+H124+G124+F124)*C121</f>
        <v>0</v>
      </c>
      <c r="L132" s="238">
        <f>(L124+K124+J124+I124+H124+G124+F124)*C121</f>
        <v>0</v>
      </c>
      <c r="M132" s="238">
        <f>(M124+L124+K124+J124+I124+H124+G124+F124)*C121</f>
        <v>0</v>
      </c>
      <c r="N132" s="218"/>
      <c r="O132" s="240"/>
    </row>
    <row r="133" spans="1:15" outlineLevel="2" x14ac:dyDescent="0.35">
      <c r="A133" s="241" t="s">
        <v>25</v>
      </c>
      <c r="B133" s="242" t="s">
        <v>327</v>
      </c>
      <c r="C133" s="243"/>
      <c r="D133" s="244">
        <f>SUM(F133:M133)</f>
        <v>0</v>
      </c>
      <c r="E133" s="245"/>
      <c r="F133" s="246">
        <f>F121*C133</f>
        <v>0</v>
      </c>
      <c r="G133" s="246">
        <f>(G121+F121)*C133</f>
        <v>0</v>
      </c>
      <c r="H133" s="246">
        <f>(H121+G121+F121)*C133</f>
        <v>0</v>
      </c>
      <c r="I133" s="246">
        <f>(I121+H121+G121+F121)*C133</f>
        <v>0</v>
      </c>
      <c r="J133" s="246">
        <f>(J121+I121+H121+G121+F121)*C133</f>
        <v>0</v>
      </c>
      <c r="K133" s="246">
        <f>(K121+J121+I121+H121+G121+F121)*C133</f>
        <v>0</v>
      </c>
      <c r="L133" s="246">
        <f>(L121+K121+J121+I121+H121+G121+F121)*C133</f>
        <v>0</v>
      </c>
      <c r="M133" s="247">
        <f>(M121+L121+K121+J121+I121+H121+G121+F121)*C133</f>
        <v>0</v>
      </c>
      <c r="N133" s="218"/>
      <c r="O133" s="240"/>
    </row>
    <row r="134" spans="1:15" outlineLevel="2" x14ac:dyDescent="0.35">
      <c r="A134" s="113"/>
      <c r="B134" s="160"/>
      <c r="C134" s="248"/>
      <c r="D134" s="249"/>
      <c r="E134" s="160"/>
      <c r="G134" s="250"/>
      <c r="H134" s="250"/>
      <c r="I134" s="250"/>
      <c r="J134" s="250"/>
      <c r="K134" s="250"/>
      <c r="L134" s="250"/>
      <c r="M134" s="251"/>
      <c r="N134" s="218"/>
      <c r="O134" s="240"/>
    </row>
    <row r="135" spans="1:15" outlineLevel="2" x14ac:dyDescent="0.35">
      <c r="A135" s="187" t="s">
        <v>219</v>
      </c>
      <c r="B135" s="188"/>
      <c r="C135" s="189"/>
      <c r="D135" s="190">
        <f>'Übersicht TP '!B46</f>
        <v>0</v>
      </c>
      <c r="E135" s="191">
        <f>SUM(F135:M135)</f>
        <v>0</v>
      </c>
      <c r="F135" s="192">
        <f>SUM(F136:F137)+F138</f>
        <v>0</v>
      </c>
      <c r="G135" s="192">
        <f t="shared" ref="G135" si="109">SUM(G136:G137)+G138</f>
        <v>0</v>
      </c>
      <c r="H135" s="192">
        <f t="shared" ref="H135" si="110">SUM(H136:H137)+H138</f>
        <v>0</v>
      </c>
      <c r="I135" s="192">
        <f t="shared" ref="I135:M135" si="111">SUM(I136:I137)+I138</f>
        <v>0</v>
      </c>
      <c r="J135" s="192">
        <f t="shared" si="111"/>
        <v>0</v>
      </c>
      <c r="K135" s="192">
        <f t="shared" si="111"/>
        <v>0</v>
      </c>
      <c r="L135" s="192">
        <f t="shared" si="111"/>
        <v>0</v>
      </c>
      <c r="M135" s="192">
        <f t="shared" si="111"/>
        <v>0</v>
      </c>
      <c r="N135" s="193">
        <f>SUM(N136:N145)</f>
        <v>0</v>
      </c>
      <c r="O135" s="194"/>
    </row>
    <row r="136" spans="1:15" outlineLevel="2" x14ac:dyDescent="0.35">
      <c r="A136" s="99"/>
      <c r="B136" s="195" t="s">
        <v>31</v>
      </c>
      <c r="C136" s="196">
        <v>0</v>
      </c>
      <c r="D136" s="197" t="str">
        <f>'Übersicht TP '!S46</f>
        <v/>
      </c>
      <c r="E136" s="198">
        <f>SUM(F136:M136)</f>
        <v>0</v>
      </c>
      <c r="F136" s="199"/>
      <c r="G136" s="200"/>
      <c r="H136" s="200"/>
      <c r="I136" s="200"/>
      <c r="J136" s="200"/>
      <c r="K136" s="200"/>
      <c r="L136" s="200"/>
      <c r="M136" s="201" t="str">
        <f>IFERROR(D136*0.2,"")</f>
        <v/>
      </c>
      <c r="N136" s="202" t="str">
        <f>IFERROR(SUM(F136:M136)/$D$135,"N/A")</f>
        <v>N/A</v>
      </c>
      <c r="O136" s="203"/>
    </row>
    <row r="137" spans="1:15" outlineLevel="2" x14ac:dyDescent="0.35">
      <c r="A137" s="99"/>
      <c r="B137" s="204" t="s">
        <v>208</v>
      </c>
      <c r="C137" s="205">
        <v>0</v>
      </c>
      <c r="D137" s="206">
        <f>'Übersicht TP '!U46</f>
        <v>0</v>
      </c>
      <c r="E137" s="207">
        <f>SUM(F137:M137)</f>
        <v>0</v>
      </c>
      <c r="F137" s="208"/>
      <c r="G137" s="209"/>
      <c r="H137" s="209"/>
      <c r="I137" s="209"/>
      <c r="J137" s="209"/>
      <c r="K137" s="209"/>
      <c r="L137" s="209"/>
      <c r="M137" s="210"/>
      <c r="N137" s="202" t="str">
        <f>IFERROR(SUM(F137:M137)/$D$135,"N/A")</f>
        <v>N/A</v>
      </c>
      <c r="O137" s="203"/>
    </row>
    <row r="138" spans="1:15" outlineLevel="2" x14ac:dyDescent="0.35">
      <c r="A138" s="211"/>
      <c r="B138" s="212"/>
      <c r="C138" s="213"/>
      <c r="D138" s="214"/>
      <c r="E138" s="215"/>
      <c r="F138" s="216">
        <f>SUM(F139:F145)</f>
        <v>0</v>
      </c>
      <c r="G138" s="216">
        <f t="shared" ref="G138:M138" si="112">SUM(G139:G145)</f>
        <v>0</v>
      </c>
      <c r="H138" s="216">
        <f t="shared" si="112"/>
        <v>0</v>
      </c>
      <c r="I138" s="216">
        <f t="shared" si="112"/>
        <v>0</v>
      </c>
      <c r="J138" s="216">
        <f t="shared" si="112"/>
        <v>0</v>
      </c>
      <c r="K138" s="216">
        <f t="shared" si="112"/>
        <v>0</v>
      </c>
      <c r="L138" s="216">
        <f t="shared" si="112"/>
        <v>0</v>
      </c>
      <c r="M138" s="216">
        <f t="shared" si="112"/>
        <v>0</v>
      </c>
      <c r="N138" s="202"/>
      <c r="O138" s="218"/>
    </row>
    <row r="139" spans="1:15" outlineLevel="2" x14ac:dyDescent="0.35">
      <c r="A139" s="99"/>
      <c r="B139" s="219" t="s">
        <v>314</v>
      </c>
      <c r="C139" s="196">
        <f>$C$135</f>
        <v>0</v>
      </c>
      <c r="D139" s="220"/>
      <c r="E139" s="221">
        <f>SUM(F139:M139)</f>
        <v>0</v>
      </c>
      <c r="F139" s="199"/>
      <c r="G139" s="200"/>
      <c r="H139" s="200"/>
      <c r="I139" s="200"/>
      <c r="J139" s="200"/>
      <c r="K139" s="200"/>
      <c r="L139" s="200"/>
      <c r="M139" s="201"/>
      <c r="N139" s="202" t="str">
        <f>IFERROR(SUM(F139:M139)/$D$135,"N/A")</f>
        <v>N/A</v>
      </c>
      <c r="O139" s="203"/>
    </row>
    <row r="140" spans="1:15" outlineLevel="2" x14ac:dyDescent="0.35">
      <c r="A140" s="99"/>
      <c r="B140" s="222"/>
      <c r="C140" s="223">
        <f t="shared" ref="C140:C145" si="113">$C$135</f>
        <v>0</v>
      </c>
      <c r="D140" s="224"/>
      <c r="E140" s="225">
        <f>SUM(F140:M140)</f>
        <v>0</v>
      </c>
      <c r="F140" s="226"/>
      <c r="G140" s="227"/>
      <c r="H140" s="227"/>
      <c r="I140" s="227"/>
      <c r="J140" s="227"/>
      <c r="K140" s="227"/>
      <c r="L140" s="227"/>
      <c r="M140" s="228"/>
      <c r="N140" s="202" t="str">
        <f t="shared" ref="N140:N145" si="114">IFERROR(SUM(F140:M140)/$D$135,"N/A")</f>
        <v>N/A</v>
      </c>
      <c r="O140" s="203"/>
    </row>
    <row r="141" spans="1:15" outlineLevel="2" x14ac:dyDescent="0.35">
      <c r="A141" s="99"/>
      <c r="B141" s="222"/>
      <c r="C141" s="223">
        <f t="shared" si="113"/>
        <v>0</v>
      </c>
      <c r="D141" s="224"/>
      <c r="E141" s="225">
        <f t="shared" ref="E141:E145" si="115">SUM(F141:M141)</f>
        <v>0</v>
      </c>
      <c r="F141" s="226"/>
      <c r="G141" s="227"/>
      <c r="H141" s="227"/>
      <c r="I141" s="227"/>
      <c r="J141" s="227"/>
      <c r="K141" s="227"/>
      <c r="L141" s="227"/>
      <c r="M141" s="228"/>
      <c r="N141" s="202" t="str">
        <f t="shared" si="114"/>
        <v>N/A</v>
      </c>
      <c r="O141" s="203"/>
    </row>
    <row r="142" spans="1:15" outlineLevel="2" x14ac:dyDescent="0.35">
      <c r="A142" s="99"/>
      <c r="B142" s="222"/>
      <c r="C142" s="223">
        <f t="shared" si="113"/>
        <v>0</v>
      </c>
      <c r="D142" s="224"/>
      <c r="E142" s="225">
        <f t="shared" si="115"/>
        <v>0</v>
      </c>
      <c r="F142" s="226"/>
      <c r="G142" s="227"/>
      <c r="H142" s="227"/>
      <c r="I142" s="227"/>
      <c r="J142" s="227"/>
      <c r="K142" s="227"/>
      <c r="L142" s="227"/>
      <c r="M142" s="228"/>
      <c r="N142" s="202" t="str">
        <f t="shared" si="114"/>
        <v>N/A</v>
      </c>
      <c r="O142" s="203"/>
    </row>
    <row r="143" spans="1:15" outlineLevel="2" x14ac:dyDescent="0.35">
      <c r="A143" s="99"/>
      <c r="B143" s="222"/>
      <c r="C143" s="223">
        <f t="shared" si="113"/>
        <v>0</v>
      </c>
      <c r="D143" s="224"/>
      <c r="E143" s="225">
        <f t="shared" si="115"/>
        <v>0</v>
      </c>
      <c r="F143" s="226"/>
      <c r="G143" s="227"/>
      <c r="H143" s="227"/>
      <c r="I143" s="227"/>
      <c r="J143" s="227"/>
      <c r="K143" s="227"/>
      <c r="L143" s="227"/>
      <c r="M143" s="228"/>
      <c r="N143" s="202" t="str">
        <f t="shared" si="114"/>
        <v>N/A</v>
      </c>
      <c r="O143" s="203"/>
    </row>
    <row r="144" spans="1:15" outlineLevel="2" x14ac:dyDescent="0.35">
      <c r="A144" s="99"/>
      <c r="B144" s="222"/>
      <c r="C144" s="223">
        <f t="shared" si="113"/>
        <v>0</v>
      </c>
      <c r="D144" s="229"/>
      <c r="E144" s="225">
        <f t="shared" si="115"/>
        <v>0</v>
      </c>
      <c r="F144" s="226"/>
      <c r="G144" s="227"/>
      <c r="H144" s="227"/>
      <c r="I144" s="227"/>
      <c r="J144" s="227"/>
      <c r="K144" s="227"/>
      <c r="L144" s="227"/>
      <c r="M144" s="228"/>
      <c r="N144" s="202" t="str">
        <f t="shared" si="114"/>
        <v>N/A</v>
      </c>
      <c r="O144" s="203"/>
    </row>
    <row r="145" spans="1:15" outlineLevel="2" x14ac:dyDescent="0.35">
      <c r="A145" s="107"/>
      <c r="B145" s="230"/>
      <c r="C145" s="205">
        <f t="shared" si="113"/>
        <v>0</v>
      </c>
      <c r="D145" s="231"/>
      <c r="E145" s="232">
        <f t="shared" si="115"/>
        <v>0</v>
      </c>
      <c r="F145" s="208"/>
      <c r="G145" s="209"/>
      <c r="H145" s="209"/>
      <c r="I145" s="209"/>
      <c r="J145" s="209"/>
      <c r="K145" s="209"/>
      <c r="L145" s="209"/>
      <c r="M145" s="210"/>
      <c r="N145" s="202" t="str">
        <f t="shared" si="114"/>
        <v>N/A</v>
      </c>
      <c r="O145" s="203"/>
    </row>
    <row r="146" spans="1:15" outlineLevel="2" x14ac:dyDescent="0.35">
      <c r="A146" s="233" t="s">
        <v>20</v>
      </c>
      <c r="B146" s="234" t="s">
        <v>43</v>
      </c>
      <c r="C146" s="235"/>
      <c r="D146" s="236">
        <f>SUM(F146:M146)</f>
        <v>0</v>
      </c>
      <c r="E146" s="237"/>
      <c r="F146" s="238">
        <f>F138*C135</f>
        <v>0</v>
      </c>
      <c r="G146" s="238">
        <f>(G138+F138)*C135</f>
        <v>0</v>
      </c>
      <c r="H146" s="238">
        <f>(H138+G138+F138)*C135</f>
        <v>0</v>
      </c>
      <c r="I146" s="238">
        <f>(I138+H138+G138+F138)*C135</f>
        <v>0</v>
      </c>
      <c r="J146" s="238">
        <f>(J138+I138+H138+G138+F138)*C135</f>
        <v>0</v>
      </c>
      <c r="K146" s="238">
        <f>(K138+J138+I138+H138+G138+F138)*C135</f>
        <v>0</v>
      </c>
      <c r="L146" s="238">
        <f>(L138+K138+J138+I138+H138+G138+F138)*C135</f>
        <v>0</v>
      </c>
      <c r="M146" s="238">
        <f>(M138+L138+K138+J138+I138+H138+G138+F138)*C135</f>
        <v>0</v>
      </c>
      <c r="N146" s="218"/>
      <c r="O146" s="240"/>
    </row>
    <row r="147" spans="1:15" outlineLevel="2" x14ac:dyDescent="0.35">
      <c r="A147" s="241" t="s">
        <v>25</v>
      </c>
      <c r="B147" s="242" t="s">
        <v>327</v>
      </c>
      <c r="C147" s="243"/>
      <c r="D147" s="244">
        <f>SUM(F147:M147)</f>
        <v>0</v>
      </c>
      <c r="E147" s="245"/>
      <c r="F147" s="246">
        <f>F135*C147</f>
        <v>0</v>
      </c>
      <c r="G147" s="246">
        <f>(G135+F135)*C147</f>
        <v>0</v>
      </c>
      <c r="H147" s="246">
        <f>(H135+G135+F135)*C147</f>
        <v>0</v>
      </c>
      <c r="I147" s="246">
        <f>(I135+H135+G135+F135)*C147</f>
        <v>0</v>
      </c>
      <c r="J147" s="246">
        <f>(J135+I135+H135+G135+F135)*C147</f>
        <v>0</v>
      </c>
      <c r="K147" s="246">
        <f>(K135+J135+I135+H135+G135+F135)*C147</f>
        <v>0</v>
      </c>
      <c r="L147" s="246">
        <f>(L135+K135+J135+I135+H135+G135+F135)*C147</f>
        <v>0</v>
      </c>
      <c r="M147" s="247">
        <f>(M135+L135+K135+J135+I135+H135+G135+F135)*C147</f>
        <v>0</v>
      </c>
      <c r="N147" s="218"/>
      <c r="O147" s="240"/>
    </row>
    <row r="148" spans="1:15" outlineLevel="2" x14ac:dyDescent="0.35">
      <c r="A148" s="113"/>
      <c r="B148" s="160"/>
      <c r="C148" s="248"/>
      <c r="D148" s="249"/>
      <c r="E148" s="160"/>
      <c r="G148" s="250"/>
      <c r="H148" s="250"/>
      <c r="I148" s="250"/>
      <c r="J148" s="250"/>
      <c r="K148" s="250"/>
      <c r="L148" s="250"/>
      <c r="M148" s="251"/>
      <c r="N148" s="218"/>
      <c r="O148" s="240"/>
    </row>
    <row r="149" spans="1:15" outlineLevel="2" x14ac:dyDescent="0.35">
      <c r="A149" s="187" t="s">
        <v>316</v>
      </c>
      <c r="B149" s="188"/>
      <c r="C149" s="189"/>
      <c r="D149" s="190">
        <f>'Übersicht TP '!B47</f>
        <v>0</v>
      </c>
      <c r="E149" s="191">
        <f>SUM(F149:M149)</f>
        <v>0</v>
      </c>
      <c r="F149" s="192">
        <f>SUM(F150:F151)+F152</f>
        <v>0</v>
      </c>
      <c r="G149" s="192">
        <f t="shared" ref="G149" si="116">SUM(G150:G151)+G152</f>
        <v>0</v>
      </c>
      <c r="H149" s="192">
        <f t="shared" ref="H149" si="117">SUM(H150:H151)+H152</f>
        <v>0</v>
      </c>
      <c r="I149" s="192">
        <f t="shared" ref="I149:M149" si="118">SUM(I150:I151)+I152</f>
        <v>0</v>
      </c>
      <c r="J149" s="192">
        <f t="shared" si="118"/>
        <v>0</v>
      </c>
      <c r="K149" s="192">
        <f t="shared" si="118"/>
        <v>0</v>
      </c>
      <c r="L149" s="192">
        <f t="shared" si="118"/>
        <v>0</v>
      </c>
      <c r="M149" s="192">
        <f t="shared" si="118"/>
        <v>0</v>
      </c>
      <c r="N149" s="193">
        <f>SUM(N150:N159)</f>
        <v>0</v>
      </c>
      <c r="O149" s="194"/>
    </row>
    <row r="150" spans="1:15" outlineLevel="2" x14ac:dyDescent="0.35">
      <c r="A150" s="99"/>
      <c r="B150" s="195" t="s">
        <v>31</v>
      </c>
      <c r="C150" s="196">
        <v>0</v>
      </c>
      <c r="D150" s="197" t="str">
        <f>'Übersicht TP '!S47</f>
        <v/>
      </c>
      <c r="E150" s="198">
        <f>SUM(F150:M150)</f>
        <v>0</v>
      </c>
      <c r="F150" s="199"/>
      <c r="G150" s="200"/>
      <c r="H150" s="200"/>
      <c r="I150" s="200"/>
      <c r="J150" s="200"/>
      <c r="K150" s="200"/>
      <c r="L150" s="200"/>
      <c r="M150" s="201" t="str">
        <f>IFERROR(D150*0.2,"")</f>
        <v/>
      </c>
      <c r="N150" s="202" t="str">
        <f>IFERROR(SUM(F150:M150)/$D$149,"N/A")</f>
        <v>N/A</v>
      </c>
      <c r="O150" s="203"/>
    </row>
    <row r="151" spans="1:15" outlineLevel="2" x14ac:dyDescent="0.35">
      <c r="A151" s="99"/>
      <c r="B151" s="204" t="s">
        <v>208</v>
      </c>
      <c r="C151" s="205">
        <v>0</v>
      </c>
      <c r="D151" s="206">
        <f>'Übersicht TP '!U47</f>
        <v>0</v>
      </c>
      <c r="E151" s="207">
        <f>SUM(F151:M151)</f>
        <v>0</v>
      </c>
      <c r="F151" s="208"/>
      <c r="G151" s="209"/>
      <c r="H151" s="209"/>
      <c r="I151" s="209"/>
      <c r="J151" s="209"/>
      <c r="K151" s="209"/>
      <c r="L151" s="209"/>
      <c r="M151" s="210"/>
      <c r="N151" s="202" t="str">
        <f>IFERROR(SUM(F151:M151)/$D$149,"N/A")</f>
        <v>N/A</v>
      </c>
      <c r="O151" s="203"/>
    </row>
    <row r="152" spans="1:15" outlineLevel="2" x14ac:dyDescent="0.35">
      <c r="A152" s="211"/>
      <c r="B152" s="212"/>
      <c r="C152" s="213"/>
      <c r="D152" s="214"/>
      <c r="E152" s="215"/>
      <c r="F152" s="216">
        <f>SUM(F153:F159)</f>
        <v>0</v>
      </c>
      <c r="G152" s="216">
        <f t="shared" ref="G152:M152" si="119">SUM(G153:G159)</f>
        <v>0</v>
      </c>
      <c r="H152" s="216">
        <f t="shared" si="119"/>
        <v>0</v>
      </c>
      <c r="I152" s="216">
        <f t="shared" si="119"/>
        <v>0</v>
      </c>
      <c r="J152" s="216">
        <f t="shared" si="119"/>
        <v>0</v>
      </c>
      <c r="K152" s="216">
        <f t="shared" si="119"/>
        <v>0</v>
      </c>
      <c r="L152" s="216">
        <f t="shared" si="119"/>
        <v>0</v>
      </c>
      <c r="M152" s="216">
        <f t="shared" si="119"/>
        <v>0</v>
      </c>
      <c r="N152" s="202"/>
      <c r="O152" s="218"/>
    </row>
    <row r="153" spans="1:15" outlineLevel="2" x14ac:dyDescent="0.35">
      <c r="A153" s="99"/>
      <c r="B153" s="219" t="s">
        <v>314</v>
      </c>
      <c r="C153" s="196">
        <f>$C$149</f>
        <v>0</v>
      </c>
      <c r="D153" s="220"/>
      <c r="E153" s="221">
        <f>SUM(F153:M153)</f>
        <v>0</v>
      </c>
      <c r="F153" s="199"/>
      <c r="G153" s="200"/>
      <c r="H153" s="200"/>
      <c r="I153" s="200"/>
      <c r="J153" s="200"/>
      <c r="K153" s="200"/>
      <c r="L153" s="200"/>
      <c r="M153" s="201"/>
      <c r="N153" s="202" t="str">
        <f>IFERROR(SUM(F153:M153)/$D$149,"N/A")</f>
        <v>N/A</v>
      </c>
      <c r="O153" s="203"/>
    </row>
    <row r="154" spans="1:15" outlineLevel="2" x14ac:dyDescent="0.35">
      <c r="A154" s="99"/>
      <c r="B154" s="222"/>
      <c r="C154" s="223">
        <f t="shared" ref="C154:C159" si="120">$C$149</f>
        <v>0</v>
      </c>
      <c r="D154" s="224"/>
      <c r="E154" s="225">
        <f>SUM(F154:M154)</f>
        <v>0</v>
      </c>
      <c r="F154" s="226"/>
      <c r="G154" s="227"/>
      <c r="H154" s="227"/>
      <c r="I154" s="227"/>
      <c r="J154" s="227"/>
      <c r="K154" s="227"/>
      <c r="L154" s="227"/>
      <c r="M154" s="228"/>
      <c r="N154" s="202" t="str">
        <f t="shared" ref="N154:N159" si="121">IFERROR(SUM(F154:M154)/$D$149,"N/A")</f>
        <v>N/A</v>
      </c>
      <c r="O154" s="203"/>
    </row>
    <row r="155" spans="1:15" outlineLevel="2" x14ac:dyDescent="0.35">
      <c r="A155" s="99"/>
      <c r="B155" s="222"/>
      <c r="C155" s="223">
        <f t="shared" si="120"/>
        <v>0</v>
      </c>
      <c r="D155" s="224"/>
      <c r="E155" s="225">
        <f t="shared" ref="E155:E159" si="122">SUM(F155:M155)</f>
        <v>0</v>
      </c>
      <c r="F155" s="226"/>
      <c r="G155" s="227"/>
      <c r="H155" s="227"/>
      <c r="I155" s="227"/>
      <c r="J155" s="227"/>
      <c r="K155" s="227"/>
      <c r="L155" s="227"/>
      <c r="M155" s="228"/>
      <c r="N155" s="202" t="str">
        <f t="shared" si="121"/>
        <v>N/A</v>
      </c>
      <c r="O155" s="203"/>
    </row>
    <row r="156" spans="1:15" outlineLevel="2" x14ac:dyDescent="0.35">
      <c r="A156" s="99"/>
      <c r="B156" s="222"/>
      <c r="C156" s="223">
        <f t="shared" si="120"/>
        <v>0</v>
      </c>
      <c r="D156" s="224"/>
      <c r="E156" s="225">
        <f t="shared" si="122"/>
        <v>0</v>
      </c>
      <c r="F156" s="226"/>
      <c r="G156" s="227"/>
      <c r="H156" s="227"/>
      <c r="I156" s="227"/>
      <c r="J156" s="227"/>
      <c r="K156" s="227"/>
      <c r="L156" s="227"/>
      <c r="M156" s="228"/>
      <c r="N156" s="202" t="str">
        <f t="shared" si="121"/>
        <v>N/A</v>
      </c>
      <c r="O156" s="203"/>
    </row>
    <row r="157" spans="1:15" outlineLevel="2" x14ac:dyDescent="0.35">
      <c r="A157" s="99"/>
      <c r="B157" s="222"/>
      <c r="C157" s="223">
        <f t="shared" si="120"/>
        <v>0</v>
      </c>
      <c r="D157" s="224"/>
      <c r="E157" s="225">
        <f t="shared" si="122"/>
        <v>0</v>
      </c>
      <c r="F157" s="226"/>
      <c r="G157" s="227"/>
      <c r="H157" s="227"/>
      <c r="I157" s="227"/>
      <c r="J157" s="227"/>
      <c r="K157" s="227"/>
      <c r="L157" s="227"/>
      <c r="M157" s="228"/>
      <c r="N157" s="202" t="str">
        <f t="shared" si="121"/>
        <v>N/A</v>
      </c>
      <c r="O157" s="203"/>
    </row>
    <row r="158" spans="1:15" outlineLevel="2" x14ac:dyDescent="0.35">
      <c r="A158" s="99"/>
      <c r="B158" s="222"/>
      <c r="C158" s="223">
        <f t="shared" si="120"/>
        <v>0</v>
      </c>
      <c r="D158" s="229"/>
      <c r="E158" s="225">
        <f t="shared" si="122"/>
        <v>0</v>
      </c>
      <c r="F158" s="226"/>
      <c r="G158" s="227"/>
      <c r="H158" s="227"/>
      <c r="I158" s="227"/>
      <c r="J158" s="227"/>
      <c r="K158" s="227"/>
      <c r="L158" s="227"/>
      <c r="M158" s="228"/>
      <c r="N158" s="202" t="str">
        <f t="shared" si="121"/>
        <v>N/A</v>
      </c>
      <c r="O158" s="203"/>
    </row>
    <row r="159" spans="1:15" outlineLevel="2" x14ac:dyDescent="0.35">
      <c r="A159" s="107"/>
      <c r="B159" s="230"/>
      <c r="C159" s="205">
        <f t="shared" si="120"/>
        <v>0</v>
      </c>
      <c r="D159" s="231"/>
      <c r="E159" s="232">
        <f t="shared" si="122"/>
        <v>0</v>
      </c>
      <c r="F159" s="208"/>
      <c r="G159" s="209"/>
      <c r="H159" s="209"/>
      <c r="I159" s="209"/>
      <c r="J159" s="209"/>
      <c r="K159" s="209"/>
      <c r="L159" s="209"/>
      <c r="M159" s="210"/>
      <c r="N159" s="202" t="str">
        <f t="shared" si="121"/>
        <v>N/A</v>
      </c>
      <c r="O159" s="203"/>
    </row>
    <row r="160" spans="1:15" outlineLevel="2" x14ac:dyDescent="0.35">
      <c r="A160" s="233" t="s">
        <v>20</v>
      </c>
      <c r="B160" s="234" t="s">
        <v>43</v>
      </c>
      <c r="C160" s="235"/>
      <c r="D160" s="236">
        <f>SUM(F160:M160)</f>
        <v>0</v>
      </c>
      <c r="E160" s="237"/>
      <c r="F160" s="238">
        <f>F152*C149</f>
        <v>0</v>
      </c>
      <c r="G160" s="238">
        <f>(G152+F152)*C149</f>
        <v>0</v>
      </c>
      <c r="H160" s="238">
        <f>(H152+G152+F152)*C149</f>
        <v>0</v>
      </c>
      <c r="I160" s="238">
        <f>(I152+H152+G152+F152)*C149</f>
        <v>0</v>
      </c>
      <c r="J160" s="238">
        <f>(J152+I152+H152+G152+F152)*C149</f>
        <v>0</v>
      </c>
      <c r="K160" s="238">
        <f>(K152+J152+I152+H152+G152+F152)*C149</f>
        <v>0</v>
      </c>
      <c r="L160" s="238">
        <f>(L152+K152+J152+I152+H152+G152+F152)*C149</f>
        <v>0</v>
      </c>
      <c r="M160" s="238">
        <f>(M152+L152+K152+J152+I152+H152+G152+F152)*C149</f>
        <v>0</v>
      </c>
      <c r="N160" s="218"/>
      <c r="O160" s="240"/>
    </row>
    <row r="161" spans="1:35" outlineLevel="2" x14ac:dyDescent="0.35">
      <c r="A161" s="241" t="s">
        <v>25</v>
      </c>
      <c r="B161" s="242" t="s">
        <v>327</v>
      </c>
      <c r="C161" s="243"/>
      <c r="D161" s="244">
        <f>SUM(F161:M161)</f>
        <v>0</v>
      </c>
      <c r="E161" s="245"/>
      <c r="F161" s="246">
        <f>F149*C161</f>
        <v>0</v>
      </c>
      <c r="G161" s="246">
        <f>(G149+F149)*C161</f>
        <v>0</v>
      </c>
      <c r="H161" s="246">
        <f>(H149+G149+F149)*C161</f>
        <v>0</v>
      </c>
      <c r="I161" s="246">
        <f>(I149+H149+G149+F149)*C161</f>
        <v>0</v>
      </c>
      <c r="J161" s="246">
        <f>(J149+I149+H149+G149+F149)*C161</f>
        <v>0</v>
      </c>
      <c r="K161" s="246">
        <f>(K149+J149+I149+H149+G149+F149)*C161</f>
        <v>0</v>
      </c>
      <c r="L161" s="246">
        <f>(L149+K149+J149+I149+H149+G149+F149)*C161</f>
        <v>0</v>
      </c>
      <c r="M161" s="247">
        <f>(M149+L149+K149+J149+I149+H149+G149+F149)*C161</f>
        <v>0</v>
      </c>
      <c r="N161" s="218"/>
      <c r="O161" s="240"/>
    </row>
    <row r="162" spans="1:35" outlineLevel="1" x14ac:dyDescent="0.35">
      <c r="A162" s="113"/>
      <c r="B162" s="160"/>
      <c r="C162" s="248"/>
      <c r="D162" s="249"/>
      <c r="E162" s="160"/>
      <c r="G162" s="250"/>
      <c r="H162" s="250"/>
      <c r="I162" s="250"/>
      <c r="J162" s="250"/>
      <c r="K162" s="250"/>
      <c r="L162" s="250"/>
      <c r="M162" s="251"/>
      <c r="N162" s="218"/>
      <c r="O162" s="240"/>
    </row>
    <row r="163" spans="1:35" s="867" customFormat="1" ht="24" customHeight="1" x14ac:dyDescent="0.4">
      <c r="A163" s="787" t="s">
        <v>142</v>
      </c>
      <c r="B163" s="863"/>
      <c r="C163" s="863"/>
      <c r="D163" s="863"/>
      <c r="E163" s="863"/>
      <c r="F163" s="863"/>
      <c r="G163" s="863"/>
      <c r="H163" s="863"/>
      <c r="I163" s="863"/>
      <c r="J163" s="787"/>
      <c r="K163" s="863"/>
      <c r="L163" s="863"/>
      <c r="M163" s="863"/>
      <c r="N163" s="863"/>
      <c r="O163" s="863"/>
      <c r="P163" s="863"/>
      <c r="Q163" s="68"/>
      <c r="R163" s="68"/>
      <c r="S163" s="68"/>
      <c r="T163" s="68"/>
      <c r="U163" s="68"/>
      <c r="V163" s="864"/>
      <c r="W163" s="865"/>
      <c r="X163" s="865"/>
      <c r="Y163" s="865"/>
      <c r="Z163" s="865"/>
      <c r="AA163" s="865"/>
      <c r="AB163" s="865"/>
      <c r="AC163" s="865"/>
      <c r="AD163" s="865"/>
      <c r="AE163" s="865"/>
      <c r="AF163" s="866"/>
      <c r="AG163" s="866"/>
      <c r="AH163" s="866"/>
      <c r="AI163" s="866"/>
    </row>
    <row r="164" spans="1:35" s="848" customFormat="1" ht="31" outlineLevel="1" x14ac:dyDescent="0.35">
      <c r="A164" s="253"/>
      <c r="B164" s="294"/>
      <c r="C164" s="294"/>
      <c r="D164" s="254"/>
      <c r="E164" s="254" t="s">
        <v>19</v>
      </c>
      <c r="F164" s="185" t="str">
        <f>Erfolgsrechnung!C8</f>
        <v>n = Vorjahr</v>
      </c>
      <c r="G164" s="185" t="str">
        <f>Erfolgsrechnung!D8</f>
        <v>n+1 
(1. PRE-Jahr)</v>
      </c>
      <c r="H164" s="185" t="str">
        <f>Erfolgsrechnung!E8</f>
        <v>n+2</v>
      </c>
      <c r="I164" s="185" t="str">
        <f>Erfolgsrechnung!F8</f>
        <v>n+3</v>
      </c>
      <c r="J164" s="185" t="str">
        <f>Erfolgsrechnung!G8</f>
        <v>n+4</v>
      </c>
      <c r="K164" s="185" t="str">
        <f>Erfolgsrechnung!H8</f>
        <v>n+5</v>
      </c>
      <c r="L164" s="185" t="str">
        <f>Erfolgsrechnung!I8</f>
        <v>n+6</v>
      </c>
      <c r="M164" s="185" t="str">
        <f>Erfolgsrechnung!J8</f>
        <v>1. Jahr nach Umsetzung</v>
      </c>
      <c r="N164" s="924" t="s">
        <v>110</v>
      </c>
      <c r="O164" s="925"/>
      <c r="P164" s="4"/>
      <c r="Q164" s="4"/>
      <c r="R164" s="4"/>
      <c r="S164" s="4"/>
      <c r="T164" s="4"/>
      <c r="U164" s="4"/>
      <c r="V164" s="4"/>
      <c r="W164" s="4"/>
      <c r="X164" s="4"/>
      <c r="Y164" s="4"/>
      <c r="Z164" s="4"/>
      <c r="AA164" s="4"/>
      <c r="AB164" s="4"/>
      <c r="AC164" s="4"/>
      <c r="AD164" s="4"/>
      <c r="AE164" s="4"/>
    </row>
    <row r="165" spans="1:35" outlineLevel="1" x14ac:dyDescent="0.35">
      <c r="A165" s="255" t="s">
        <v>120</v>
      </c>
      <c r="B165" s="256"/>
      <c r="C165" s="257"/>
      <c r="D165" s="258"/>
      <c r="E165" s="259"/>
      <c r="F165" s="260"/>
      <c r="G165" s="261"/>
      <c r="H165" s="261"/>
      <c r="I165" s="261"/>
      <c r="J165" s="261"/>
      <c r="K165" s="261"/>
      <c r="L165" s="261"/>
      <c r="M165" s="256"/>
      <c r="N165" s="926"/>
      <c r="O165" s="927"/>
    </row>
    <row r="166" spans="1:35" outlineLevel="1" x14ac:dyDescent="0.35">
      <c r="A166" s="233"/>
      <c r="B166" s="262"/>
      <c r="C166" s="263"/>
      <c r="D166" s="264"/>
      <c r="E166" s="265">
        <f>SUM(F166:M166)</f>
        <v>0</v>
      </c>
      <c r="F166" s="266">
        <f>SUM(F167:F169)</f>
        <v>0</v>
      </c>
      <c r="G166" s="267">
        <f t="shared" ref="G166:J166" si="123">SUM(G167:G169)</f>
        <v>0</v>
      </c>
      <c r="H166" s="267">
        <f t="shared" si="123"/>
        <v>0</v>
      </c>
      <c r="I166" s="267">
        <f t="shared" si="123"/>
        <v>0</v>
      </c>
      <c r="J166" s="267">
        <f t="shared" si="123"/>
        <v>0</v>
      </c>
      <c r="K166" s="267">
        <f>SUM(K167:K169)</f>
        <v>0</v>
      </c>
      <c r="L166" s="267">
        <f>SUM(L167:L169)</f>
        <v>0</v>
      </c>
      <c r="M166" s="267">
        <f>SUM(M167:M169)</f>
        <v>0</v>
      </c>
      <c r="N166" s="932"/>
      <c r="O166" s="933"/>
    </row>
    <row r="167" spans="1:35" outlineLevel="1" x14ac:dyDescent="0.35">
      <c r="A167" s="99" t="s">
        <v>122</v>
      </c>
      <c r="B167" s="268"/>
      <c r="C167" s="268"/>
      <c r="D167" s="269"/>
      <c r="E167" s="270">
        <f>SUM(F167:M167)</f>
        <v>0</v>
      </c>
      <c r="F167" s="271"/>
      <c r="G167" s="227"/>
      <c r="H167" s="227"/>
      <c r="I167" s="227"/>
      <c r="J167" s="227"/>
      <c r="K167" s="227"/>
      <c r="L167" s="227"/>
      <c r="M167" s="227"/>
      <c r="N167" s="928"/>
      <c r="O167" s="929"/>
    </row>
    <row r="168" spans="1:35" outlineLevel="1" x14ac:dyDescent="0.35">
      <c r="A168" s="99" t="s">
        <v>123</v>
      </c>
      <c r="B168" s="268"/>
      <c r="C168" s="268"/>
      <c r="D168" s="269"/>
      <c r="E168" s="270">
        <f t="shared" ref="E168:E169" si="124">SUM(F168:M168)</f>
        <v>0</v>
      </c>
      <c r="F168" s="271"/>
      <c r="G168" s="227"/>
      <c r="H168" s="227"/>
      <c r="I168" s="227"/>
      <c r="J168" s="227"/>
      <c r="K168" s="227"/>
      <c r="L168" s="227"/>
      <c r="M168" s="227"/>
      <c r="N168" s="930"/>
      <c r="O168" s="931"/>
    </row>
    <row r="169" spans="1:35" outlineLevel="1" x14ac:dyDescent="0.35">
      <c r="B169" s="268"/>
      <c r="C169" s="268"/>
      <c r="D169" s="269"/>
      <c r="E169" s="270">
        <f t="shared" si="124"/>
        <v>0</v>
      </c>
      <c r="F169" s="271"/>
      <c r="G169" s="227"/>
      <c r="H169" s="227"/>
      <c r="I169" s="227"/>
      <c r="J169" s="227"/>
      <c r="K169" s="227"/>
      <c r="L169" s="227"/>
      <c r="M169" s="227"/>
      <c r="N169" s="930"/>
      <c r="O169" s="931"/>
    </row>
    <row r="170" spans="1:35" x14ac:dyDescent="0.35">
      <c r="A170" s="113"/>
      <c r="B170" s="160"/>
      <c r="C170" s="159"/>
      <c r="D170" s="159"/>
      <c r="E170" s="160"/>
      <c r="F170" s="250"/>
      <c r="G170" s="250"/>
      <c r="H170" s="250"/>
      <c r="J170" s="250"/>
      <c r="K170" s="250"/>
      <c r="L170" s="250"/>
      <c r="M170" s="250"/>
    </row>
    <row r="171" spans="1:35" s="867" customFormat="1" ht="24" customHeight="1" x14ac:dyDescent="0.4">
      <c r="A171" s="787" t="s">
        <v>194</v>
      </c>
      <c r="B171" s="863"/>
      <c r="C171" s="863"/>
      <c r="D171" s="863"/>
      <c r="E171" s="863"/>
      <c r="F171" s="863"/>
      <c r="G171" s="863"/>
      <c r="H171" s="863"/>
      <c r="I171" s="863"/>
      <c r="J171" s="787"/>
      <c r="K171" s="863"/>
      <c r="L171" s="863"/>
      <c r="M171" s="863"/>
      <c r="N171" s="863"/>
      <c r="O171" s="863"/>
      <c r="P171" s="863"/>
      <c r="Q171" s="68"/>
      <c r="R171" s="68"/>
      <c r="S171" s="68"/>
      <c r="T171" s="68"/>
      <c r="U171" s="68"/>
      <c r="V171" s="864"/>
      <c r="W171" s="865"/>
      <c r="X171" s="865"/>
      <c r="Y171" s="865"/>
      <c r="Z171" s="865"/>
      <c r="AA171" s="865"/>
      <c r="AB171" s="865"/>
      <c r="AC171" s="865"/>
      <c r="AD171" s="865"/>
      <c r="AE171" s="865"/>
      <c r="AF171" s="866"/>
      <c r="AG171" s="866"/>
      <c r="AH171" s="866"/>
      <c r="AI171" s="866"/>
    </row>
    <row r="172" spans="1:35" s="1" customFormat="1" ht="24.65" customHeight="1" x14ac:dyDescent="0.35">
      <c r="A172" s="272" t="s">
        <v>51</v>
      </c>
      <c r="B172" s="273"/>
      <c r="C172" s="274"/>
      <c r="D172" s="272"/>
      <c r="E172" s="275"/>
      <c r="F172" s="276">
        <f>SUMIF($B$180:$B$250,"Zinskosten",F180:F250)</f>
        <v>0</v>
      </c>
      <c r="G172" s="276">
        <f t="shared" ref="G172:J172" si="125">SUMIF($B$180:$B$250,"Zinskosten",G180:G250)</f>
        <v>0</v>
      </c>
      <c r="H172" s="276">
        <f t="shared" si="125"/>
        <v>0</v>
      </c>
      <c r="I172" s="276">
        <f t="shared" si="125"/>
        <v>0</v>
      </c>
      <c r="J172" s="276">
        <f t="shared" si="125"/>
        <v>0</v>
      </c>
      <c r="K172" s="276">
        <f>SUMIF($B$180:$B$250,"Zinskosten",K180:K250)</f>
        <v>0</v>
      </c>
      <c r="L172" s="276">
        <f>SUMIF($B$180:$B$250,"Zinskosten",L180:L250)</f>
        <v>0</v>
      </c>
      <c r="M172" s="277">
        <f>SUMIF($B$180:$B$250,"Zinskosten",M180:M250)</f>
        <v>0</v>
      </c>
      <c r="N172" s="169" t="s">
        <v>309</v>
      </c>
      <c r="O172" s="278"/>
      <c r="P172" s="4"/>
      <c r="Q172" s="4"/>
      <c r="R172" s="4"/>
      <c r="S172" s="4"/>
      <c r="T172" s="4"/>
      <c r="U172" s="4"/>
      <c r="V172" s="4"/>
      <c r="W172" s="4"/>
      <c r="X172" s="4"/>
      <c r="Y172" s="4"/>
      <c r="Z172" s="4"/>
      <c r="AA172" s="4"/>
      <c r="AB172" s="4"/>
      <c r="AC172" s="4"/>
      <c r="AD172" s="4"/>
      <c r="AE172" s="4"/>
    </row>
    <row r="173" spans="1:35" x14ac:dyDescent="0.35">
      <c r="A173" s="211"/>
      <c r="B173" s="279"/>
      <c r="C173" s="280"/>
      <c r="D173" s="281"/>
      <c r="E173" s="282"/>
      <c r="F173" s="283"/>
      <c r="G173" s="283"/>
      <c r="H173" s="283"/>
      <c r="I173" s="283"/>
      <c r="J173" s="283"/>
      <c r="K173" s="283"/>
      <c r="L173" s="283"/>
      <c r="M173" s="283"/>
      <c r="N173" s="282"/>
      <c r="O173" s="282"/>
    </row>
    <row r="174" spans="1:35" outlineLevel="1" x14ac:dyDescent="0.35">
      <c r="A174" s="284" t="s">
        <v>174</v>
      </c>
      <c r="B174" s="284"/>
      <c r="C174" s="285"/>
      <c r="D174" s="284"/>
      <c r="E174" s="286"/>
      <c r="F174" s="287">
        <f>F180</f>
        <v>0</v>
      </c>
      <c r="G174" s="287">
        <f t="shared" ref="G174:M174" si="126">G180</f>
        <v>0</v>
      </c>
      <c r="H174" s="287">
        <f t="shared" si="126"/>
        <v>0</v>
      </c>
      <c r="I174" s="287">
        <f t="shared" si="126"/>
        <v>0</v>
      </c>
      <c r="J174" s="287">
        <f t="shared" si="126"/>
        <v>0</v>
      </c>
      <c r="K174" s="287">
        <f t="shared" si="126"/>
        <v>0</v>
      </c>
      <c r="L174" s="287">
        <f t="shared" si="126"/>
        <v>0</v>
      </c>
      <c r="M174" s="287">
        <f t="shared" si="126"/>
        <v>0</v>
      </c>
      <c r="N174" s="100"/>
      <c r="O174" s="100"/>
    </row>
    <row r="175" spans="1:35" outlineLevel="1" x14ac:dyDescent="0.35">
      <c r="A175" s="100" t="s">
        <v>175</v>
      </c>
      <c r="B175" s="100"/>
      <c r="C175" s="288"/>
      <c r="D175" s="100"/>
      <c r="E175" s="289"/>
      <c r="F175" s="290">
        <f>F216+F225+F234+F243+F207</f>
        <v>0</v>
      </c>
      <c r="G175" s="128">
        <f>G216+G225+G234+G243+G207</f>
        <v>0</v>
      </c>
      <c r="H175" s="128">
        <f t="shared" ref="H175:J175" si="127">H216+H225+H234+H243+H207</f>
        <v>0</v>
      </c>
      <c r="I175" s="128">
        <f t="shared" si="127"/>
        <v>0</v>
      </c>
      <c r="J175" s="128">
        <f t="shared" si="127"/>
        <v>0</v>
      </c>
      <c r="K175" s="128">
        <f>K216+K225+K234+K243+K207</f>
        <v>0</v>
      </c>
      <c r="L175" s="128">
        <f>L216+L225+L234+L243+L207</f>
        <v>0</v>
      </c>
      <c r="M175" s="128">
        <f>M216+M225+M234+M243+M207</f>
        <v>0</v>
      </c>
    </row>
    <row r="176" spans="1:35" outlineLevel="1" x14ac:dyDescent="0.35">
      <c r="A176" s="106" t="s">
        <v>176</v>
      </c>
      <c r="B176" s="106"/>
      <c r="C176" s="291"/>
      <c r="D176" s="106"/>
      <c r="E176" s="292"/>
      <c r="F176" s="293">
        <f>F189+F198</f>
        <v>0</v>
      </c>
      <c r="G176" s="142">
        <f>G189+G198</f>
        <v>0</v>
      </c>
      <c r="H176" s="142">
        <f t="shared" ref="H176:M176" si="128">H189+H198</f>
        <v>0</v>
      </c>
      <c r="I176" s="142">
        <f t="shared" si="128"/>
        <v>0</v>
      </c>
      <c r="J176" s="142">
        <f t="shared" si="128"/>
        <v>0</v>
      </c>
      <c r="K176" s="142">
        <f t="shared" si="128"/>
        <v>0</v>
      </c>
      <c r="L176" s="142">
        <f t="shared" si="128"/>
        <v>0</v>
      </c>
      <c r="M176" s="142">
        <f t="shared" si="128"/>
        <v>7954.7760000000017</v>
      </c>
    </row>
    <row r="177" spans="1:31" outlineLevel="1" x14ac:dyDescent="0.35">
      <c r="C177" s="10"/>
      <c r="F177" s="11"/>
      <c r="G177" s="11"/>
      <c r="H177" s="11"/>
      <c r="I177" s="11"/>
      <c r="J177" s="11"/>
      <c r="K177" s="11"/>
      <c r="L177" s="11"/>
      <c r="M177" s="11"/>
    </row>
    <row r="178" spans="1:31" s="848" customFormat="1" ht="38.15" customHeight="1" outlineLevel="1" x14ac:dyDescent="0.35">
      <c r="A178" s="183" t="s">
        <v>28</v>
      </c>
      <c r="B178" s="254"/>
      <c r="C178" s="254" t="s">
        <v>204</v>
      </c>
      <c r="D178" s="254" t="s">
        <v>307</v>
      </c>
      <c r="E178" s="254" t="s">
        <v>19</v>
      </c>
      <c r="F178" s="185" t="str">
        <f>Erfolgsrechnung!C8</f>
        <v>n = Vorjahr</v>
      </c>
      <c r="G178" s="185" t="str">
        <f>Erfolgsrechnung!D8</f>
        <v>n+1 
(1. PRE-Jahr)</v>
      </c>
      <c r="H178" s="185" t="str">
        <f>Erfolgsrechnung!E8</f>
        <v>n+2</v>
      </c>
      <c r="I178" s="185" t="str">
        <f>Erfolgsrechnung!F8</f>
        <v>n+3</v>
      </c>
      <c r="J178" s="185" t="str">
        <f>Erfolgsrechnung!G8</f>
        <v>n+4</v>
      </c>
      <c r="K178" s="185" t="str">
        <f>Erfolgsrechnung!H8</f>
        <v>n+5</v>
      </c>
      <c r="L178" s="185" t="str">
        <f>Erfolgsrechnung!I8</f>
        <v>n+6</v>
      </c>
      <c r="M178" s="186" t="str">
        <f>Erfolgsrechnung!J8</f>
        <v>1. Jahr nach Umsetzung</v>
      </c>
      <c r="N178" s="946" t="s">
        <v>110</v>
      </c>
      <c r="O178" s="946"/>
      <c r="P178" s="4"/>
      <c r="Q178" s="4"/>
      <c r="R178" s="4"/>
      <c r="S178" s="4"/>
      <c r="T178" s="4"/>
      <c r="U178" s="4"/>
      <c r="V178" s="4"/>
      <c r="W178" s="4"/>
      <c r="X178" s="4"/>
      <c r="Y178" s="4"/>
      <c r="Z178" s="4"/>
      <c r="AA178" s="4"/>
      <c r="AB178" s="4"/>
      <c r="AC178" s="4"/>
      <c r="AD178" s="4"/>
      <c r="AE178" s="4"/>
    </row>
    <row r="179" spans="1:31" outlineLevel="1" x14ac:dyDescent="0.35">
      <c r="A179" s="295" t="s">
        <v>33</v>
      </c>
      <c r="B179" s="296"/>
      <c r="C179" s="297"/>
      <c r="D179" s="297"/>
      <c r="E179" s="298"/>
      <c r="F179" s="299"/>
      <c r="G179" s="296"/>
      <c r="H179" s="296"/>
      <c r="I179" s="296"/>
      <c r="J179" s="296"/>
      <c r="K179" s="296"/>
      <c r="L179" s="296"/>
      <c r="M179" s="300"/>
      <c r="N179" s="301"/>
      <c r="O179" s="301"/>
    </row>
    <row r="180" spans="1:31" outlineLevel="1" x14ac:dyDescent="0.35">
      <c r="A180" s="302" t="s">
        <v>35</v>
      </c>
      <c r="B180" s="282"/>
      <c r="C180" s="303"/>
      <c r="D180" s="303"/>
      <c r="E180" s="304"/>
      <c r="F180" s="305">
        <f>F181</f>
        <v>0</v>
      </c>
      <c r="G180" s="306">
        <f>F180+G181</f>
        <v>0</v>
      </c>
      <c r="H180" s="306">
        <f>G180+H181</f>
        <v>0</v>
      </c>
      <c r="I180" s="306">
        <f>H180+I181</f>
        <v>0</v>
      </c>
      <c r="J180" s="306">
        <f t="shared" ref="J180" si="129">I180+J181</f>
        <v>0</v>
      </c>
      <c r="K180" s="306">
        <f>J180+K181</f>
        <v>0</v>
      </c>
      <c r="L180" s="306">
        <f>K180+L181</f>
        <v>0</v>
      </c>
      <c r="M180" s="307">
        <f>L180+M181</f>
        <v>0</v>
      </c>
      <c r="N180" s="943"/>
      <c r="O180" s="943"/>
    </row>
    <row r="181" spans="1:31" outlineLevel="1" x14ac:dyDescent="0.35">
      <c r="A181" s="308" t="s">
        <v>34</v>
      </c>
      <c r="B181" s="309"/>
      <c r="C181" s="310">
        <v>0</v>
      </c>
      <c r="D181" s="311" t="s">
        <v>315</v>
      </c>
      <c r="E181" s="312"/>
      <c r="F181" s="313">
        <f>F183+F184-F185</f>
        <v>0</v>
      </c>
      <c r="G181" s="314">
        <f>G183+G184-G185</f>
        <v>0</v>
      </c>
      <c r="H181" s="314">
        <f>H183+H184-H185</f>
        <v>0</v>
      </c>
      <c r="I181" s="314">
        <f t="shared" ref="I181:J181" si="130">I183+I184-I185</f>
        <v>0</v>
      </c>
      <c r="J181" s="314">
        <f t="shared" si="130"/>
        <v>0</v>
      </c>
      <c r="K181" s="314">
        <f>K183+K184-K185</f>
        <v>0</v>
      </c>
      <c r="L181" s="314">
        <f>L183+L184-L185</f>
        <v>0</v>
      </c>
      <c r="M181" s="315">
        <f>M183+M184-M185</f>
        <v>0</v>
      </c>
      <c r="N181" s="945"/>
      <c r="O181" s="945"/>
    </row>
    <row r="182" spans="1:31" outlineLevel="1" x14ac:dyDescent="0.35">
      <c r="A182" s="99"/>
      <c r="B182" s="100"/>
      <c r="C182" s="213"/>
      <c r="D182" s="212"/>
      <c r="E182" s="289"/>
      <c r="F182" s="316"/>
      <c r="G182" s="128"/>
      <c r="H182" s="128"/>
      <c r="I182" s="128"/>
      <c r="J182" s="128"/>
      <c r="K182" s="128"/>
      <c r="L182" s="128"/>
      <c r="M182" s="129"/>
      <c r="N182" s="937"/>
      <c r="O182" s="937"/>
    </row>
    <row r="183" spans="1:31" outlineLevel="1" x14ac:dyDescent="0.35">
      <c r="A183" s="113"/>
      <c r="B183" s="317" t="s">
        <v>419</v>
      </c>
      <c r="C183" s="317"/>
      <c r="D183" s="317"/>
      <c r="E183" s="318"/>
      <c r="F183" s="319">
        <f t="shared" ref="F183:L183" si="131">SUMIF($B$38:$B$162,"Eigenkapital",$M$38:$M$162)</f>
        <v>0</v>
      </c>
      <c r="G183" s="319">
        <f t="shared" si="131"/>
        <v>0</v>
      </c>
      <c r="H183" s="319">
        <f t="shared" si="131"/>
        <v>0</v>
      </c>
      <c r="I183" s="319">
        <f t="shared" si="131"/>
        <v>0</v>
      </c>
      <c r="J183" s="319">
        <f t="shared" si="131"/>
        <v>0</v>
      </c>
      <c r="K183" s="319">
        <f t="shared" si="131"/>
        <v>0</v>
      </c>
      <c r="L183" s="319">
        <f t="shared" si="131"/>
        <v>0</v>
      </c>
      <c r="M183" s="319">
        <f>SUMIF($B$38:$B$162,"Eigenkapital",$M$38:$M$162)</f>
        <v>0</v>
      </c>
      <c r="N183" s="947"/>
      <c r="O183" s="939"/>
    </row>
    <row r="184" spans="1:31" outlineLevel="1" x14ac:dyDescent="0.35">
      <c r="A184" s="113"/>
      <c r="B184" s="320" t="s">
        <v>32</v>
      </c>
      <c r="C184" s="317"/>
      <c r="D184" s="317"/>
      <c r="E184" s="318"/>
      <c r="F184" s="321"/>
      <c r="G184" s="322"/>
      <c r="H184" s="322"/>
      <c r="I184" s="322"/>
      <c r="J184" s="322"/>
      <c r="K184" s="322"/>
      <c r="L184" s="322"/>
      <c r="M184" s="323"/>
      <c r="N184" s="947"/>
      <c r="O184" s="939"/>
    </row>
    <row r="185" spans="1:31" outlineLevel="1" x14ac:dyDescent="0.35">
      <c r="A185" s="113"/>
      <c r="B185" s="324" t="s">
        <v>420</v>
      </c>
      <c r="C185" s="325"/>
      <c r="D185" s="326"/>
      <c r="E185" s="327"/>
      <c r="F185" s="328"/>
      <c r="G185" s="329"/>
      <c r="H185" s="329"/>
      <c r="I185" s="329"/>
      <c r="J185" s="329"/>
      <c r="K185" s="329"/>
      <c r="L185" s="329"/>
      <c r="M185" s="330"/>
      <c r="N185" s="947"/>
      <c r="O185" s="939"/>
    </row>
    <row r="186" spans="1:31" outlineLevel="1" x14ac:dyDescent="0.35">
      <c r="A186" s="113"/>
      <c r="B186" s="331" t="s">
        <v>27</v>
      </c>
      <c r="C186" s="325"/>
      <c r="D186" s="326"/>
      <c r="E186" s="327"/>
      <c r="F186" s="332">
        <f>$C$181*F180</f>
        <v>0</v>
      </c>
      <c r="G186" s="332">
        <f>$C$181*G180</f>
        <v>0</v>
      </c>
      <c r="H186" s="332">
        <f t="shared" ref="H186:M186" si="132">$C$181*H180</f>
        <v>0</v>
      </c>
      <c r="I186" s="332">
        <f t="shared" si="132"/>
        <v>0</v>
      </c>
      <c r="J186" s="332">
        <f t="shared" si="132"/>
        <v>0</v>
      </c>
      <c r="K186" s="332">
        <f t="shared" si="132"/>
        <v>0</v>
      </c>
      <c r="L186" s="332">
        <f t="shared" si="132"/>
        <v>0</v>
      </c>
      <c r="M186" s="333">
        <f t="shared" si="132"/>
        <v>0</v>
      </c>
      <c r="N186" s="947"/>
      <c r="O186" s="939"/>
    </row>
    <row r="187" spans="1:31" outlineLevel="1" x14ac:dyDescent="0.35">
      <c r="B187" s="160"/>
      <c r="C187" s="160"/>
      <c r="D187" s="160"/>
      <c r="E187" s="160"/>
      <c r="F187" s="160"/>
      <c r="G187" s="160"/>
      <c r="H187" s="160"/>
      <c r="I187" s="160"/>
      <c r="J187" s="160"/>
      <c r="K187" s="160"/>
      <c r="L187" s="160"/>
      <c r="M187" s="215"/>
      <c r="N187" s="940"/>
      <c r="O187" s="941"/>
    </row>
    <row r="188" spans="1:31" outlineLevel="1" x14ac:dyDescent="0.35">
      <c r="A188" s="295" t="s">
        <v>173</v>
      </c>
      <c r="B188" s="296"/>
      <c r="C188" s="297"/>
      <c r="D188" s="334"/>
      <c r="E188" s="298"/>
      <c r="F188" s="299"/>
      <c r="G188" s="296"/>
      <c r="H188" s="296"/>
      <c r="I188" s="296"/>
      <c r="J188" s="296"/>
      <c r="K188" s="296"/>
      <c r="L188" s="296"/>
      <c r="M188" s="300"/>
      <c r="N188" s="301"/>
      <c r="O188" s="301"/>
    </row>
    <row r="189" spans="1:31" outlineLevel="1" x14ac:dyDescent="0.35">
      <c r="A189" s="302" t="s">
        <v>35</v>
      </c>
      <c r="B189" s="282"/>
      <c r="C189" s="303"/>
      <c r="D189" s="335"/>
      <c r="E189" s="304"/>
      <c r="F189" s="305">
        <f>F190</f>
        <v>0</v>
      </c>
      <c r="G189" s="306">
        <f>F189+G190</f>
        <v>0</v>
      </c>
      <c r="H189" s="306">
        <f>G189+H190</f>
        <v>0</v>
      </c>
      <c r="I189" s="306">
        <f>H189+I190</f>
        <v>0</v>
      </c>
      <c r="J189" s="306">
        <f t="shared" ref="J189:L189" si="133">I189+J190</f>
        <v>0</v>
      </c>
      <c r="K189" s="306">
        <f t="shared" si="133"/>
        <v>0</v>
      </c>
      <c r="L189" s="306">
        <f t="shared" si="133"/>
        <v>0</v>
      </c>
      <c r="M189" s="307">
        <f>L189+M190</f>
        <v>0</v>
      </c>
      <c r="N189" s="942"/>
      <c r="O189" s="943"/>
    </row>
    <row r="190" spans="1:31" outlineLevel="1" x14ac:dyDescent="0.35">
      <c r="A190" s="308" t="s">
        <v>34</v>
      </c>
      <c r="B190" s="309"/>
      <c r="C190" s="235">
        <v>0</v>
      </c>
      <c r="D190" s="311" t="s">
        <v>315</v>
      </c>
      <c r="E190" s="312"/>
      <c r="F190" s="313">
        <f>F192+F193-F194</f>
        <v>0</v>
      </c>
      <c r="G190" s="314">
        <f>G192+G193-G194</f>
        <v>0</v>
      </c>
      <c r="H190" s="314">
        <f t="shared" ref="H190:M190" si="134">H192+H193-H194</f>
        <v>0</v>
      </c>
      <c r="I190" s="314">
        <f t="shared" si="134"/>
        <v>0</v>
      </c>
      <c r="J190" s="314">
        <f t="shared" si="134"/>
        <v>0</v>
      </c>
      <c r="K190" s="314">
        <f>K192+K193-K194</f>
        <v>0</v>
      </c>
      <c r="L190" s="314">
        <f>L192+L193-L194</f>
        <v>0</v>
      </c>
      <c r="M190" s="315">
        <f t="shared" si="134"/>
        <v>0</v>
      </c>
      <c r="N190" s="944"/>
      <c r="O190" s="945"/>
    </row>
    <row r="191" spans="1:31" outlineLevel="1" x14ac:dyDescent="0.35">
      <c r="A191" s="99"/>
      <c r="B191" s="100"/>
      <c r="C191" s="213"/>
      <c r="D191" s="212"/>
      <c r="E191" s="289"/>
      <c r="F191" s="316"/>
      <c r="G191" s="128"/>
      <c r="H191" s="128"/>
      <c r="I191" s="128"/>
      <c r="J191" s="128"/>
      <c r="K191" s="128"/>
      <c r="L191" s="128"/>
      <c r="M191" s="129"/>
      <c r="N191" s="936"/>
      <c r="O191" s="937"/>
    </row>
    <row r="192" spans="1:31" outlineLevel="1" x14ac:dyDescent="0.35">
      <c r="A192" s="113"/>
      <c r="B192" s="317" t="s">
        <v>419</v>
      </c>
      <c r="C192" s="317"/>
      <c r="D192" s="317"/>
      <c r="E192" s="318"/>
      <c r="F192" s="336">
        <f>SUMIF($B$38:$B$162,"à fonds perdu Beiträge Dritter",F38:F162)</f>
        <v>0</v>
      </c>
      <c r="G192" s="336">
        <f t="shared" ref="G192:M192" si="135">SUMIF($B$38:$B$162,"à fonds perdu Beiträge Dritter",G38:G162)</f>
        <v>0</v>
      </c>
      <c r="H192" s="336">
        <f t="shared" si="135"/>
        <v>0</v>
      </c>
      <c r="I192" s="336">
        <f t="shared" si="135"/>
        <v>0</v>
      </c>
      <c r="J192" s="336">
        <f t="shared" si="135"/>
        <v>0</v>
      </c>
      <c r="K192" s="336">
        <f t="shared" si="135"/>
        <v>0</v>
      </c>
      <c r="L192" s="336">
        <f t="shared" si="135"/>
        <v>0</v>
      </c>
      <c r="M192" s="336">
        <f t="shared" si="135"/>
        <v>0</v>
      </c>
      <c r="N192" s="938"/>
      <c r="O192" s="939"/>
    </row>
    <row r="193" spans="1:15" outlineLevel="1" x14ac:dyDescent="0.35">
      <c r="A193" s="113"/>
      <c r="B193" s="320" t="s">
        <v>32</v>
      </c>
      <c r="C193" s="317"/>
      <c r="D193" s="317"/>
      <c r="E193" s="318"/>
      <c r="F193" s="321"/>
      <c r="G193" s="322"/>
      <c r="H193" s="322"/>
      <c r="I193" s="322"/>
      <c r="J193" s="322"/>
      <c r="K193" s="322"/>
      <c r="L193" s="322"/>
      <c r="M193" s="323"/>
      <c r="N193" s="938"/>
      <c r="O193" s="939"/>
    </row>
    <row r="194" spans="1:15" outlineLevel="1" x14ac:dyDescent="0.35">
      <c r="A194" s="113"/>
      <c r="B194" s="324" t="s">
        <v>420</v>
      </c>
      <c r="C194" s="325"/>
      <c r="D194" s="326"/>
      <c r="E194" s="318"/>
      <c r="F194" s="328"/>
      <c r="G194" s="329"/>
      <c r="H194" s="329"/>
      <c r="I194" s="329"/>
      <c r="J194" s="329"/>
      <c r="K194" s="329"/>
      <c r="L194" s="329"/>
      <c r="M194" s="330"/>
      <c r="N194" s="938"/>
      <c r="O194" s="939"/>
    </row>
    <row r="195" spans="1:15" outlineLevel="1" x14ac:dyDescent="0.35">
      <c r="A195" s="113"/>
      <c r="B195" s="331" t="s">
        <v>27</v>
      </c>
      <c r="C195" s="325"/>
      <c r="D195" s="326"/>
      <c r="E195" s="318"/>
      <c r="F195" s="332">
        <f>$C$190*F189</f>
        <v>0</v>
      </c>
      <c r="G195" s="332">
        <f t="shared" ref="G195:M195" si="136">$C$190*G189</f>
        <v>0</v>
      </c>
      <c r="H195" s="332">
        <f t="shared" si="136"/>
        <v>0</v>
      </c>
      <c r="I195" s="332">
        <f t="shared" si="136"/>
        <v>0</v>
      </c>
      <c r="J195" s="332">
        <f t="shared" si="136"/>
        <v>0</v>
      </c>
      <c r="K195" s="332">
        <f t="shared" si="136"/>
        <v>0</v>
      </c>
      <c r="L195" s="332">
        <f t="shared" si="136"/>
        <v>0</v>
      </c>
      <c r="M195" s="332">
        <f t="shared" si="136"/>
        <v>0</v>
      </c>
      <c r="N195" s="938"/>
      <c r="O195" s="939"/>
    </row>
    <row r="196" spans="1:15" outlineLevel="1" x14ac:dyDescent="0.35">
      <c r="B196" s="160"/>
      <c r="C196" s="160"/>
      <c r="D196" s="160"/>
      <c r="E196" s="160"/>
      <c r="F196" s="160"/>
      <c r="G196" s="160"/>
      <c r="H196" s="160"/>
      <c r="I196" s="160"/>
      <c r="J196" s="160"/>
      <c r="K196" s="160"/>
      <c r="L196" s="160"/>
      <c r="M196" s="215"/>
      <c r="N196" s="940"/>
      <c r="O196" s="941"/>
    </row>
    <row r="197" spans="1:15" outlineLevel="1" x14ac:dyDescent="0.35">
      <c r="A197" s="295" t="s">
        <v>31</v>
      </c>
      <c r="B197" s="296"/>
      <c r="C197" s="297"/>
      <c r="D197" s="334"/>
      <c r="E197" s="298"/>
      <c r="F197" s="299"/>
      <c r="G197" s="296"/>
      <c r="H197" s="296"/>
      <c r="I197" s="296"/>
      <c r="J197" s="296"/>
      <c r="K197" s="296"/>
      <c r="L197" s="296"/>
      <c r="M197" s="300"/>
      <c r="N197" s="301"/>
      <c r="O197" s="301"/>
    </row>
    <row r="198" spans="1:15" outlineLevel="1" x14ac:dyDescent="0.35">
      <c r="A198" s="302" t="s">
        <v>35</v>
      </c>
      <c r="B198" s="282"/>
      <c r="C198" s="303"/>
      <c r="D198" s="335"/>
      <c r="E198" s="304"/>
      <c r="F198" s="305">
        <f>F199</f>
        <v>0</v>
      </c>
      <c r="G198" s="306">
        <f>F198+G199</f>
        <v>0</v>
      </c>
      <c r="H198" s="306">
        <f>G198+H199</f>
        <v>0</v>
      </c>
      <c r="I198" s="306">
        <f>H198+I199</f>
        <v>0</v>
      </c>
      <c r="J198" s="306">
        <f t="shared" ref="J198" si="137">I198+J199</f>
        <v>0</v>
      </c>
      <c r="K198" s="306">
        <f>J198+K199</f>
        <v>0</v>
      </c>
      <c r="L198" s="306">
        <f t="shared" ref="L198" si="138">K198+L199</f>
        <v>0</v>
      </c>
      <c r="M198" s="307">
        <f>L198+M199</f>
        <v>7954.7760000000017</v>
      </c>
      <c r="N198" s="942"/>
      <c r="O198" s="943"/>
    </row>
    <row r="199" spans="1:15" ht="20.5" customHeight="1" outlineLevel="1" x14ac:dyDescent="0.35">
      <c r="A199" s="308" t="s">
        <v>34</v>
      </c>
      <c r="B199" s="309"/>
      <c r="C199" s="235">
        <v>0</v>
      </c>
      <c r="D199" s="311" t="s">
        <v>315</v>
      </c>
      <c r="E199" s="312"/>
      <c r="F199" s="313">
        <f>F201+F202-F203</f>
        <v>0</v>
      </c>
      <c r="G199" s="314">
        <f>G201+G202-G203</f>
        <v>0</v>
      </c>
      <c r="H199" s="314">
        <f t="shared" ref="H199:L199" si="139">H201+H202-H203</f>
        <v>0</v>
      </c>
      <c r="I199" s="314">
        <f t="shared" si="139"/>
        <v>0</v>
      </c>
      <c r="J199" s="314">
        <f t="shared" si="139"/>
        <v>0</v>
      </c>
      <c r="K199" s="314">
        <f t="shared" si="139"/>
        <v>0</v>
      </c>
      <c r="L199" s="314">
        <f t="shared" si="139"/>
        <v>0</v>
      </c>
      <c r="M199" s="315">
        <f>M201+M202-M203</f>
        <v>7954.7760000000017</v>
      </c>
      <c r="N199" s="944"/>
      <c r="O199" s="945"/>
    </row>
    <row r="200" spans="1:15" outlineLevel="1" x14ac:dyDescent="0.35">
      <c r="A200" s="99"/>
      <c r="B200" s="100"/>
      <c r="C200" s="213"/>
      <c r="D200" s="212"/>
      <c r="E200" s="289"/>
      <c r="F200" s="316"/>
      <c r="G200" s="128"/>
      <c r="H200" s="128"/>
      <c r="I200" s="128"/>
      <c r="J200" s="128"/>
      <c r="K200" s="128"/>
      <c r="L200" s="128"/>
      <c r="M200" s="129"/>
      <c r="N200" s="936"/>
      <c r="O200" s="937"/>
    </row>
    <row r="201" spans="1:15" outlineLevel="1" x14ac:dyDescent="0.35">
      <c r="A201" s="113"/>
      <c r="B201" s="317" t="s">
        <v>419</v>
      </c>
      <c r="C201" s="317"/>
      <c r="D201" s="317"/>
      <c r="E201" s="318"/>
      <c r="F201" s="336">
        <f>SUMIF($B$38:$B$162,"Beiträge Bund &amp; Kanton",F38:F162)</f>
        <v>0</v>
      </c>
      <c r="G201" s="336">
        <f t="shared" ref="G201:M201" si="140">SUMIF($B$38:$B$162,"Beiträge Bund &amp; Kanton",G38:G162)</f>
        <v>0</v>
      </c>
      <c r="H201" s="336">
        <f t="shared" si="140"/>
        <v>0</v>
      </c>
      <c r="I201" s="336">
        <f t="shared" si="140"/>
        <v>0</v>
      </c>
      <c r="J201" s="336">
        <f t="shared" si="140"/>
        <v>0</v>
      </c>
      <c r="K201" s="336">
        <f t="shared" si="140"/>
        <v>0</v>
      </c>
      <c r="L201" s="336">
        <f t="shared" si="140"/>
        <v>0</v>
      </c>
      <c r="M201" s="336">
        <f t="shared" si="140"/>
        <v>7954.7760000000017</v>
      </c>
      <c r="N201" s="938"/>
      <c r="O201" s="939"/>
    </row>
    <row r="202" spans="1:15" outlineLevel="1" x14ac:dyDescent="0.35">
      <c r="A202" s="113"/>
      <c r="B202" s="320" t="s">
        <v>32</v>
      </c>
      <c r="C202" s="317"/>
      <c r="D202" s="317"/>
      <c r="E202" s="318"/>
      <c r="F202" s="321"/>
      <c r="G202" s="322"/>
      <c r="H202" s="322"/>
      <c r="I202" s="322"/>
      <c r="J202" s="322"/>
      <c r="K202" s="322"/>
      <c r="L202" s="322"/>
      <c r="M202" s="323"/>
      <c r="N202" s="938"/>
      <c r="O202" s="939"/>
    </row>
    <row r="203" spans="1:15" outlineLevel="1" x14ac:dyDescent="0.35">
      <c r="A203" s="113"/>
      <c r="B203" s="324" t="s">
        <v>420</v>
      </c>
      <c r="C203" s="325"/>
      <c r="D203" s="326"/>
      <c r="E203" s="318"/>
      <c r="F203" s="328"/>
      <c r="G203" s="329"/>
      <c r="H203" s="329"/>
      <c r="I203" s="329"/>
      <c r="J203" s="329"/>
      <c r="K203" s="329"/>
      <c r="L203" s="329"/>
      <c r="M203" s="330"/>
      <c r="N203" s="938"/>
      <c r="O203" s="939"/>
    </row>
    <row r="204" spans="1:15" outlineLevel="1" x14ac:dyDescent="0.35">
      <c r="A204" s="113"/>
      <c r="B204" s="331" t="s">
        <v>27</v>
      </c>
      <c r="C204" s="325"/>
      <c r="D204" s="326"/>
      <c r="E204" s="318"/>
      <c r="F204" s="332">
        <f>$C$199*F198</f>
        <v>0</v>
      </c>
      <c r="G204" s="332">
        <f t="shared" ref="G204:M204" si="141">$C$199*G198</f>
        <v>0</v>
      </c>
      <c r="H204" s="332">
        <f t="shared" si="141"/>
        <v>0</v>
      </c>
      <c r="I204" s="332">
        <f t="shared" si="141"/>
        <v>0</v>
      </c>
      <c r="J204" s="332">
        <f t="shared" si="141"/>
        <v>0</v>
      </c>
      <c r="K204" s="332">
        <f t="shared" si="141"/>
        <v>0</v>
      </c>
      <c r="L204" s="332">
        <f t="shared" si="141"/>
        <v>0</v>
      </c>
      <c r="M204" s="332">
        <f t="shared" si="141"/>
        <v>0</v>
      </c>
      <c r="N204" s="938"/>
      <c r="O204" s="939"/>
    </row>
    <row r="205" spans="1:15" outlineLevel="1" x14ac:dyDescent="0.35">
      <c r="M205" s="101"/>
      <c r="N205" s="940"/>
      <c r="O205" s="941"/>
    </row>
    <row r="206" spans="1:15" outlineLevel="1" x14ac:dyDescent="0.35">
      <c r="A206" s="295" t="s">
        <v>408</v>
      </c>
      <c r="B206" s="296"/>
      <c r="C206" s="297"/>
      <c r="D206" s="334"/>
      <c r="E206" s="298"/>
      <c r="F206" s="299"/>
      <c r="G206" s="296"/>
      <c r="H206" s="296"/>
      <c r="I206" s="296"/>
      <c r="J206" s="296"/>
      <c r="K206" s="296"/>
      <c r="L206" s="296"/>
      <c r="M206" s="300"/>
      <c r="N206" s="301"/>
      <c r="O206" s="301"/>
    </row>
    <row r="207" spans="1:15" outlineLevel="1" x14ac:dyDescent="0.35">
      <c r="A207" s="302" t="s">
        <v>35</v>
      </c>
      <c r="B207" s="282"/>
      <c r="C207" s="303"/>
      <c r="D207" s="335"/>
      <c r="E207" s="304"/>
      <c r="F207" s="305">
        <f>F208</f>
        <v>0</v>
      </c>
      <c r="G207" s="306">
        <f>F207+G208</f>
        <v>0</v>
      </c>
      <c r="H207" s="306">
        <f>G207+H208</f>
        <v>0</v>
      </c>
      <c r="I207" s="306">
        <f>H207+I208</f>
        <v>0</v>
      </c>
      <c r="J207" s="306">
        <f t="shared" ref="J207" si="142">I207+J208</f>
        <v>0</v>
      </c>
      <c r="K207" s="306">
        <f>J207+K208</f>
        <v>0</v>
      </c>
      <c r="L207" s="306">
        <f>K207+L208</f>
        <v>0</v>
      </c>
      <c r="M207" s="307">
        <f>L207+M208</f>
        <v>0</v>
      </c>
      <c r="N207" s="942"/>
      <c r="O207" s="943"/>
    </row>
    <row r="208" spans="1:15" outlineLevel="1" x14ac:dyDescent="0.35">
      <c r="A208" s="308" t="s">
        <v>34</v>
      </c>
      <c r="B208" s="309"/>
      <c r="C208" s="235">
        <v>0</v>
      </c>
      <c r="D208" s="311" t="s">
        <v>315</v>
      </c>
      <c r="E208" s="312"/>
      <c r="F208" s="313">
        <f>F210+F211-F212</f>
        <v>0</v>
      </c>
      <c r="G208" s="314">
        <f>G210+G211-G212</f>
        <v>0</v>
      </c>
      <c r="H208" s="314">
        <f t="shared" ref="H208:M208" si="143">H210+H211-H212</f>
        <v>0</v>
      </c>
      <c r="I208" s="314">
        <f>I210+I211-I212</f>
        <v>0</v>
      </c>
      <c r="J208" s="314">
        <f t="shared" si="143"/>
        <v>0</v>
      </c>
      <c r="K208" s="314">
        <f>K210+K211-K212</f>
        <v>0</v>
      </c>
      <c r="L208" s="314">
        <f>L210+L211-L212</f>
        <v>0</v>
      </c>
      <c r="M208" s="315">
        <f t="shared" si="143"/>
        <v>0</v>
      </c>
      <c r="N208" s="944"/>
      <c r="O208" s="945"/>
    </row>
    <row r="209" spans="1:15" outlineLevel="1" x14ac:dyDescent="0.35">
      <c r="A209" s="99"/>
      <c r="B209" s="100"/>
      <c r="C209" s="213"/>
      <c r="D209" s="212"/>
      <c r="E209" s="289"/>
      <c r="F209" s="316"/>
      <c r="G209" s="128"/>
      <c r="H209" s="128"/>
      <c r="I209" s="128"/>
      <c r="J209" s="128"/>
      <c r="K209" s="128"/>
      <c r="L209" s="128"/>
      <c r="M209" s="129"/>
      <c r="N209" s="936"/>
      <c r="O209" s="937"/>
    </row>
    <row r="210" spans="1:15" outlineLevel="1" x14ac:dyDescent="0.35">
      <c r="A210" s="113"/>
      <c r="B210" s="317" t="s">
        <v>419</v>
      </c>
      <c r="C210" s="317"/>
      <c r="D210" s="317"/>
      <c r="E210" s="318"/>
      <c r="F210" s="336">
        <f>SUMIF($B$38:$B$162,"Investitionskredit",F38:F162)</f>
        <v>0</v>
      </c>
      <c r="G210" s="336">
        <f t="shared" ref="G210:M210" si="144">SUMIF($B$38:$B$162,"Investitionskredit",G38:G162)</f>
        <v>0</v>
      </c>
      <c r="H210" s="336">
        <f t="shared" si="144"/>
        <v>0</v>
      </c>
      <c r="I210" s="336">
        <f t="shared" si="144"/>
        <v>0</v>
      </c>
      <c r="J210" s="336">
        <f t="shared" si="144"/>
        <v>0</v>
      </c>
      <c r="K210" s="336">
        <f t="shared" si="144"/>
        <v>0</v>
      </c>
      <c r="L210" s="336">
        <f t="shared" si="144"/>
        <v>0</v>
      </c>
      <c r="M210" s="336">
        <f t="shared" si="144"/>
        <v>0</v>
      </c>
      <c r="N210" s="938"/>
      <c r="O210" s="939"/>
    </row>
    <row r="211" spans="1:15" outlineLevel="1" x14ac:dyDescent="0.35">
      <c r="A211" s="113"/>
      <c r="B211" s="320" t="s">
        <v>32</v>
      </c>
      <c r="C211" s="317"/>
      <c r="D211" s="317"/>
      <c r="E211" s="318"/>
      <c r="F211" s="321"/>
      <c r="G211" s="322"/>
      <c r="H211" s="322"/>
      <c r="I211" s="322"/>
      <c r="J211" s="322"/>
      <c r="K211" s="322"/>
      <c r="L211" s="322"/>
      <c r="M211" s="323"/>
      <c r="N211" s="938"/>
      <c r="O211" s="939"/>
    </row>
    <row r="212" spans="1:15" outlineLevel="1" x14ac:dyDescent="0.35">
      <c r="A212" s="113"/>
      <c r="B212" s="324" t="s">
        <v>420</v>
      </c>
      <c r="C212" s="325"/>
      <c r="D212" s="326"/>
      <c r="E212" s="318"/>
      <c r="F212" s="328"/>
      <c r="G212" s="329"/>
      <c r="H212" s="329"/>
      <c r="I212" s="329"/>
      <c r="J212" s="329"/>
      <c r="K212" s="329"/>
      <c r="L212" s="329"/>
      <c r="M212" s="330"/>
      <c r="N212" s="938"/>
      <c r="O212" s="939"/>
    </row>
    <row r="213" spans="1:15" outlineLevel="1" x14ac:dyDescent="0.35">
      <c r="A213" s="113"/>
      <c r="B213" s="331" t="s">
        <v>27</v>
      </c>
      <c r="C213" s="325"/>
      <c r="D213" s="326"/>
      <c r="E213" s="318"/>
      <c r="F213" s="332">
        <f>$C$208*F207</f>
        <v>0</v>
      </c>
      <c r="G213" s="332">
        <f t="shared" ref="G213:M213" si="145">$C$208*G207</f>
        <v>0</v>
      </c>
      <c r="H213" s="332">
        <f t="shared" si="145"/>
        <v>0</v>
      </c>
      <c r="I213" s="332">
        <f t="shared" si="145"/>
        <v>0</v>
      </c>
      <c r="J213" s="332">
        <f t="shared" si="145"/>
        <v>0</v>
      </c>
      <c r="K213" s="332">
        <f t="shared" si="145"/>
        <v>0</v>
      </c>
      <c r="L213" s="332">
        <f t="shared" si="145"/>
        <v>0</v>
      </c>
      <c r="M213" s="332">
        <f t="shared" si="145"/>
        <v>0</v>
      </c>
      <c r="N213" s="938"/>
      <c r="O213" s="939"/>
    </row>
    <row r="214" spans="1:15" outlineLevel="1" x14ac:dyDescent="0.35">
      <c r="M214" s="101"/>
      <c r="N214" s="940"/>
      <c r="O214" s="941"/>
    </row>
    <row r="215" spans="1:15" outlineLevel="1" x14ac:dyDescent="0.35">
      <c r="A215" s="295" t="s">
        <v>30</v>
      </c>
      <c r="B215" s="296"/>
      <c r="C215" s="297"/>
      <c r="D215" s="334"/>
      <c r="E215" s="298"/>
      <c r="F215" s="299"/>
      <c r="G215" s="296"/>
      <c r="H215" s="296"/>
      <c r="I215" s="296"/>
      <c r="J215" s="296"/>
      <c r="K215" s="296"/>
      <c r="L215" s="296"/>
      <c r="M215" s="300"/>
      <c r="N215" s="301"/>
      <c r="O215" s="301"/>
    </row>
    <row r="216" spans="1:15" outlineLevel="1" x14ac:dyDescent="0.35">
      <c r="A216" s="302" t="s">
        <v>35</v>
      </c>
      <c r="B216" s="282"/>
      <c r="C216" s="303"/>
      <c r="D216" s="335"/>
      <c r="E216" s="304"/>
      <c r="F216" s="305">
        <f>F217</f>
        <v>0</v>
      </c>
      <c r="G216" s="306">
        <f>F216+G217</f>
        <v>0</v>
      </c>
      <c r="H216" s="306">
        <f>G216+H217</f>
        <v>0</v>
      </c>
      <c r="I216" s="306">
        <f>H216+I217</f>
        <v>0</v>
      </c>
      <c r="J216" s="306">
        <f t="shared" ref="J216" si="146">I216+J217</f>
        <v>0</v>
      </c>
      <c r="K216" s="306">
        <f>J216+K217</f>
        <v>0</v>
      </c>
      <c r="L216" s="306">
        <f t="shared" ref="L216" si="147">K216+L217</f>
        <v>0</v>
      </c>
      <c r="M216" s="307">
        <f>L216+M217</f>
        <v>0</v>
      </c>
      <c r="N216" s="942"/>
      <c r="O216" s="943"/>
    </row>
    <row r="217" spans="1:15" outlineLevel="1" x14ac:dyDescent="0.35">
      <c r="A217" s="308" t="s">
        <v>34</v>
      </c>
      <c r="B217" s="309"/>
      <c r="C217" s="337">
        <v>0.05</v>
      </c>
      <c r="D217" s="311" t="s">
        <v>315</v>
      </c>
      <c r="E217" s="312"/>
      <c r="F217" s="313">
        <f>F219+F220-F221</f>
        <v>0</v>
      </c>
      <c r="G217" s="314">
        <f>G219+G220-G221</f>
        <v>0</v>
      </c>
      <c r="H217" s="314">
        <f>H219+H220-H221</f>
        <v>0</v>
      </c>
      <c r="I217" s="314">
        <f t="shared" ref="I217:M217" si="148">I219+I220-I221</f>
        <v>0</v>
      </c>
      <c r="J217" s="314">
        <f t="shared" si="148"/>
        <v>0</v>
      </c>
      <c r="K217" s="314">
        <f t="shared" si="148"/>
        <v>0</v>
      </c>
      <c r="L217" s="314">
        <f t="shared" si="148"/>
        <v>0</v>
      </c>
      <c r="M217" s="315">
        <f t="shared" si="148"/>
        <v>0</v>
      </c>
      <c r="N217" s="944"/>
      <c r="O217" s="945"/>
    </row>
    <row r="218" spans="1:15" outlineLevel="1" x14ac:dyDescent="0.35">
      <c r="A218" s="99"/>
      <c r="B218" s="100"/>
      <c r="C218" s="213"/>
      <c r="D218" s="212"/>
      <c r="E218" s="289"/>
      <c r="F218" s="316"/>
      <c r="G218" s="128"/>
      <c r="H218" s="128"/>
      <c r="I218" s="128"/>
      <c r="J218" s="128"/>
      <c r="K218" s="128"/>
      <c r="L218" s="128"/>
      <c r="M218" s="129"/>
      <c r="N218" s="936"/>
      <c r="O218" s="937"/>
    </row>
    <row r="219" spans="1:15" outlineLevel="1" x14ac:dyDescent="0.35">
      <c r="A219" s="113"/>
      <c r="B219" s="317" t="s">
        <v>419</v>
      </c>
      <c r="C219" s="317"/>
      <c r="D219" s="317"/>
      <c r="E219" s="318"/>
      <c r="F219" s="336">
        <f>SUMIF($B$38:$B$162,"Hypothek",F38:F162)</f>
        <v>0</v>
      </c>
      <c r="G219" s="336">
        <f t="shared" ref="G219:M219" si="149">SUMIF($B$38:$B$162,"Hypothek",G38:G162)</f>
        <v>0</v>
      </c>
      <c r="H219" s="336">
        <f t="shared" si="149"/>
        <v>0</v>
      </c>
      <c r="I219" s="336">
        <f t="shared" si="149"/>
        <v>0</v>
      </c>
      <c r="J219" s="336">
        <f t="shared" si="149"/>
        <v>0</v>
      </c>
      <c r="K219" s="336">
        <f t="shared" si="149"/>
        <v>0</v>
      </c>
      <c r="L219" s="336">
        <f t="shared" si="149"/>
        <v>0</v>
      </c>
      <c r="M219" s="336">
        <f t="shared" si="149"/>
        <v>0</v>
      </c>
      <c r="N219" s="938"/>
      <c r="O219" s="939"/>
    </row>
    <row r="220" spans="1:15" outlineLevel="1" x14ac:dyDescent="0.35">
      <c r="A220" s="113"/>
      <c r="B220" s="320" t="s">
        <v>32</v>
      </c>
      <c r="C220" s="317"/>
      <c r="D220" s="317"/>
      <c r="E220" s="318"/>
      <c r="F220" s="321"/>
      <c r="G220" s="322"/>
      <c r="H220" s="322"/>
      <c r="I220" s="322"/>
      <c r="J220" s="322"/>
      <c r="K220" s="322"/>
      <c r="L220" s="322"/>
      <c r="M220" s="323"/>
      <c r="N220" s="938"/>
      <c r="O220" s="939"/>
    </row>
    <row r="221" spans="1:15" outlineLevel="1" x14ac:dyDescent="0.35">
      <c r="A221" s="113"/>
      <c r="B221" s="324" t="s">
        <v>420</v>
      </c>
      <c r="C221" s="325"/>
      <c r="D221" s="326"/>
      <c r="E221" s="318"/>
      <c r="F221" s="328"/>
      <c r="G221" s="329"/>
      <c r="H221" s="329"/>
      <c r="I221" s="329"/>
      <c r="J221" s="329"/>
      <c r="K221" s="329"/>
      <c r="L221" s="329"/>
      <c r="M221" s="330"/>
      <c r="N221" s="938"/>
      <c r="O221" s="939"/>
    </row>
    <row r="222" spans="1:15" outlineLevel="1" x14ac:dyDescent="0.35">
      <c r="A222" s="113"/>
      <c r="B222" s="331" t="s">
        <v>27</v>
      </c>
      <c r="C222" s="325"/>
      <c r="D222" s="326"/>
      <c r="E222" s="318"/>
      <c r="F222" s="332">
        <f>$C$217*F216</f>
        <v>0</v>
      </c>
      <c r="G222" s="332">
        <f t="shared" ref="G222:M222" si="150">$C$217*G216</f>
        <v>0</v>
      </c>
      <c r="H222" s="332">
        <f t="shared" si="150"/>
        <v>0</v>
      </c>
      <c r="I222" s="332">
        <f t="shared" si="150"/>
        <v>0</v>
      </c>
      <c r="J222" s="332">
        <f t="shared" si="150"/>
        <v>0</v>
      </c>
      <c r="K222" s="332">
        <f t="shared" si="150"/>
        <v>0</v>
      </c>
      <c r="L222" s="332">
        <f t="shared" si="150"/>
        <v>0</v>
      </c>
      <c r="M222" s="332">
        <f t="shared" si="150"/>
        <v>0</v>
      </c>
      <c r="N222" s="938"/>
      <c r="O222" s="939"/>
    </row>
    <row r="223" spans="1:15" outlineLevel="1" x14ac:dyDescent="0.35">
      <c r="M223" s="101"/>
      <c r="N223" s="940"/>
      <c r="O223" s="941"/>
    </row>
    <row r="224" spans="1:15" outlineLevel="1" x14ac:dyDescent="0.35">
      <c r="A224" s="295" t="s">
        <v>318</v>
      </c>
      <c r="B224" s="296"/>
      <c r="C224" s="297"/>
      <c r="D224" s="334"/>
      <c r="E224" s="298"/>
      <c r="F224" s="299"/>
      <c r="G224" s="296"/>
      <c r="H224" s="296"/>
      <c r="I224" s="296"/>
      <c r="J224" s="296"/>
      <c r="K224" s="296"/>
      <c r="L224" s="296"/>
      <c r="M224" s="300"/>
      <c r="N224" s="301"/>
      <c r="O224" s="301"/>
    </row>
    <row r="225" spans="1:15" outlineLevel="1" x14ac:dyDescent="0.35">
      <c r="A225" s="302" t="s">
        <v>35</v>
      </c>
      <c r="B225" s="282"/>
      <c r="C225" s="303"/>
      <c r="D225" s="335"/>
      <c r="E225" s="304"/>
      <c r="F225" s="305">
        <f>F226</f>
        <v>0</v>
      </c>
      <c r="G225" s="306">
        <f>F225+G226</f>
        <v>0</v>
      </c>
      <c r="H225" s="306">
        <f>G225+H226</f>
        <v>0</v>
      </c>
      <c r="I225" s="306">
        <f>H225+I226</f>
        <v>0</v>
      </c>
      <c r="J225" s="306">
        <f t="shared" ref="J225" si="151">I225+J226</f>
        <v>0</v>
      </c>
      <c r="K225" s="306">
        <f t="shared" ref="K225" si="152">J225+K226</f>
        <v>0</v>
      </c>
      <c r="L225" s="306">
        <f t="shared" ref="L225" si="153">K225+L226</f>
        <v>0</v>
      </c>
      <c r="M225" s="307">
        <f t="shared" ref="M225" si="154">L225+M226</f>
        <v>0</v>
      </c>
      <c r="N225" s="948"/>
      <c r="O225" s="949"/>
    </row>
    <row r="226" spans="1:15" outlineLevel="1" x14ac:dyDescent="0.35">
      <c r="A226" s="308" t="s">
        <v>34</v>
      </c>
      <c r="B226" s="309"/>
      <c r="C226" s="338">
        <v>0.05</v>
      </c>
      <c r="D226" s="311" t="s">
        <v>315</v>
      </c>
      <c r="E226" s="312"/>
      <c r="F226" s="313">
        <f t="shared" ref="F226:L226" si="155">F228+F229-F230</f>
        <v>0</v>
      </c>
      <c r="G226" s="314">
        <f>G228+G229-G230</f>
        <v>0</v>
      </c>
      <c r="H226" s="314">
        <f t="shared" si="155"/>
        <v>0</v>
      </c>
      <c r="I226" s="314">
        <f t="shared" si="155"/>
        <v>0</v>
      </c>
      <c r="J226" s="314">
        <f t="shared" si="155"/>
        <v>0</v>
      </c>
      <c r="K226" s="314">
        <f t="shared" si="155"/>
        <v>0</v>
      </c>
      <c r="L226" s="314">
        <f t="shared" si="155"/>
        <v>0</v>
      </c>
      <c r="M226" s="315">
        <f>M228+M229-M230</f>
        <v>0</v>
      </c>
      <c r="N226" s="950"/>
      <c r="O226" s="951"/>
    </row>
    <row r="227" spans="1:15" outlineLevel="1" x14ac:dyDescent="0.35">
      <c r="A227" s="99"/>
      <c r="B227" s="100"/>
      <c r="C227" s="213"/>
      <c r="D227" s="212"/>
      <c r="E227" s="289"/>
      <c r="F227" s="316"/>
      <c r="G227" s="128"/>
      <c r="H227" s="128"/>
      <c r="I227" s="128"/>
      <c r="J227" s="128"/>
      <c r="K227" s="128"/>
      <c r="L227" s="128"/>
      <c r="M227" s="129"/>
      <c r="N227" s="952"/>
      <c r="O227" s="953"/>
    </row>
    <row r="228" spans="1:15" outlineLevel="1" x14ac:dyDescent="0.35">
      <c r="A228" s="113"/>
      <c r="B228" s="317" t="s">
        <v>419</v>
      </c>
      <c r="C228" s="317"/>
      <c r="D228" s="317"/>
      <c r="E228" s="318"/>
      <c r="F228" s="336">
        <f>SUMIF($B$38:$B$162,"Darlehen von Dritten",F38:F162)</f>
        <v>0</v>
      </c>
      <c r="G228" s="336">
        <f t="shared" ref="G228:M228" si="156">SUMIF($B$38:$B$162,"Darlehen von Dritten",G38:G162)</f>
        <v>0</v>
      </c>
      <c r="H228" s="336">
        <f t="shared" si="156"/>
        <v>0</v>
      </c>
      <c r="I228" s="336">
        <f t="shared" si="156"/>
        <v>0</v>
      </c>
      <c r="J228" s="336">
        <f t="shared" si="156"/>
        <v>0</v>
      </c>
      <c r="K228" s="336">
        <f t="shared" si="156"/>
        <v>0</v>
      </c>
      <c r="L228" s="336">
        <f t="shared" si="156"/>
        <v>0</v>
      </c>
      <c r="M228" s="336">
        <f t="shared" si="156"/>
        <v>0</v>
      </c>
      <c r="N228" s="910"/>
      <c r="O228" s="954"/>
    </row>
    <row r="229" spans="1:15" outlineLevel="1" x14ac:dyDescent="0.35">
      <c r="A229" s="113"/>
      <c r="B229" s="320" t="s">
        <v>32</v>
      </c>
      <c r="C229" s="317"/>
      <c r="D229" s="317"/>
      <c r="E229" s="318"/>
      <c r="F229" s="321"/>
      <c r="G229" s="322"/>
      <c r="H229" s="322"/>
      <c r="I229" s="322"/>
      <c r="J229" s="322"/>
      <c r="K229" s="322"/>
      <c r="L229" s="322"/>
      <c r="M229" s="323"/>
      <c r="N229" s="910"/>
      <c r="O229" s="954"/>
    </row>
    <row r="230" spans="1:15" outlineLevel="1" x14ac:dyDescent="0.35">
      <c r="A230" s="113"/>
      <c r="B230" s="324" t="s">
        <v>420</v>
      </c>
      <c r="C230" s="325"/>
      <c r="D230" s="326"/>
      <c r="E230" s="318"/>
      <c r="F230" s="328"/>
      <c r="G230" s="329"/>
      <c r="H230" s="329"/>
      <c r="I230" s="329"/>
      <c r="J230" s="329"/>
      <c r="K230" s="329"/>
      <c r="L230" s="329"/>
      <c r="M230" s="330"/>
      <c r="N230" s="910"/>
      <c r="O230" s="954"/>
    </row>
    <row r="231" spans="1:15" outlineLevel="1" x14ac:dyDescent="0.35">
      <c r="A231" s="113"/>
      <c r="B231" s="331" t="s">
        <v>27</v>
      </c>
      <c r="C231" s="325"/>
      <c r="D231" s="326"/>
      <c r="E231" s="318"/>
      <c r="F231" s="332">
        <f>$C$226*F225</f>
        <v>0</v>
      </c>
      <c r="G231" s="332">
        <f t="shared" ref="G231:M231" si="157">$C$226*G225</f>
        <v>0</v>
      </c>
      <c r="H231" s="332">
        <f t="shared" si="157"/>
        <v>0</v>
      </c>
      <c r="I231" s="332">
        <f t="shared" si="157"/>
        <v>0</v>
      </c>
      <c r="J231" s="332">
        <f t="shared" si="157"/>
        <v>0</v>
      </c>
      <c r="K231" s="332">
        <f t="shared" si="157"/>
        <v>0</v>
      </c>
      <c r="L231" s="332">
        <f t="shared" si="157"/>
        <v>0</v>
      </c>
      <c r="M231" s="332">
        <f t="shared" si="157"/>
        <v>0</v>
      </c>
      <c r="N231" s="910"/>
      <c r="O231" s="954"/>
    </row>
    <row r="232" spans="1:15" outlineLevel="1" x14ac:dyDescent="0.35">
      <c r="A232" s="160"/>
      <c r="M232" s="101"/>
      <c r="N232" s="955"/>
      <c r="O232" s="956"/>
    </row>
    <row r="233" spans="1:15" outlineLevel="1" x14ac:dyDescent="0.35">
      <c r="A233" s="295" t="s">
        <v>23</v>
      </c>
      <c r="B233" s="296"/>
      <c r="C233" s="297"/>
      <c r="D233" s="334"/>
      <c r="E233" s="298"/>
      <c r="F233" s="299"/>
      <c r="G233" s="296"/>
      <c r="H233" s="296"/>
      <c r="I233" s="296"/>
      <c r="J233" s="296"/>
      <c r="K233" s="296"/>
      <c r="L233" s="296"/>
      <c r="M233" s="300"/>
      <c r="N233" s="301"/>
      <c r="O233" s="301"/>
    </row>
    <row r="234" spans="1:15" outlineLevel="1" x14ac:dyDescent="0.35">
      <c r="A234" s="302" t="s">
        <v>35</v>
      </c>
      <c r="B234" s="282"/>
      <c r="C234" s="303"/>
      <c r="D234" s="335"/>
      <c r="E234" s="304"/>
      <c r="F234" s="305">
        <f>F235</f>
        <v>0</v>
      </c>
      <c r="G234" s="306">
        <f>F234+G235</f>
        <v>0</v>
      </c>
      <c r="H234" s="306">
        <f>G234+H235</f>
        <v>0</v>
      </c>
      <c r="I234" s="306">
        <f>H234+I235</f>
        <v>0</v>
      </c>
      <c r="J234" s="306">
        <f t="shared" ref="J234" si="158">I234+J235</f>
        <v>0</v>
      </c>
      <c r="K234" s="306">
        <f t="shared" ref="K234" si="159">J234+K235</f>
        <v>0</v>
      </c>
      <c r="L234" s="306">
        <f t="shared" ref="L234" si="160">K234+L235</f>
        <v>0</v>
      </c>
      <c r="M234" s="307">
        <f t="shared" ref="M234" si="161">L234+M235</f>
        <v>0</v>
      </c>
      <c r="N234" s="942"/>
      <c r="O234" s="943"/>
    </row>
    <row r="235" spans="1:15" outlineLevel="1" x14ac:dyDescent="0.35">
      <c r="A235" s="308" t="s">
        <v>34</v>
      </c>
      <c r="B235" s="309"/>
      <c r="C235" s="338">
        <v>0.05</v>
      </c>
      <c r="D235" s="311" t="s">
        <v>315</v>
      </c>
      <c r="E235" s="312"/>
      <c r="F235" s="313">
        <f>F237+F238-F239</f>
        <v>0</v>
      </c>
      <c r="G235" s="314">
        <f>G237+G238-G239</f>
        <v>0</v>
      </c>
      <c r="H235" s="314">
        <f>H237+H238-H239</f>
        <v>0</v>
      </c>
      <c r="I235" s="314">
        <f t="shared" ref="I235:J235" si="162">I237+I238-I239</f>
        <v>0</v>
      </c>
      <c r="J235" s="314">
        <f t="shared" si="162"/>
        <v>0</v>
      </c>
      <c r="K235" s="314">
        <f>K237+K238-K239</f>
        <v>0</v>
      </c>
      <c r="L235" s="314">
        <f>L237+L238-L239</f>
        <v>0</v>
      </c>
      <c r="M235" s="315">
        <f t="shared" ref="M235" si="163">M237+M238-M239</f>
        <v>0</v>
      </c>
      <c r="N235" s="944"/>
      <c r="O235" s="945"/>
    </row>
    <row r="236" spans="1:15" outlineLevel="1" x14ac:dyDescent="0.35">
      <c r="A236" s="99"/>
      <c r="B236" s="100"/>
      <c r="C236" s="213"/>
      <c r="D236" s="212"/>
      <c r="E236" s="289"/>
      <c r="F236" s="316"/>
      <c r="G236" s="128"/>
      <c r="H236" s="128"/>
      <c r="I236" s="128"/>
      <c r="J236" s="128"/>
      <c r="K236" s="128"/>
      <c r="L236" s="128"/>
      <c r="M236" s="129"/>
      <c r="N236" s="936"/>
      <c r="O236" s="937"/>
    </row>
    <row r="237" spans="1:15" outlineLevel="1" x14ac:dyDescent="0.35">
      <c r="A237" s="113"/>
      <c r="B237" s="317" t="s">
        <v>419</v>
      </c>
      <c r="C237" s="317"/>
      <c r="D237" s="317"/>
      <c r="E237" s="318"/>
      <c r="F237" s="336">
        <f>SUMIF($B$38:$B$162,"Bankdarlehen",F38:F162)</f>
        <v>0</v>
      </c>
      <c r="G237" s="336">
        <f t="shared" ref="G237:M237" si="164">SUMIF($B$38:$B$162,"Bankdarlehen",G38:G162)</f>
        <v>0</v>
      </c>
      <c r="H237" s="336">
        <f t="shared" si="164"/>
        <v>0</v>
      </c>
      <c r="I237" s="336">
        <f t="shared" si="164"/>
        <v>0</v>
      </c>
      <c r="J237" s="336">
        <f t="shared" si="164"/>
        <v>0</v>
      </c>
      <c r="K237" s="336">
        <f t="shared" si="164"/>
        <v>0</v>
      </c>
      <c r="L237" s="336">
        <f t="shared" si="164"/>
        <v>0</v>
      </c>
      <c r="M237" s="336">
        <f t="shared" si="164"/>
        <v>0</v>
      </c>
      <c r="N237" s="938"/>
      <c r="O237" s="939"/>
    </row>
    <row r="238" spans="1:15" outlineLevel="1" x14ac:dyDescent="0.35">
      <c r="A238" s="113"/>
      <c r="B238" s="320" t="s">
        <v>32</v>
      </c>
      <c r="C238" s="317"/>
      <c r="D238" s="317"/>
      <c r="E238" s="318"/>
      <c r="F238" s="321"/>
      <c r="G238" s="322"/>
      <c r="H238" s="322"/>
      <c r="I238" s="322"/>
      <c r="J238" s="322"/>
      <c r="K238" s="322"/>
      <c r="L238" s="322"/>
      <c r="M238" s="323"/>
      <c r="N238" s="938"/>
      <c r="O238" s="939"/>
    </row>
    <row r="239" spans="1:15" outlineLevel="1" x14ac:dyDescent="0.35">
      <c r="A239" s="113"/>
      <c r="B239" s="324" t="s">
        <v>420</v>
      </c>
      <c r="C239" s="325"/>
      <c r="D239" s="326"/>
      <c r="E239" s="318"/>
      <c r="F239" s="328"/>
      <c r="G239" s="329"/>
      <c r="H239" s="329"/>
      <c r="I239" s="329"/>
      <c r="J239" s="329"/>
      <c r="K239" s="329"/>
      <c r="L239" s="329"/>
      <c r="M239" s="330"/>
      <c r="N239" s="938"/>
      <c r="O239" s="939"/>
    </row>
    <row r="240" spans="1:15" outlineLevel="1" x14ac:dyDescent="0.35">
      <c r="A240" s="113"/>
      <c r="B240" s="331" t="s">
        <v>27</v>
      </c>
      <c r="C240" s="325"/>
      <c r="D240" s="326"/>
      <c r="E240" s="318"/>
      <c r="F240" s="332">
        <f>$C$235*F234</f>
        <v>0</v>
      </c>
      <c r="G240" s="332">
        <f t="shared" ref="G240:M240" si="165">$C$235*G234</f>
        <v>0</v>
      </c>
      <c r="H240" s="332">
        <f t="shared" si="165"/>
        <v>0</v>
      </c>
      <c r="I240" s="332">
        <f t="shared" si="165"/>
        <v>0</v>
      </c>
      <c r="J240" s="332">
        <f t="shared" si="165"/>
        <v>0</v>
      </c>
      <c r="K240" s="332">
        <f t="shared" si="165"/>
        <v>0</v>
      </c>
      <c r="L240" s="332">
        <f t="shared" si="165"/>
        <v>0</v>
      </c>
      <c r="M240" s="332">
        <f t="shared" si="165"/>
        <v>0</v>
      </c>
      <c r="N240" s="938"/>
      <c r="O240" s="939"/>
    </row>
    <row r="241" spans="1:15" outlineLevel="1" x14ac:dyDescent="0.35">
      <c r="M241" s="101"/>
      <c r="N241" s="940"/>
      <c r="O241" s="941"/>
    </row>
    <row r="242" spans="1:15" outlineLevel="1" x14ac:dyDescent="0.35">
      <c r="A242" s="295" t="s">
        <v>26</v>
      </c>
      <c r="B242" s="296"/>
      <c r="C242" s="297"/>
      <c r="D242" s="334"/>
      <c r="E242" s="298"/>
      <c r="F242" s="299"/>
      <c r="G242" s="296"/>
      <c r="H242" s="296"/>
      <c r="I242" s="296"/>
      <c r="J242" s="296"/>
      <c r="K242" s="296"/>
      <c r="L242" s="296"/>
      <c r="M242" s="300"/>
      <c r="N242" s="301"/>
      <c r="O242" s="301"/>
    </row>
    <row r="243" spans="1:15" outlineLevel="1" x14ac:dyDescent="0.35">
      <c r="A243" s="302" t="s">
        <v>35</v>
      </c>
      <c r="B243" s="282"/>
      <c r="C243" s="303"/>
      <c r="D243" s="335"/>
      <c r="E243" s="304"/>
      <c r="F243" s="305">
        <f>F244</f>
        <v>0</v>
      </c>
      <c r="G243" s="306">
        <f>F243+G244</f>
        <v>0</v>
      </c>
      <c r="H243" s="306">
        <f>G243+H244</f>
        <v>0</v>
      </c>
      <c r="I243" s="306">
        <f>H243+I244</f>
        <v>0</v>
      </c>
      <c r="J243" s="306">
        <f t="shared" ref="J243" si="166">I243+J244</f>
        <v>0</v>
      </c>
      <c r="K243" s="306">
        <f t="shared" ref="K243" si="167">J243+K244</f>
        <v>0</v>
      </c>
      <c r="L243" s="306">
        <f t="shared" ref="L243" si="168">K243+L244</f>
        <v>0</v>
      </c>
      <c r="M243" s="307">
        <f t="shared" ref="M243" si="169">L243+M244</f>
        <v>0</v>
      </c>
      <c r="N243" s="942"/>
      <c r="O243" s="943"/>
    </row>
    <row r="244" spans="1:15" outlineLevel="1" x14ac:dyDescent="0.35">
      <c r="A244" s="308" t="s">
        <v>34</v>
      </c>
      <c r="B244" s="309"/>
      <c r="C244" s="338">
        <v>0.05</v>
      </c>
      <c r="D244" s="311" t="s">
        <v>315</v>
      </c>
      <c r="E244" s="312"/>
      <c r="F244" s="313">
        <f>F246+F247-F248</f>
        <v>0</v>
      </c>
      <c r="G244" s="314">
        <f>G246+G247-G248</f>
        <v>0</v>
      </c>
      <c r="H244" s="314">
        <f t="shared" ref="H244:M244" si="170">H246+H247-H248</f>
        <v>0</v>
      </c>
      <c r="I244" s="314">
        <f t="shared" si="170"/>
        <v>0</v>
      </c>
      <c r="J244" s="314">
        <f t="shared" si="170"/>
        <v>0</v>
      </c>
      <c r="K244" s="314">
        <f t="shared" si="170"/>
        <v>0</v>
      </c>
      <c r="L244" s="314">
        <f t="shared" si="170"/>
        <v>0</v>
      </c>
      <c r="M244" s="315">
        <f t="shared" si="170"/>
        <v>0</v>
      </c>
      <c r="N244" s="944"/>
      <c r="O244" s="945"/>
    </row>
    <row r="245" spans="1:15" outlineLevel="1" x14ac:dyDescent="0.35">
      <c r="A245" s="339"/>
      <c r="B245" s="340"/>
      <c r="C245" s="341"/>
      <c r="D245" s="342"/>
      <c r="E245" s="343"/>
      <c r="F245" s="316"/>
      <c r="G245" s="128"/>
      <c r="H245" s="128"/>
      <c r="I245" s="128"/>
      <c r="J245" s="128"/>
      <c r="K245" s="128"/>
      <c r="L245" s="128"/>
      <c r="M245" s="129"/>
      <c r="N245" s="936"/>
      <c r="O245" s="937"/>
    </row>
    <row r="246" spans="1:15" outlineLevel="1" x14ac:dyDescent="0.35">
      <c r="A246" s="99"/>
      <c r="B246" s="317" t="s">
        <v>419</v>
      </c>
      <c r="C246" s="344"/>
      <c r="D246" s="344"/>
      <c r="E246" s="318"/>
      <c r="F246" s="336">
        <f>SUMIF($B$38:$B$162,"unbekannte Restfinanzierung",F38:F162)</f>
        <v>0</v>
      </c>
      <c r="G246" s="336">
        <f t="shared" ref="G246:M246" si="171">SUMIF($B$38:$B$162,"unbekannte Restfinanzierung",G38:G162)</f>
        <v>0</v>
      </c>
      <c r="H246" s="336">
        <f t="shared" si="171"/>
        <v>0</v>
      </c>
      <c r="I246" s="336">
        <f t="shared" si="171"/>
        <v>0</v>
      </c>
      <c r="J246" s="336">
        <f t="shared" si="171"/>
        <v>0</v>
      </c>
      <c r="K246" s="336">
        <f t="shared" si="171"/>
        <v>0</v>
      </c>
      <c r="L246" s="336">
        <f t="shared" si="171"/>
        <v>0</v>
      </c>
      <c r="M246" s="336">
        <f t="shared" si="171"/>
        <v>0</v>
      </c>
      <c r="N246" s="938"/>
      <c r="O246" s="947"/>
    </row>
    <row r="247" spans="1:15" outlineLevel="1" x14ac:dyDescent="0.35">
      <c r="A247" s="99"/>
      <c r="B247" s="320" t="s">
        <v>32</v>
      </c>
      <c r="C247" s="344"/>
      <c r="D247" s="344"/>
      <c r="E247" s="318"/>
      <c r="F247" s="321"/>
      <c r="G247" s="322"/>
      <c r="H247" s="322"/>
      <c r="I247" s="322"/>
      <c r="J247" s="322"/>
      <c r="K247" s="322"/>
      <c r="L247" s="322"/>
      <c r="M247" s="323"/>
      <c r="N247" s="938"/>
      <c r="O247" s="947"/>
    </row>
    <row r="248" spans="1:15" outlineLevel="1" x14ac:dyDescent="0.35">
      <c r="A248" s="99"/>
      <c r="B248" s="324" t="s">
        <v>420</v>
      </c>
      <c r="C248" s="345"/>
      <c r="D248" s="346"/>
      <c r="E248" s="318"/>
      <c r="F248" s="328"/>
      <c r="G248" s="329"/>
      <c r="H248" s="329"/>
      <c r="I248" s="329"/>
      <c r="J248" s="329"/>
      <c r="K248" s="329"/>
      <c r="L248" s="329"/>
      <c r="M248" s="330"/>
      <c r="N248" s="938"/>
      <c r="O248" s="947"/>
    </row>
    <row r="249" spans="1:15" outlineLevel="1" x14ac:dyDescent="0.35">
      <c r="A249" s="99"/>
      <c r="B249" s="331" t="s">
        <v>27</v>
      </c>
      <c r="C249" s="345"/>
      <c r="D249" s="346"/>
      <c r="E249" s="318"/>
      <c r="F249" s="332">
        <f>$C$244*F243</f>
        <v>0</v>
      </c>
      <c r="G249" s="332">
        <f t="shared" ref="G249:M249" si="172">$C$244*G243</f>
        <v>0</v>
      </c>
      <c r="H249" s="332">
        <f t="shared" si="172"/>
        <v>0</v>
      </c>
      <c r="I249" s="332">
        <f t="shared" si="172"/>
        <v>0</v>
      </c>
      <c r="J249" s="332">
        <f t="shared" si="172"/>
        <v>0</v>
      </c>
      <c r="K249" s="332">
        <f t="shared" si="172"/>
        <v>0</v>
      </c>
      <c r="L249" s="332">
        <f t="shared" si="172"/>
        <v>0</v>
      </c>
      <c r="M249" s="332">
        <f t="shared" si="172"/>
        <v>0</v>
      </c>
      <c r="N249" s="938"/>
      <c r="O249" s="947"/>
    </row>
    <row r="250" spans="1:15" outlineLevel="1" x14ac:dyDescent="0.35">
      <c r="A250" s="347"/>
      <c r="B250" s="106"/>
      <c r="C250" s="106"/>
      <c r="D250" s="106"/>
      <c r="E250" s="106"/>
      <c r="F250" s="106"/>
      <c r="G250" s="106"/>
      <c r="H250" s="106"/>
      <c r="I250" s="106"/>
      <c r="J250" s="106"/>
      <c r="K250" s="106"/>
      <c r="L250" s="106"/>
      <c r="M250" s="106"/>
      <c r="N250" s="940"/>
      <c r="O250" s="941"/>
    </row>
    <row r="251" spans="1:15" x14ac:dyDescent="0.35">
      <c r="A251" s="212"/>
    </row>
    <row r="252" spans="1:15" x14ac:dyDescent="0.35">
      <c r="A252" s="212"/>
    </row>
    <row r="253" spans="1:15" x14ac:dyDescent="0.35">
      <c r="A253" s="212"/>
    </row>
  </sheetData>
  <sheetProtection sheet="1" objects="1" scenarios="1"/>
  <mergeCells count="23">
    <mergeCell ref="N227:O232"/>
    <mergeCell ref="N234:O235"/>
    <mergeCell ref="N236:O241"/>
    <mergeCell ref="N243:O244"/>
    <mergeCell ref="N245:O250"/>
    <mergeCell ref="N207:O208"/>
    <mergeCell ref="N209:O214"/>
    <mergeCell ref="N216:O217"/>
    <mergeCell ref="N218:O223"/>
    <mergeCell ref="N225:O226"/>
    <mergeCell ref="N191:O196"/>
    <mergeCell ref="N198:O199"/>
    <mergeCell ref="N200:O205"/>
    <mergeCell ref="N178:O178"/>
    <mergeCell ref="N180:O181"/>
    <mergeCell ref="N182:O187"/>
    <mergeCell ref="N189:O190"/>
    <mergeCell ref="A5:P5"/>
    <mergeCell ref="N164:O164"/>
    <mergeCell ref="N165:O165"/>
    <mergeCell ref="N167:O169"/>
    <mergeCell ref="N166:O166"/>
    <mergeCell ref="N34:O34"/>
  </mergeCells>
  <conditionalFormatting sqref="F27:M28">
    <cfRule type="cellIs" dxfId="49" priority="2" operator="lessThan">
      <formula>0</formula>
    </cfRule>
  </conditionalFormatting>
  <conditionalFormatting sqref="N27:N28">
    <cfRule type="cellIs" dxfId="48" priority="1" operator="lessThan">
      <formula>0</formula>
    </cfRule>
  </conditionalFormatting>
  <pageMargins left="0.70866141732283472" right="0.70866141732283472" top="0.78740157480314965" bottom="0.78740157480314965" header="0.31496062992125984" footer="0.31496062992125984"/>
  <pageSetup paperSize="9" scale="46" fitToHeight="0" orientation="landscape" r:id="rId1"/>
  <rowBreaks count="4" manualBreakCount="4">
    <brk id="30" max="15" man="1"/>
    <brk id="92" max="15" man="1"/>
    <brk id="161" max="15" man="1"/>
    <brk id="214" max="15" man="1"/>
  </rowBreaks>
  <ignoredErrors>
    <ignoredError sqref="F9:P37 E52 C41:E50 C54:E64 C52 C51 E51 C68:E78 C65 E65 C82:E92 C79 E79 C96:E106 C93 E93 C110:E120 C107 E107 C124:E134 E121 C138:E148 C135 E135 F39:P51 N38:P38 C53 E53 C66 E66 C67 E67 C80 E80 C81 E81 C94 E94 C95 E95 C108 E108 C109 E109 C122 E122 C123 E123 C136 E136 C137 E137 C152:E161 C149 E149 C150 C151 E151 F53:P65 N52:P52 F67:P79 N66:P66 F81:P93 N80:P80 F95:P107 N94:P94 F109:P121 N108:P108 F123:P135 N122:P122 F137:P149 N136:P136 F151:P173 N150:P150 F177:P251 N176:P176 F176:M176 G175:P175 N174:P174"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input'!$B$55:$B$57</xm:f>
          </x14:formula1>
          <xm:sqref>D244 D181 D190 D199 D208 D217 D226 D235</xm:sqref>
        </x14:dataValidation>
        <x14:dataValidation type="list" allowBlank="1" showInputMessage="1" showErrorMessage="1">
          <x14:formula1>
            <xm:f>'Dropdown input'!$B$46:$B$52</xm:f>
          </x14:formula1>
          <xm:sqref>B41:B47 B139:B145 B55:B61 B69:B75 B83:B89 B97:B103 B111:B117 B125:B131 B153:B159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AE143"/>
  <sheetViews>
    <sheetView showGridLines="0" view="pageBreakPreview" zoomScale="80" zoomScaleNormal="100" zoomScaleSheetLayoutView="80" workbookViewId="0">
      <selection activeCell="A5" sqref="A5:P5"/>
    </sheetView>
  </sheetViews>
  <sheetFormatPr baseColWidth="10" defaultColWidth="11" defaultRowHeight="14" outlineLevelRow="1" x14ac:dyDescent="0.3"/>
  <cols>
    <col min="1" max="1" width="52.58203125" style="2" customWidth="1"/>
    <col min="2" max="2" width="19.08203125" style="2" bestFit="1" customWidth="1"/>
    <col min="3" max="3" width="14.25" style="2" customWidth="1"/>
    <col min="4" max="4" width="11" style="2"/>
    <col min="5" max="10" width="11" style="2" customWidth="1"/>
    <col min="11" max="11" width="30.08203125" style="2" customWidth="1"/>
    <col min="12" max="12" width="22.5" style="2" customWidth="1"/>
    <col min="13" max="14" width="16.75" style="2" customWidth="1"/>
    <col min="15" max="15" width="8.33203125" style="2" customWidth="1"/>
    <col min="16" max="16" width="41.33203125" style="2" customWidth="1"/>
    <col min="17" max="16384" width="11" style="2"/>
  </cols>
  <sheetData>
    <row r="1" spans="1:31" s="5" customFormat="1" ht="25" customHeight="1" x14ac:dyDescent="0.3">
      <c r="A1" s="77" t="s">
        <v>157</v>
      </c>
      <c r="B1" s="78"/>
      <c r="C1" s="78"/>
      <c r="D1" s="78"/>
      <c r="E1" s="78"/>
      <c r="F1" s="78"/>
      <c r="G1" s="78"/>
      <c r="H1" s="78"/>
      <c r="I1" s="78"/>
      <c r="J1" s="78"/>
      <c r="K1" s="78"/>
      <c r="L1" s="78"/>
      <c r="M1" s="78"/>
      <c r="N1" s="78"/>
      <c r="O1" s="78"/>
      <c r="P1" s="78"/>
      <c r="Q1" s="348"/>
      <c r="R1" s="348"/>
      <c r="S1" s="348"/>
      <c r="T1" s="3"/>
      <c r="U1" s="3"/>
      <c r="V1" s="3"/>
      <c r="W1" s="3"/>
      <c r="X1" s="3"/>
      <c r="Y1" s="3"/>
      <c r="Z1" s="3"/>
      <c r="AA1" s="3"/>
      <c r="AB1" s="3"/>
      <c r="AC1" s="3"/>
      <c r="AD1" s="3"/>
      <c r="AE1" s="3"/>
    </row>
    <row r="2" spans="1:31" s="71" customFormat="1" ht="22.5" customHeight="1" x14ac:dyDescent="0.3">
      <c r="A2" s="83" t="s">
        <v>87</v>
      </c>
      <c r="B2" s="84"/>
      <c r="C2" s="80"/>
      <c r="D2" s="81"/>
      <c r="E2" s="83" t="s">
        <v>10</v>
      </c>
      <c r="F2" s="84"/>
      <c r="G2" s="81"/>
      <c r="H2" s="81"/>
      <c r="I2" s="81"/>
      <c r="J2" s="81"/>
      <c r="K2" s="81"/>
      <c r="L2" s="81"/>
      <c r="M2" s="81"/>
      <c r="N2" s="81"/>
      <c r="O2" s="81"/>
      <c r="P2" s="82"/>
      <c r="Q2" s="82"/>
      <c r="R2" s="82"/>
      <c r="S2" s="82"/>
    </row>
    <row r="3" spans="1:31" s="71" customFormat="1" ht="21" customHeight="1" x14ac:dyDescent="0.3">
      <c r="A3" s="349" t="s">
        <v>131</v>
      </c>
      <c r="B3" s="350" t="s">
        <v>132</v>
      </c>
      <c r="C3" s="351"/>
      <c r="D3" s="352"/>
      <c r="E3" s="352"/>
      <c r="F3" s="352"/>
      <c r="G3" s="352"/>
      <c r="H3" s="352"/>
      <c r="I3" s="352"/>
      <c r="J3" s="352"/>
      <c r="K3" s="352"/>
      <c r="L3" s="352"/>
      <c r="M3" s="352"/>
      <c r="N3" s="352"/>
      <c r="O3" s="352"/>
      <c r="P3" s="352"/>
      <c r="Q3" s="82"/>
      <c r="R3" s="82"/>
      <c r="S3" s="82"/>
    </row>
    <row r="4" spans="1:31" ht="7" customHeight="1" thickBot="1" x14ac:dyDescent="0.4">
      <c r="A4" s="317"/>
      <c r="B4" s="16"/>
      <c r="C4" s="16"/>
      <c r="D4" s="16"/>
      <c r="E4" s="16"/>
      <c r="F4" s="16"/>
      <c r="G4" s="16"/>
      <c r="H4" s="16"/>
      <c r="I4" s="16"/>
      <c r="J4" s="16"/>
      <c r="K4" s="16"/>
      <c r="L4" s="16"/>
      <c r="M4" s="16"/>
      <c r="N4" s="16"/>
      <c r="O4" s="16"/>
      <c r="P4" s="16"/>
      <c r="Q4" s="16"/>
      <c r="R4" s="16"/>
      <c r="S4" s="16"/>
    </row>
    <row r="5" spans="1:31" ht="77.150000000000006" customHeight="1" thickTop="1" x14ac:dyDescent="0.35">
      <c r="A5" s="957" t="s">
        <v>424</v>
      </c>
      <c r="B5" s="958"/>
      <c r="C5" s="958"/>
      <c r="D5" s="958"/>
      <c r="E5" s="958"/>
      <c r="F5" s="958"/>
      <c r="G5" s="958"/>
      <c r="H5" s="958"/>
      <c r="I5" s="958"/>
      <c r="J5" s="958"/>
      <c r="K5" s="958"/>
      <c r="L5" s="958"/>
      <c r="M5" s="958"/>
      <c r="N5" s="958"/>
      <c r="O5" s="958"/>
      <c r="P5" s="959"/>
      <c r="Q5" s="16"/>
      <c r="R5" s="16"/>
      <c r="S5" s="16"/>
    </row>
    <row r="6" spans="1:31" ht="6" customHeight="1" x14ac:dyDescent="0.35">
      <c r="A6" s="353"/>
      <c r="B6" s="89"/>
      <c r="C6" s="89"/>
      <c r="D6" s="89"/>
      <c r="E6" s="89"/>
      <c r="F6" s="89"/>
      <c r="G6" s="89"/>
      <c r="H6" s="89"/>
      <c r="I6" s="89"/>
      <c r="J6" s="89"/>
      <c r="K6" s="89"/>
      <c r="L6" s="89"/>
      <c r="M6" s="89"/>
      <c r="N6" s="89"/>
      <c r="O6" s="89"/>
      <c r="P6" s="354"/>
      <c r="Q6" s="16"/>
      <c r="R6" s="16"/>
      <c r="S6" s="16"/>
    </row>
    <row r="7" spans="1:31" ht="19" customHeight="1" thickBot="1" x14ac:dyDescent="0.4">
      <c r="A7" s="72" t="s">
        <v>210</v>
      </c>
      <c r="B7" s="355"/>
      <c r="C7" s="355"/>
      <c r="D7" s="355"/>
      <c r="E7" s="355"/>
      <c r="F7" s="355"/>
      <c r="G7" s="355"/>
      <c r="H7" s="355"/>
      <c r="I7" s="355"/>
      <c r="J7" s="355"/>
      <c r="K7" s="355"/>
      <c r="L7" s="355"/>
      <c r="M7" s="355"/>
      <c r="N7" s="356"/>
      <c r="O7" s="356"/>
      <c r="P7" s="357"/>
      <c r="Q7" s="16"/>
      <c r="R7" s="16"/>
      <c r="S7" s="16"/>
    </row>
    <row r="8" spans="1:31" ht="16" thickTop="1" x14ac:dyDescent="0.35">
      <c r="A8" s="317"/>
      <c r="B8" s="16"/>
      <c r="C8" s="16"/>
      <c r="D8" s="16"/>
      <c r="E8" s="16"/>
      <c r="F8" s="16"/>
      <c r="G8" s="16"/>
      <c r="H8" s="16"/>
      <c r="I8" s="16"/>
      <c r="J8" s="16"/>
      <c r="K8" s="16"/>
      <c r="L8" s="16"/>
      <c r="M8" s="16"/>
      <c r="N8" s="9"/>
      <c r="O8" s="16"/>
      <c r="P8" s="16"/>
      <c r="Q8" s="16"/>
      <c r="R8" s="16"/>
      <c r="S8" s="16"/>
    </row>
    <row r="9" spans="1:31" s="74" customFormat="1" ht="26.15" customHeight="1" x14ac:dyDescent="0.3">
      <c r="A9" s="73" t="s">
        <v>212</v>
      </c>
      <c r="B9" s="358"/>
      <c r="C9" s="358"/>
      <c r="D9" s="358"/>
      <c r="E9" s="358"/>
      <c r="F9" s="358"/>
      <c r="G9" s="358"/>
      <c r="H9" s="358"/>
      <c r="I9" s="358"/>
      <c r="J9" s="358"/>
      <c r="K9" s="358"/>
      <c r="L9" s="73"/>
      <c r="M9" s="359"/>
      <c r="N9" s="360"/>
      <c r="O9" s="361"/>
      <c r="P9" s="361"/>
      <c r="Q9" s="362"/>
      <c r="R9" s="362"/>
      <c r="S9" s="362"/>
    </row>
    <row r="10" spans="1:31" ht="15.5" outlineLevel="1" x14ac:dyDescent="0.35">
      <c r="A10" s="363" t="s">
        <v>161</v>
      </c>
      <c r="B10" s="364"/>
      <c r="C10" s="364"/>
      <c r="D10" s="364"/>
      <c r="E10" s="364"/>
      <c r="F10" s="364"/>
      <c r="G10" s="364"/>
      <c r="H10" s="364"/>
      <c r="I10" s="364"/>
      <c r="J10" s="364"/>
      <c r="K10" s="364"/>
      <c r="L10" s="365"/>
      <c r="M10" s="365"/>
      <c r="N10" s="363"/>
      <c r="O10" s="364"/>
      <c r="P10" s="364"/>
      <c r="Q10" s="16"/>
      <c r="R10" s="16"/>
      <c r="S10" s="16"/>
    </row>
    <row r="11" spans="1:31" s="75" customFormat="1" ht="46.5" outlineLevel="1" x14ac:dyDescent="0.3">
      <c r="A11" s="366"/>
      <c r="B11" s="367" t="s">
        <v>49</v>
      </c>
      <c r="C11" s="368" t="str">
        <f>Erfolgsrechnung!C8</f>
        <v>n = Vorjahr</v>
      </c>
      <c r="D11" s="368" t="str">
        <f>Erfolgsrechnung!D8</f>
        <v>n+1 
(1. PRE-Jahr)</v>
      </c>
      <c r="E11" s="368" t="str">
        <f>Erfolgsrechnung!E8</f>
        <v>n+2</v>
      </c>
      <c r="F11" s="368" t="str">
        <f>Erfolgsrechnung!F8</f>
        <v>n+3</v>
      </c>
      <c r="G11" s="368" t="str">
        <f>Erfolgsrechnung!G8</f>
        <v>n+4</v>
      </c>
      <c r="H11" s="368" t="str">
        <f>Erfolgsrechnung!H8</f>
        <v>n+5</v>
      </c>
      <c r="I11" s="368" t="str">
        <f>Erfolgsrechnung!I8</f>
        <v>n+6</v>
      </c>
      <c r="J11" s="368" t="str">
        <f>Erfolgsrechnung!J8</f>
        <v>1. Jahr nach Umsetzung</v>
      </c>
      <c r="K11" s="369" t="s">
        <v>19</v>
      </c>
      <c r="L11" s="370" t="s">
        <v>143</v>
      </c>
      <c r="M11" s="371"/>
      <c r="N11" s="371"/>
      <c r="O11" s="348"/>
      <c r="P11" s="348"/>
      <c r="Q11" s="348"/>
      <c r="R11" s="348"/>
      <c r="S11" s="348"/>
    </row>
    <row r="12" spans="1:31" ht="15.5" outlineLevel="1" x14ac:dyDescent="0.35">
      <c r="A12" s="372" t="s">
        <v>78</v>
      </c>
      <c r="B12" s="373"/>
      <c r="C12" s="374"/>
      <c r="D12" s="375"/>
      <c r="E12" s="375"/>
      <c r="F12" s="375"/>
      <c r="G12" s="375"/>
      <c r="H12" s="375"/>
      <c r="I12" s="376"/>
      <c r="J12" s="373"/>
      <c r="K12" s="377"/>
      <c r="L12" s="378"/>
      <c r="M12" s="16"/>
      <c r="N12" s="16"/>
      <c r="O12" s="16"/>
      <c r="P12" s="16"/>
      <c r="Q12" s="16"/>
      <c r="R12" s="16"/>
      <c r="S12" s="16"/>
    </row>
    <row r="13" spans="1:31" ht="15.5" outlineLevel="1" x14ac:dyDescent="0.35">
      <c r="A13" s="379" t="s">
        <v>59</v>
      </c>
      <c r="B13" s="380" t="s">
        <v>77</v>
      </c>
      <c r="C13" s="381">
        <v>6000</v>
      </c>
      <c r="D13" s="382">
        <f>C13+D14*C13</f>
        <v>8400</v>
      </c>
      <c r="E13" s="382">
        <f t="shared" ref="E13:H13" si="0">D13+E14*D13</f>
        <v>9240</v>
      </c>
      <c r="F13" s="382">
        <f t="shared" si="0"/>
        <v>10626</v>
      </c>
      <c r="G13" s="382">
        <f t="shared" si="0"/>
        <v>11688.6</v>
      </c>
      <c r="H13" s="382">
        <f t="shared" si="0"/>
        <v>13441.89</v>
      </c>
      <c r="I13" s="383">
        <f>H13+I14*H13</f>
        <v>15458.173499999999</v>
      </c>
      <c r="J13" s="383">
        <f>I13+J14*I13</f>
        <v>17776.899525000001</v>
      </c>
      <c r="K13" s="384">
        <f>SUM(C13:I13)</f>
        <v>74854.663499999995</v>
      </c>
      <c r="L13" s="378"/>
      <c r="M13" s="16"/>
      <c r="N13" s="16"/>
      <c r="O13" s="16"/>
      <c r="P13" s="16"/>
      <c r="Q13" s="16"/>
      <c r="R13" s="16"/>
      <c r="S13" s="16"/>
    </row>
    <row r="14" spans="1:31" ht="15.5" outlineLevel="1" x14ac:dyDescent="0.35">
      <c r="A14" s="385" t="s">
        <v>105</v>
      </c>
      <c r="B14" s="386" t="s">
        <v>56</v>
      </c>
      <c r="C14" s="387"/>
      <c r="D14" s="388">
        <v>0.4</v>
      </c>
      <c r="E14" s="388">
        <v>0.1</v>
      </c>
      <c r="F14" s="388">
        <v>0.15</v>
      </c>
      <c r="G14" s="388">
        <v>0.1</v>
      </c>
      <c r="H14" s="388">
        <v>0.15</v>
      </c>
      <c r="I14" s="388">
        <v>0.15</v>
      </c>
      <c r="J14" s="388">
        <v>0.15</v>
      </c>
      <c r="K14" s="389">
        <f>AVERAGE(D14:I14)</f>
        <v>0.17500000000000002</v>
      </c>
      <c r="L14" s="390" t="s">
        <v>107</v>
      </c>
      <c r="M14" s="391"/>
      <c r="N14" s="391"/>
      <c r="O14" s="16"/>
      <c r="P14" s="16"/>
      <c r="Q14" s="16"/>
      <c r="R14" s="16"/>
      <c r="S14" s="16"/>
    </row>
    <row r="15" spans="1:31" ht="15.5" outlineLevel="1" x14ac:dyDescent="0.35">
      <c r="A15" s="385" t="s">
        <v>79</v>
      </c>
      <c r="B15" s="386" t="s">
        <v>84</v>
      </c>
      <c r="C15" s="392">
        <v>10</v>
      </c>
      <c r="D15" s="393">
        <v>10</v>
      </c>
      <c r="E15" s="393">
        <v>10</v>
      </c>
      <c r="F15" s="393">
        <v>10</v>
      </c>
      <c r="G15" s="393">
        <v>10</v>
      </c>
      <c r="H15" s="393">
        <v>10</v>
      </c>
      <c r="I15" s="393">
        <v>10</v>
      </c>
      <c r="J15" s="393">
        <v>10</v>
      </c>
      <c r="K15" s="394">
        <f>AVERAGE(C15:I15)</f>
        <v>10</v>
      </c>
      <c r="L15" s="390"/>
      <c r="M15" s="391"/>
      <c r="N15" s="391"/>
      <c r="O15" s="16"/>
      <c r="P15" s="16"/>
      <c r="Q15" s="16"/>
      <c r="R15" s="16"/>
      <c r="S15" s="16"/>
    </row>
    <row r="16" spans="1:31" ht="15.5" outlineLevel="1" x14ac:dyDescent="0.35">
      <c r="A16" s="379" t="s">
        <v>57</v>
      </c>
      <c r="B16" s="380" t="s">
        <v>81</v>
      </c>
      <c r="C16" s="381">
        <f>C13/C15</f>
        <v>600</v>
      </c>
      <c r="D16" s="395">
        <f t="shared" ref="D16:J16" si="1">D13/D15</f>
        <v>840</v>
      </c>
      <c r="E16" s="395">
        <f t="shared" si="1"/>
        <v>924</v>
      </c>
      <c r="F16" s="395">
        <f t="shared" si="1"/>
        <v>1062.5999999999999</v>
      </c>
      <c r="G16" s="395">
        <f t="shared" si="1"/>
        <v>1168.8600000000001</v>
      </c>
      <c r="H16" s="395">
        <f t="shared" si="1"/>
        <v>1344.1889999999999</v>
      </c>
      <c r="I16" s="395">
        <f t="shared" si="1"/>
        <v>1545.8173499999998</v>
      </c>
      <c r="J16" s="395">
        <f t="shared" si="1"/>
        <v>1777.6899525000001</v>
      </c>
      <c r="K16" s="396">
        <f>SUM(C16:I16)</f>
        <v>7485.4663499999988</v>
      </c>
      <c r="L16" s="397"/>
      <c r="M16" s="398"/>
      <c r="N16" s="398"/>
      <c r="O16" s="16"/>
      <c r="P16" s="16"/>
      <c r="Q16" s="16"/>
      <c r="R16" s="16"/>
      <c r="S16" s="16"/>
    </row>
    <row r="17" spans="1:19" ht="3.65" customHeight="1" outlineLevel="1" x14ac:dyDescent="0.35">
      <c r="A17" s="379"/>
      <c r="B17" s="380"/>
      <c r="C17" s="399"/>
      <c r="D17" s="400"/>
      <c r="E17" s="400"/>
      <c r="F17" s="400"/>
      <c r="G17" s="400"/>
      <c r="H17" s="400"/>
      <c r="I17" s="401"/>
      <c r="J17" s="401"/>
      <c r="K17" s="402"/>
      <c r="L17" s="403"/>
      <c r="M17" s="16"/>
      <c r="N17" s="16"/>
      <c r="O17" s="16"/>
      <c r="P17" s="16"/>
      <c r="Q17" s="16"/>
      <c r="R17" s="16"/>
      <c r="S17" s="16"/>
    </row>
    <row r="18" spans="1:19" ht="15.5" outlineLevel="1" x14ac:dyDescent="0.35">
      <c r="A18" s="404" t="s">
        <v>80</v>
      </c>
      <c r="B18" s="405"/>
      <c r="C18" s="406"/>
      <c r="D18" s="407"/>
      <c r="E18" s="407"/>
      <c r="F18" s="407"/>
      <c r="G18" s="407"/>
      <c r="H18" s="407"/>
      <c r="I18" s="408"/>
      <c r="J18" s="408"/>
      <c r="K18" s="409"/>
      <c r="L18" s="403"/>
      <c r="M18" s="16"/>
      <c r="N18" s="16"/>
      <c r="O18" s="16"/>
      <c r="P18" s="16"/>
      <c r="Q18" s="16"/>
      <c r="R18" s="16"/>
      <c r="S18" s="16"/>
    </row>
    <row r="19" spans="1:19" ht="15.5" outlineLevel="1" x14ac:dyDescent="0.35">
      <c r="A19" s="379" t="s">
        <v>103</v>
      </c>
      <c r="B19" s="380" t="s">
        <v>89</v>
      </c>
      <c r="C19" s="410">
        <v>0.55000000000000004</v>
      </c>
      <c r="D19" s="411">
        <v>0.55000000000000004</v>
      </c>
      <c r="E19" s="411">
        <v>0.55000000000000004</v>
      </c>
      <c r="F19" s="411">
        <v>0.55000000000000004</v>
      </c>
      <c r="G19" s="411">
        <v>0.55000000000000004</v>
      </c>
      <c r="H19" s="411">
        <v>0.55000000000000004</v>
      </c>
      <c r="I19" s="412">
        <v>0.55000000000000004</v>
      </c>
      <c r="J19" s="412">
        <v>1.55</v>
      </c>
      <c r="K19" s="413">
        <f>AVERAGE(C19:I19)</f>
        <v>0.54999999999999993</v>
      </c>
      <c r="L19" s="397"/>
      <c r="M19" s="391"/>
      <c r="N19" s="391"/>
      <c r="O19" s="16"/>
      <c r="P19" s="16"/>
      <c r="Q19" s="16"/>
      <c r="R19" s="16"/>
      <c r="S19" s="16"/>
    </row>
    <row r="20" spans="1:19" ht="15.5" outlineLevel="1" x14ac:dyDescent="0.35">
      <c r="A20" s="379" t="s">
        <v>145</v>
      </c>
      <c r="B20" s="380" t="s">
        <v>89</v>
      </c>
      <c r="C20" s="410">
        <v>0.6</v>
      </c>
      <c r="D20" s="414">
        <f>C20*C21+C20</f>
        <v>0.61199999999999999</v>
      </c>
      <c r="E20" s="414">
        <f t="shared" ref="E20:H20" si="2">D20*D21+D20</f>
        <v>0.59975999999999996</v>
      </c>
      <c r="F20" s="414">
        <f t="shared" si="2"/>
        <v>0.58776479999999998</v>
      </c>
      <c r="G20" s="414">
        <f t="shared" si="2"/>
        <v>0.60539774400000002</v>
      </c>
      <c r="H20" s="414">
        <f t="shared" si="2"/>
        <v>0.60539774400000002</v>
      </c>
      <c r="I20" s="415">
        <f>H20*H21+H20</f>
        <v>0.60539774400000002</v>
      </c>
      <c r="J20" s="415">
        <f>I20*I21+I20</f>
        <v>0.59328978911999997</v>
      </c>
      <c r="K20" s="413">
        <f>AVERAGE(C20:I20)</f>
        <v>0.60224543314285728</v>
      </c>
      <c r="L20" s="397"/>
      <c r="M20" s="398"/>
      <c r="N20" s="398"/>
      <c r="O20" s="16"/>
      <c r="P20" s="16"/>
      <c r="Q20" s="16"/>
      <c r="R20" s="16"/>
      <c r="S20" s="16"/>
    </row>
    <row r="21" spans="1:19" ht="15.5" outlineLevel="1" x14ac:dyDescent="0.35">
      <c r="A21" s="385" t="s">
        <v>104</v>
      </c>
      <c r="B21" s="386" t="s">
        <v>56</v>
      </c>
      <c r="C21" s="387">
        <v>0.02</v>
      </c>
      <c r="D21" s="416">
        <v>-0.02</v>
      </c>
      <c r="E21" s="416">
        <v>-0.02</v>
      </c>
      <c r="F21" s="416">
        <v>0.03</v>
      </c>
      <c r="G21" s="388">
        <v>0</v>
      </c>
      <c r="H21" s="388">
        <v>0</v>
      </c>
      <c r="I21" s="417">
        <f>-2%</f>
        <v>-0.02</v>
      </c>
      <c r="J21" s="417">
        <f>-2%</f>
        <v>-0.02</v>
      </c>
      <c r="K21" s="413">
        <f>AVERAGE(C21:I21)</f>
        <v>-1.4285714285714288E-3</v>
      </c>
      <c r="L21" s="397"/>
      <c r="M21" s="391"/>
      <c r="N21" s="391"/>
      <c r="O21" s="16"/>
      <c r="P21" s="16"/>
      <c r="Q21" s="16"/>
      <c r="R21" s="16"/>
      <c r="S21" s="16"/>
    </row>
    <row r="22" spans="1:19" ht="15.5" outlineLevel="1" x14ac:dyDescent="0.35">
      <c r="A22" s="379" t="s">
        <v>82</v>
      </c>
      <c r="B22" s="380" t="s">
        <v>90</v>
      </c>
      <c r="C22" s="418">
        <f>C20*C15</f>
        <v>6</v>
      </c>
      <c r="D22" s="419">
        <f t="shared" ref="D22:H22" si="3">D20*D15</f>
        <v>6.12</v>
      </c>
      <c r="E22" s="419">
        <f t="shared" si="3"/>
        <v>5.9975999999999994</v>
      </c>
      <c r="F22" s="419">
        <f t="shared" si="3"/>
        <v>5.8776479999999998</v>
      </c>
      <c r="G22" s="419">
        <f t="shared" si="3"/>
        <v>6.0539774400000006</v>
      </c>
      <c r="H22" s="419">
        <f t="shared" si="3"/>
        <v>6.0539774400000006</v>
      </c>
      <c r="I22" s="420">
        <f>I20*I15</f>
        <v>6.0539774400000006</v>
      </c>
      <c r="J22" s="420">
        <f>J20*J15</f>
        <v>5.9328978911999997</v>
      </c>
      <c r="K22" s="413">
        <f>AVERAGE(C22:I22)</f>
        <v>6.0224543314285706</v>
      </c>
      <c r="L22" s="397"/>
      <c r="M22" s="391"/>
      <c r="N22" s="391"/>
      <c r="O22" s="16"/>
      <c r="P22" s="16"/>
      <c r="Q22" s="16"/>
      <c r="R22" s="16"/>
      <c r="S22" s="16"/>
    </row>
    <row r="23" spans="1:19" ht="3.65" customHeight="1" outlineLevel="1" x14ac:dyDescent="0.35">
      <c r="A23" s="379"/>
      <c r="B23" s="380"/>
      <c r="C23" s="399"/>
      <c r="D23" s="400"/>
      <c r="E23" s="400"/>
      <c r="F23" s="400"/>
      <c r="G23" s="400"/>
      <c r="H23" s="400"/>
      <c r="I23" s="401"/>
      <c r="J23" s="401"/>
      <c r="K23" s="402"/>
      <c r="L23" s="403"/>
      <c r="M23" s="16"/>
      <c r="N23" s="16"/>
      <c r="O23" s="16"/>
      <c r="P23" s="16"/>
      <c r="Q23" s="16"/>
      <c r="R23" s="16"/>
      <c r="S23" s="16"/>
    </row>
    <row r="24" spans="1:19" ht="15.5" outlineLevel="1" x14ac:dyDescent="0.35">
      <c r="A24" s="421" t="s">
        <v>106</v>
      </c>
      <c r="B24" s="380" t="s">
        <v>90</v>
      </c>
      <c r="C24" s="422">
        <v>1.2</v>
      </c>
      <c r="D24" s="423">
        <v>1.2</v>
      </c>
      <c r="E24" s="423">
        <v>1.2</v>
      </c>
      <c r="F24" s="423">
        <v>1.2</v>
      </c>
      <c r="G24" s="423">
        <v>1.2</v>
      </c>
      <c r="H24" s="423">
        <v>1.2</v>
      </c>
      <c r="I24" s="424">
        <v>1.2</v>
      </c>
      <c r="J24" s="424">
        <v>2.2000000000000002</v>
      </c>
      <c r="K24" s="413">
        <f>AVERAGE(C24:I24)</f>
        <v>1.2</v>
      </c>
      <c r="L24" s="397"/>
      <c r="M24" s="391"/>
      <c r="N24" s="391"/>
      <c r="O24" s="16"/>
      <c r="P24" s="16"/>
      <c r="Q24" s="16"/>
      <c r="R24" s="16"/>
      <c r="S24" s="16"/>
    </row>
    <row r="25" spans="1:19" ht="3.65" customHeight="1" outlineLevel="1" x14ac:dyDescent="0.35">
      <c r="A25" s="379"/>
      <c r="B25" s="380"/>
      <c r="C25" s="399"/>
      <c r="D25" s="400"/>
      <c r="E25" s="400"/>
      <c r="F25" s="400"/>
      <c r="G25" s="400"/>
      <c r="H25" s="400"/>
      <c r="I25" s="401"/>
      <c r="J25" s="401"/>
      <c r="K25" s="402"/>
      <c r="L25" s="403"/>
      <c r="M25" s="16"/>
      <c r="N25" s="16"/>
      <c r="O25" s="16"/>
      <c r="P25" s="16"/>
      <c r="Q25" s="16"/>
      <c r="R25" s="16"/>
      <c r="S25" s="16"/>
    </row>
    <row r="26" spans="1:19" ht="15.5" outlineLevel="1" x14ac:dyDescent="0.35">
      <c r="A26" s="421" t="s">
        <v>85</v>
      </c>
      <c r="B26" s="380" t="s">
        <v>56</v>
      </c>
      <c r="C26" s="425">
        <v>0.3</v>
      </c>
      <c r="D26" s="426">
        <v>0.3</v>
      </c>
      <c r="E26" s="426">
        <v>0.3</v>
      </c>
      <c r="F26" s="426">
        <v>0.35</v>
      </c>
      <c r="G26" s="426">
        <v>0.35</v>
      </c>
      <c r="H26" s="426">
        <v>0.35</v>
      </c>
      <c r="I26" s="427">
        <v>0.35</v>
      </c>
      <c r="J26" s="427">
        <v>0.35</v>
      </c>
      <c r="K26" s="413">
        <f>AVERAGE(C26:I26)</f>
        <v>0.32857142857142863</v>
      </c>
      <c r="L26" s="397"/>
      <c r="M26" s="391"/>
      <c r="N26" s="391"/>
      <c r="O26" s="16"/>
      <c r="P26" s="16"/>
      <c r="Q26" s="16"/>
      <c r="R26" s="16"/>
      <c r="S26" s="16"/>
    </row>
    <row r="27" spans="1:19" ht="15.5" outlineLevel="1" x14ac:dyDescent="0.35">
      <c r="A27" s="421" t="s">
        <v>64</v>
      </c>
      <c r="B27" s="380" t="s">
        <v>90</v>
      </c>
      <c r="C27" s="418">
        <f>(C22+C24)/(1-C26)</f>
        <v>10.285714285714286</v>
      </c>
      <c r="D27" s="419">
        <f>(D22+D24)/(1-D26)</f>
        <v>10.457142857142859</v>
      </c>
      <c r="E27" s="419">
        <f t="shared" ref="E27:H27" si="4">(E22+E24)/(1-E26)</f>
        <v>10.282285714285715</v>
      </c>
      <c r="F27" s="419">
        <f t="shared" si="4"/>
        <v>10.888689230769231</v>
      </c>
      <c r="G27" s="419">
        <f t="shared" si="4"/>
        <v>11.159965292307692</v>
      </c>
      <c r="H27" s="419">
        <f t="shared" si="4"/>
        <v>11.159965292307692</v>
      </c>
      <c r="I27" s="420">
        <f>(I22+I24)/(1-I26)</f>
        <v>11.159965292307692</v>
      </c>
      <c r="J27" s="420">
        <f>(J22+J24)/(1-J26)</f>
        <v>12.512150601846152</v>
      </c>
      <c r="K27" s="413">
        <f>AVERAGE(C27:I27)</f>
        <v>10.770532566405024</v>
      </c>
      <c r="L27" s="397"/>
      <c r="M27" s="398"/>
      <c r="N27" s="398"/>
      <c r="O27" s="16"/>
      <c r="P27" s="16"/>
      <c r="Q27" s="16"/>
      <c r="R27" s="16"/>
      <c r="S27" s="16"/>
    </row>
    <row r="28" spans="1:19" ht="3.65" customHeight="1" outlineLevel="1" x14ac:dyDescent="0.35">
      <c r="A28" s="379"/>
      <c r="B28" s="380"/>
      <c r="C28" s="399"/>
      <c r="D28" s="400"/>
      <c r="E28" s="400"/>
      <c r="F28" s="400"/>
      <c r="G28" s="400"/>
      <c r="H28" s="400"/>
      <c r="I28" s="401"/>
      <c r="J28" s="401"/>
      <c r="K28" s="402"/>
      <c r="L28" s="378"/>
      <c r="M28" s="16"/>
      <c r="N28" s="16"/>
      <c r="O28" s="16"/>
      <c r="P28" s="16"/>
      <c r="Q28" s="400"/>
      <c r="R28" s="16"/>
      <c r="S28" s="16"/>
    </row>
    <row r="29" spans="1:19" s="75" customFormat="1" ht="15.5" outlineLevel="1" x14ac:dyDescent="0.3">
      <c r="A29" s="428" t="s">
        <v>282</v>
      </c>
      <c r="B29" s="429" t="s">
        <v>60</v>
      </c>
      <c r="C29" s="430">
        <f>C16*C27</f>
        <v>6171.4285714285716</v>
      </c>
      <c r="D29" s="431">
        <f t="shared" ref="D29:H29" si="5">D16*D27</f>
        <v>8784.0000000000018</v>
      </c>
      <c r="E29" s="431">
        <f t="shared" si="5"/>
        <v>9500.8320000000003</v>
      </c>
      <c r="F29" s="431">
        <f t="shared" si="5"/>
        <v>11570.321176615384</v>
      </c>
      <c r="G29" s="431">
        <f t="shared" si="5"/>
        <v>13044.437031566771</v>
      </c>
      <c r="H29" s="431">
        <f t="shared" si="5"/>
        <v>15001.102586301784</v>
      </c>
      <c r="I29" s="432">
        <f>I16*I27</f>
        <v>17251.26797424705</v>
      </c>
      <c r="J29" s="432">
        <f>J16*J27</f>
        <v>22242.724409068735</v>
      </c>
      <c r="K29" s="433">
        <f>SUM(C29:I29)</f>
        <v>81323.389340159571</v>
      </c>
      <c r="L29" s="434" t="s">
        <v>94</v>
      </c>
      <c r="M29" s="348"/>
      <c r="N29" s="348"/>
      <c r="O29" s="348"/>
      <c r="P29" s="348"/>
      <c r="Q29" s="348"/>
      <c r="R29" s="348"/>
      <c r="S29" s="348"/>
    </row>
    <row r="30" spans="1:19" s="75" customFormat="1" ht="15.5" outlineLevel="1" x14ac:dyDescent="0.3">
      <c r="A30" s="435" t="s">
        <v>283</v>
      </c>
      <c r="B30" s="436" t="s">
        <v>60</v>
      </c>
      <c r="C30" s="437">
        <f>C13*C20+C24*C16</f>
        <v>4320</v>
      </c>
      <c r="D30" s="438">
        <f t="shared" ref="D30:H30" si="6">D13*D20+D24*D16</f>
        <v>6148.8</v>
      </c>
      <c r="E30" s="438">
        <f t="shared" si="6"/>
        <v>6650.5824000000002</v>
      </c>
      <c r="F30" s="438">
        <f t="shared" si="6"/>
        <v>7520.7087647999997</v>
      </c>
      <c r="G30" s="438">
        <f t="shared" si="6"/>
        <v>8478.8840705184011</v>
      </c>
      <c r="H30" s="438">
        <f t="shared" si="6"/>
        <v>9750.7166810961608</v>
      </c>
      <c r="I30" s="439">
        <f>I13*I20+I24*I16</f>
        <v>11213.324183260582</v>
      </c>
      <c r="J30" s="439">
        <f>J13*J20+J24*J16</f>
        <v>14457.770865894679</v>
      </c>
      <c r="K30" s="433">
        <f>SUM(C30:I30)</f>
        <v>54083.016099675151</v>
      </c>
      <c r="L30" s="434" t="s">
        <v>94</v>
      </c>
      <c r="M30" s="348"/>
      <c r="N30" s="348"/>
      <c r="O30" s="348"/>
      <c r="P30" s="348"/>
      <c r="Q30" s="348"/>
      <c r="R30" s="348"/>
      <c r="S30" s="348"/>
    </row>
    <row r="31" spans="1:19" s="75" customFormat="1" ht="16" outlineLevel="1" thickBot="1" x14ac:dyDescent="0.35">
      <c r="A31" s="440" t="s">
        <v>284</v>
      </c>
      <c r="B31" s="441" t="s">
        <v>60</v>
      </c>
      <c r="C31" s="442">
        <f>C29-C30</f>
        <v>1851.4285714285716</v>
      </c>
      <c r="D31" s="443">
        <f t="shared" ref="D31:H31" si="7">D29-D30</f>
        <v>2635.2000000000016</v>
      </c>
      <c r="E31" s="443">
        <f t="shared" si="7"/>
        <v>2850.2496000000001</v>
      </c>
      <c r="F31" s="443">
        <f t="shared" si="7"/>
        <v>4049.6124118153839</v>
      </c>
      <c r="G31" s="443">
        <f t="shared" si="7"/>
        <v>4565.55296104837</v>
      </c>
      <c r="H31" s="443">
        <f t="shared" si="7"/>
        <v>5250.3859052056232</v>
      </c>
      <c r="I31" s="444">
        <f>I29-I30</f>
        <v>6037.9437909864682</v>
      </c>
      <c r="J31" s="444">
        <f>J29-J30</f>
        <v>7784.9535431740551</v>
      </c>
      <c r="K31" s="445">
        <f>SUM(C31:I31)</f>
        <v>27240.37324048442</v>
      </c>
      <c r="L31" s="348"/>
      <c r="M31" s="348"/>
      <c r="N31" s="348"/>
      <c r="O31" s="348"/>
      <c r="P31" s="348"/>
      <c r="Q31" s="348"/>
      <c r="R31" s="348"/>
      <c r="S31" s="348"/>
    </row>
    <row r="32" spans="1:19" ht="16" outlineLevel="1" thickTop="1" x14ac:dyDescent="0.35">
      <c r="A32" s="446"/>
      <c r="B32" s="88"/>
      <c r="C32" s="447"/>
      <c r="D32" s="447"/>
      <c r="E32" s="447"/>
      <c r="F32" s="447"/>
      <c r="G32" s="447"/>
      <c r="H32" s="447"/>
      <c r="I32" s="447"/>
      <c r="J32" s="447"/>
      <c r="K32" s="16"/>
      <c r="L32" s="447"/>
      <c r="M32" s="447"/>
      <c r="N32" s="16"/>
      <c r="O32" s="16"/>
      <c r="P32" s="16"/>
      <c r="Q32" s="16"/>
      <c r="R32" s="16"/>
      <c r="S32" s="16"/>
    </row>
    <row r="33" spans="1:19" ht="15.5" outlineLevel="1" x14ac:dyDescent="0.35">
      <c r="A33" s="363" t="s">
        <v>162</v>
      </c>
      <c r="B33" s="364"/>
      <c r="C33" s="364"/>
      <c r="D33" s="364"/>
      <c r="E33" s="364"/>
      <c r="F33" s="364"/>
      <c r="G33" s="364"/>
      <c r="H33" s="364"/>
      <c r="I33" s="364"/>
      <c r="J33" s="364"/>
      <c r="K33" s="364"/>
      <c r="L33" s="364"/>
      <c r="M33" s="364"/>
      <c r="N33" s="364"/>
      <c r="O33" s="364"/>
      <c r="P33" s="364"/>
      <c r="Q33" s="16"/>
      <c r="R33" s="16"/>
      <c r="S33" s="16"/>
    </row>
    <row r="34" spans="1:19" s="75" customFormat="1" ht="46.5" outlineLevel="1" x14ac:dyDescent="0.3">
      <c r="A34" s="366"/>
      <c r="B34" s="367" t="s">
        <v>49</v>
      </c>
      <c r="C34" s="368" t="str">
        <f>Erfolgsrechnung!C8</f>
        <v>n = Vorjahr</v>
      </c>
      <c r="D34" s="368" t="str">
        <f>Erfolgsrechnung!D8</f>
        <v>n+1 
(1. PRE-Jahr)</v>
      </c>
      <c r="E34" s="368" t="str">
        <f>Erfolgsrechnung!E8</f>
        <v>n+2</v>
      </c>
      <c r="F34" s="368" t="str">
        <f>Erfolgsrechnung!F8</f>
        <v>n+3</v>
      </c>
      <c r="G34" s="368" t="str">
        <f>Erfolgsrechnung!G8</f>
        <v>n+4</v>
      </c>
      <c r="H34" s="368" t="str">
        <f>Erfolgsrechnung!H8</f>
        <v>n+5</v>
      </c>
      <c r="I34" s="368" t="str">
        <f>Erfolgsrechnung!I8</f>
        <v>n+6</v>
      </c>
      <c r="J34" s="368" t="str">
        <f>Erfolgsrechnung!J8</f>
        <v>1. Jahr nach Umsetzung</v>
      </c>
      <c r="K34" s="369" t="s">
        <v>19</v>
      </c>
      <c r="L34" s="370" t="s">
        <v>143</v>
      </c>
      <c r="M34" s="371"/>
      <c r="N34" s="371"/>
      <c r="O34" s="348"/>
      <c r="P34" s="348"/>
      <c r="Q34" s="348"/>
      <c r="R34" s="348"/>
      <c r="S34" s="348"/>
    </row>
    <row r="35" spans="1:19" ht="15.5" outlineLevel="1" x14ac:dyDescent="0.35">
      <c r="A35" s="372" t="s">
        <v>88</v>
      </c>
      <c r="B35" s="373"/>
      <c r="C35" s="374"/>
      <c r="D35" s="375"/>
      <c r="E35" s="375"/>
      <c r="F35" s="375"/>
      <c r="G35" s="375"/>
      <c r="H35" s="375"/>
      <c r="I35" s="376"/>
      <c r="J35" s="376"/>
      <c r="K35" s="448"/>
      <c r="L35" s="378"/>
      <c r="M35" s="16"/>
      <c r="N35" s="16"/>
      <c r="O35" s="16"/>
      <c r="P35" s="16"/>
      <c r="Q35" s="16"/>
      <c r="R35" s="16"/>
      <c r="S35" s="16"/>
    </row>
    <row r="36" spans="1:19" ht="15.5" outlineLevel="1" x14ac:dyDescent="0.35">
      <c r="A36" s="379" t="s">
        <v>83</v>
      </c>
      <c r="B36" s="380" t="s">
        <v>108</v>
      </c>
      <c r="C36" s="381">
        <v>0</v>
      </c>
      <c r="D36" s="395">
        <f>52*3</f>
        <v>156</v>
      </c>
      <c r="E36" s="382">
        <f>D36*(1+E37)</f>
        <v>171.60000000000002</v>
      </c>
      <c r="F36" s="382">
        <f t="shared" ref="F36:H36" si="8">E36*(1+F37)</f>
        <v>188.76000000000005</v>
      </c>
      <c r="G36" s="382">
        <f t="shared" si="8"/>
        <v>207.63600000000008</v>
      </c>
      <c r="H36" s="382">
        <f t="shared" si="8"/>
        <v>228.39960000000011</v>
      </c>
      <c r="I36" s="449">
        <f>H36*(1+I37)</f>
        <v>251.23956000000013</v>
      </c>
      <c r="J36" s="449">
        <f>I36*(1+J37)</f>
        <v>527.60307600000033</v>
      </c>
      <c r="K36" s="384">
        <f>SUM(C36:I36)</f>
        <v>1203.6351600000005</v>
      </c>
      <c r="L36" s="397"/>
      <c r="M36" s="391"/>
      <c r="N36" s="391"/>
      <c r="O36" s="16"/>
      <c r="P36" s="16"/>
      <c r="Q36" s="16"/>
      <c r="R36" s="16"/>
      <c r="S36" s="16"/>
    </row>
    <row r="37" spans="1:19" ht="15.5" outlineLevel="1" x14ac:dyDescent="0.35">
      <c r="A37" s="385" t="s">
        <v>58</v>
      </c>
      <c r="B37" s="386" t="s">
        <v>56</v>
      </c>
      <c r="C37" s="387"/>
      <c r="D37" s="388"/>
      <c r="E37" s="388">
        <v>0.1</v>
      </c>
      <c r="F37" s="388">
        <v>0.1</v>
      </c>
      <c r="G37" s="388">
        <v>0.1</v>
      </c>
      <c r="H37" s="388">
        <v>0.1</v>
      </c>
      <c r="I37" s="450">
        <v>0.1</v>
      </c>
      <c r="J37" s="450">
        <v>1.1000000000000001</v>
      </c>
      <c r="K37" s="389">
        <f>AVERAGE(D37:I37)</f>
        <v>0.1</v>
      </c>
      <c r="L37" s="397"/>
      <c r="M37" s="391"/>
      <c r="N37" s="391"/>
      <c r="O37" s="16"/>
      <c r="P37" s="16"/>
      <c r="Q37" s="16"/>
      <c r="R37" s="16"/>
      <c r="S37" s="16"/>
    </row>
    <row r="38" spans="1:19" ht="15.5" outlineLevel="1" x14ac:dyDescent="0.35">
      <c r="A38" s="379" t="s">
        <v>109</v>
      </c>
      <c r="B38" s="380" t="s">
        <v>86</v>
      </c>
      <c r="C38" s="381">
        <v>0</v>
      </c>
      <c r="D38" s="395">
        <v>40</v>
      </c>
      <c r="E38" s="395">
        <v>40</v>
      </c>
      <c r="F38" s="395">
        <v>40</v>
      </c>
      <c r="G38" s="395">
        <v>40</v>
      </c>
      <c r="H38" s="395">
        <v>40</v>
      </c>
      <c r="I38" s="451">
        <v>40</v>
      </c>
      <c r="J38" s="451">
        <v>41</v>
      </c>
      <c r="K38" s="452">
        <f>SUM(C38:I38)</f>
        <v>240</v>
      </c>
      <c r="L38" s="397"/>
      <c r="M38" s="391"/>
      <c r="N38" s="391"/>
      <c r="O38" s="16"/>
      <c r="P38" s="16"/>
      <c r="Q38" s="16"/>
      <c r="R38" s="16"/>
      <c r="S38" s="16"/>
    </row>
    <row r="39" spans="1:19" ht="15.5" outlineLevel="1" x14ac:dyDescent="0.35">
      <c r="A39" s="379" t="s">
        <v>64</v>
      </c>
      <c r="B39" s="380" t="s">
        <v>86</v>
      </c>
      <c r="C39" s="453"/>
      <c r="D39" s="382">
        <f>D38/(1-D40)</f>
        <v>80</v>
      </c>
      <c r="E39" s="382">
        <f t="shared" ref="E39:H39" si="9">E38/(1-E40)</f>
        <v>88.8888888888889</v>
      </c>
      <c r="F39" s="382">
        <f t="shared" si="9"/>
        <v>100</v>
      </c>
      <c r="G39" s="382">
        <f t="shared" si="9"/>
        <v>100</v>
      </c>
      <c r="H39" s="382">
        <f t="shared" si="9"/>
        <v>100</v>
      </c>
      <c r="I39" s="449">
        <f>I38/(1-I40)</f>
        <v>100</v>
      </c>
      <c r="J39" s="449">
        <f>J38/(1-J40)</f>
        <v>102.5</v>
      </c>
      <c r="K39" s="396">
        <f>AVERAGE(C39:I39)</f>
        <v>94.814814814814824</v>
      </c>
      <c r="L39" s="397"/>
      <c r="M39" s="391"/>
      <c r="N39" s="391"/>
      <c r="O39" s="16"/>
      <c r="P39" s="16"/>
      <c r="Q39" s="16"/>
      <c r="R39" s="16"/>
      <c r="S39" s="16"/>
    </row>
    <row r="40" spans="1:19" ht="15.5" outlineLevel="1" x14ac:dyDescent="0.35">
      <c r="A40" s="379" t="s">
        <v>61</v>
      </c>
      <c r="B40" s="380" t="s">
        <v>56</v>
      </c>
      <c r="C40" s="425"/>
      <c r="D40" s="454">
        <v>0.5</v>
      </c>
      <c r="E40" s="426">
        <v>0.55000000000000004</v>
      </c>
      <c r="F40" s="426">
        <v>0.6</v>
      </c>
      <c r="G40" s="426">
        <v>0.6</v>
      </c>
      <c r="H40" s="426">
        <v>0.6</v>
      </c>
      <c r="I40" s="455">
        <v>0.6</v>
      </c>
      <c r="J40" s="455">
        <v>0.6</v>
      </c>
      <c r="K40" s="456">
        <f>AVERAGE(C40:I40)</f>
        <v>0.57500000000000007</v>
      </c>
      <c r="L40" s="397"/>
      <c r="M40" s="391"/>
      <c r="N40" s="391"/>
      <c r="O40" s="16"/>
      <c r="P40" s="16"/>
      <c r="Q40" s="16"/>
      <c r="R40" s="16"/>
      <c r="S40" s="16"/>
    </row>
    <row r="41" spans="1:19" ht="3.65" customHeight="1" outlineLevel="1" x14ac:dyDescent="0.35">
      <c r="A41" s="379"/>
      <c r="B41" s="380"/>
      <c r="C41" s="399"/>
      <c r="D41" s="400"/>
      <c r="E41" s="400"/>
      <c r="F41" s="400"/>
      <c r="G41" s="400"/>
      <c r="H41" s="400"/>
      <c r="I41" s="403"/>
      <c r="J41" s="403"/>
      <c r="K41" s="377"/>
      <c r="L41" s="434"/>
      <c r="M41" s="447"/>
      <c r="N41" s="89"/>
      <c r="O41" s="16"/>
      <c r="P41" s="16"/>
      <c r="Q41" s="16"/>
      <c r="R41" s="16"/>
      <c r="S41" s="16"/>
    </row>
    <row r="42" spans="1:19" s="75" customFormat="1" ht="15.5" outlineLevel="1" x14ac:dyDescent="0.35">
      <c r="A42" s="428" t="s">
        <v>282</v>
      </c>
      <c r="B42" s="429"/>
      <c r="C42" s="430">
        <f>C36*C39</f>
        <v>0</v>
      </c>
      <c r="D42" s="431">
        <f t="shared" ref="D42:H42" si="10">D36*D39</f>
        <v>12480</v>
      </c>
      <c r="E42" s="431">
        <f t="shared" si="10"/>
        <v>15253.333333333338</v>
      </c>
      <c r="F42" s="431">
        <f t="shared" si="10"/>
        <v>18876.000000000004</v>
      </c>
      <c r="G42" s="431">
        <f t="shared" si="10"/>
        <v>20763.600000000009</v>
      </c>
      <c r="H42" s="431">
        <f t="shared" si="10"/>
        <v>22839.96000000001</v>
      </c>
      <c r="I42" s="457">
        <f>I36*I39</f>
        <v>25123.956000000013</v>
      </c>
      <c r="J42" s="457">
        <f>J36*J39</f>
        <v>54079.315290000035</v>
      </c>
      <c r="K42" s="458">
        <f>SUM(C42:I42)</f>
        <v>115336.84933333338</v>
      </c>
      <c r="L42" s="434" t="s">
        <v>94</v>
      </c>
      <c r="M42" s="447"/>
      <c r="N42" s="89"/>
      <c r="O42" s="348"/>
      <c r="P42" s="348"/>
      <c r="Q42" s="348"/>
      <c r="R42" s="348"/>
      <c r="S42" s="348"/>
    </row>
    <row r="43" spans="1:19" s="75" customFormat="1" ht="15.5" outlineLevel="1" x14ac:dyDescent="0.35">
      <c r="A43" s="435" t="s">
        <v>283</v>
      </c>
      <c r="B43" s="436"/>
      <c r="C43" s="437">
        <f>C36*C38</f>
        <v>0</v>
      </c>
      <c r="D43" s="438">
        <f t="shared" ref="D43:H43" si="11">D36*D38</f>
        <v>6240</v>
      </c>
      <c r="E43" s="438">
        <f t="shared" si="11"/>
        <v>6864.0000000000009</v>
      </c>
      <c r="F43" s="438">
        <f t="shared" si="11"/>
        <v>7550.4000000000015</v>
      </c>
      <c r="G43" s="438">
        <f t="shared" si="11"/>
        <v>8305.4400000000023</v>
      </c>
      <c r="H43" s="438">
        <f t="shared" si="11"/>
        <v>9135.984000000004</v>
      </c>
      <c r="I43" s="459">
        <f>I36*I38</f>
        <v>10049.582400000005</v>
      </c>
      <c r="J43" s="459">
        <f>J36*J38</f>
        <v>21631.726116000013</v>
      </c>
      <c r="K43" s="458">
        <f>SUM(C43:I43)</f>
        <v>48145.406400000014</v>
      </c>
      <c r="L43" s="434" t="s">
        <v>94</v>
      </c>
      <c r="M43" s="460"/>
      <c r="N43" s="89"/>
      <c r="O43" s="348"/>
      <c r="P43" s="348"/>
      <c r="Q43" s="348"/>
      <c r="R43" s="348"/>
      <c r="S43" s="348"/>
    </row>
    <row r="44" spans="1:19" s="75" customFormat="1" ht="16" outlineLevel="1" thickBot="1" x14ac:dyDescent="0.4">
      <c r="A44" s="440" t="s">
        <v>285</v>
      </c>
      <c r="B44" s="441" t="s">
        <v>60</v>
      </c>
      <c r="C44" s="442">
        <f>C42-C43</f>
        <v>0</v>
      </c>
      <c r="D44" s="443">
        <f>D42-D43</f>
        <v>6240</v>
      </c>
      <c r="E44" s="443">
        <f t="shared" ref="E44:H44" si="12">E42-E43</f>
        <v>8389.3333333333358</v>
      </c>
      <c r="F44" s="443">
        <f t="shared" si="12"/>
        <v>11325.600000000002</v>
      </c>
      <c r="G44" s="443">
        <f t="shared" si="12"/>
        <v>12458.160000000007</v>
      </c>
      <c r="H44" s="443">
        <f t="shared" si="12"/>
        <v>13703.976000000006</v>
      </c>
      <c r="I44" s="461">
        <f>I42-I43</f>
        <v>15074.373600000008</v>
      </c>
      <c r="J44" s="461">
        <f>J42-J43</f>
        <v>32447.589174000022</v>
      </c>
      <c r="K44" s="462">
        <f>SUM(C44:I44)</f>
        <v>67191.442933333354</v>
      </c>
      <c r="L44" s="463"/>
      <c r="M44" s="464"/>
      <c r="N44" s="89"/>
      <c r="O44" s="348"/>
      <c r="P44" s="348"/>
      <c r="Q44" s="348"/>
      <c r="R44" s="348"/>
      <c r="S44" s="348"/>
    </row>
    <row r="45" spans="1:19" ht="16" outlineLevel="1" thickTop="1" x14ac:dyDescent="0.35">
      <c r="A45" s="446"/>
      <c r="B45" s="88"/>
      <c r="C45" s="447"/>
      <c r="D45" s="447"/>
      <c r="E45" s="447"/>
      <c r="F45" s="447"/>
      <c r="G45" s="447"/>
      <c r="H45" s="447"/>
      <c r="I45" s="447"/>
      <c r="J45" s="447"/>
      <c r="K45" s="16"/>
      <c r="L45" s="447"/>
      <c r="M45" s="447"/>
      <c r="N45" s="16"/>
      <c r="O45" s="16"/>
      <c r="P45" s="16"/>
      <c r="Q45" s="16"/>
      <c r="R45" s="16"/>
      <c r="S45" s="16"/>
    </row>
    <row r="46" spans="1:19" ht="15.5" outlineLevel="1" x14ac:dyDescent="0.35">
      <c r="A46" s="363" t="s">
        <v>163</v>
      </c>
      <c r="B46" s="364"/>
      <c r="C46" s="364"/>
      <c r="D46" s="364"/>
      <c r="E46" s="364"/>
      <c r="F46" s="364"/>
      <c r="G46" s="364"/>
      <c r="H46" s="364"/>
      <c r="I46" s="364"/>
      <c r="J46" s="364"/>
      <c r="K46" s="364"/>
      <c r="L46" s="364"/>
      <c r="M46" s="364"/>
      <c r="N46" s="364"/>
      <c r="O46" s="364"/>
      <c r="P46" s="364"/>
      <c r="Q46" s="16"/>
      <c r="R46" s="16"/>
      <c r="S46" s="16"/>
    </row>
    <row r="47" spans="1:19" s="75" customFormat="1" ht="46.5" outlineLevel="1" x14ac:dyDescent="0.3">
      <c r="A47" s="366"/>
      <c r="B47" s="367" t="s">
        <v>49</v>
      </c>
      <c r="C47" s="368" t="str">
        <f>Erfolgsrechnung!C8</f>
        <v>n = Vorjahr</v>
      </c>
      <c r="D47" s="368" t="str">
        <f>Erfolgsrechnung!D8</f>
        <v>n+1 
(1. PRE-Jahr)</v>
      </c>
      <c r="E47" s="368" t="str">
        <f>Erfolgsrechnung!E8</f>
        <v>n+2</v>
      </c>
      <c r="F47" s="368" t="str">
        <f>Erfolgsrechnung!F8</f>
        <v>n+3</v>
      </c>
      <c r="G47" s="368" t="str">
        <f>Erfolgsrechnung!G8</f>
        <v>n+4</v>
      </c>
      <c r="H47" s="368" t="str">
        <f>Erfolgsrechnung!H8</f>
        <v>n+5</v>
      </c>
      <c r="I47" s="368" t="str">
        <f>Erfolgsrechnung!I8</f>
        <v>n+6</v>
      </c>
      <c r="J47" s="368" t="str">
        <f>Erfolgsrechnung!J8</f>
        <v>1. Jahr nach Umsetzung</v>
      </c>
      <c r="K47" s="369" t="s">
        <v>19</v>
      </c>
      <c r="L47" s="370" t="s">
        <v>143</v>
      </c>
      <c r="M47" s="371"/>
      <c r="N47" s="371"/>
      <c r="O47" s="348"/>
      <c r="P47" s="348"/>
      <c r="Q47" s="348"/>
      <c r="R47" s="348"/>
      <c r="S47" s="348"/>
    </row>
    <row r="48" spans="1:19" ht="15.5" outlineLevel="1" x14ac:dyDescent="0.35">
      <c r="A48" s="372" t="s">
        <v>124</v>
      </c>
      <c r="B48" s="373"/>
      <c r="C48" s="374"/>
      <c r="D48" s="375"/>
      <c r="E48" s="375"/>
      <c r="F48" s="375"/>
      <c r="G48" s="375"/>
      <c r="H48" s="375"/>
      <c r="I48" s="375"/>
      <c r="J48" s="375"/>
      <c r="K48" s="448"/>
      <c r="L48" s="378"/>
      <c r="M48" s="16"/>
      <c r="N48" s="16"/>
      <c r="O48" s="16"/>
      <c r="P48" s="16"/>
      <c r="Q48" s="16"/>
      <c r="R48" s="16"/>
      <c r="S48" s="16"/>
    </row>
    <row r="49" spans="1:19" ht="15.5" outlineLevel="1" x14ac:dyDescent="0.35">
      <c r="A49" s="379" t="s">
        <v>125</v>
      </c>
      <c r="B49" s="380" t="s">
        <v>126</v>
      </c>
      <c r="C49" s="381">
        <v>0</v>
      </c>
      <c r="D49" s="395"/>
      <c r="E49" s="395"/>
      <c r="F49" s="395"/>
      <c r="G49" s="395"/>
      <c r="H49" s="395"/>
      <c r="I49" s="395"/>
      <c r="J49" s="395"/>
      <c r="K49" s="384"/>
      <c r="L49" s="397"/>
      <c r="M49" s="391"/>
      <c r="N49" s="391"/>
      <c r="O49" s="16"/>
      <c r="P49" s="16"/>
      <c r="Q49" s="16"/>
      <c r="R49" s="16"/>
      <c r="S49" s="16"/>
    </row>
    <row r="50" spans="1:19" ht="15.5" outlineLevel="1" x14ac:dyDescent="0.35">
      <c r="A50" s="385" t="s">
        <v>58</v>
      </c>
      <c r="B50" s="386" t="s">
        <v>56</v>
      </c>
      <c r="C50" s="387"/>
      <c r="D50" s="388"/>
      <c r="E50" s="388"/>
      <c r="F50" s="388"/>
      <c r="G50" s="388"/>
      <c r="H50" s="388"/>
      <c r="I50" s="388"/>
      <c r="J50" s="388"/>
      <c r="K50" s="389"/>
      <c r="L50" s="397"/>
      <c r="M50" s="391"/>
      <c r="N50" s="391"/>
      <c r="O50" s="16"/>
      <c r="P50" s="16"/>
      <c r="Q50" s="16"/>
      <c r="R50" s="16"/>
      <c r="S50" s="16"/>
    </row>
    <row r="51" spans="1:19" ht="15.5" outlineLevel="1" x14ac:dyDescent="0.35">
      <c r="A51" s="379" t="s">
        <v>109</v>
      </c>
      <c r="B51" s="380" t="s">
        <v>86</v>
      </c>
      <c r="C51" s="381"/>
      <c r="D51" s="395"/>
      <c r="E51" s="395"/>
      <c r="F51" s="395"/>
      <c r="G51" s="395"/>
      <c r="H51" s="395"/>
      <c r="I51" s="395"/>
      <c r="J51" s="395"/>
      <c r="K51" s="452"/>
      <c r="L51" s="397"/>
      <c r="M51" s="391"/>
      <c r="N51" s="391"/>
      <c r="O51" s="16"/>
      <c r="P51" s="16"/>
      <c r="Q51" s="16"/>
      <c r="R51" s="16"/>
      <c r="S51" s="16"/>
    </row>
    <row r="52" spans="1:19" ht="15.5" outlineLevel="1" x14ac:dyDescent="0.35">
      <c r="A52" s="379"/>
      <c r="B52" s="380"/>
      <c r="C52" s="381"/>
      <c r="D52" s="395"/>
      <c r="E52" s="395"/>
      <c r="F52" s="395"/>
      <c r="G52" s="395"/>
      <c r="H52" s="395"/>
      <c r="I52" s="395"/>
      <c r="J52" s="395"/>
      <c r="K52" s="396"/>
      <c r="L52" s="397"/>
      <c r="M52" s="391"/>
      <c r="N52" s="391"/>
      <c r="O52" s="16"/>
      <c r="P52" s="16"/>
      <c r="Q52" s="16"/>
      <c r="R52" s="16"/>
      <c r="S52" s="16"/>
    </row>
    <row r="53" spans="1:19" ht="15.5" outlineLevel="1" x14ac:dyDescent="0.35">
      <c r="A53" s="379" t="s">
        <v>64</v>
      </c>
      <c r="B53" s="380" t="s">
        <v>86</v>
      </c>
      <c r="C53" s="453"/>
      <c r="D53" s="382"/>
      <c r="E53" s="382"/>
      <c r="F53" s="382"/>
      <c r="G53" s="382"/>
      <c r="H53" s="382"/>
      <c r="I53" s="382"/>
      <c r="J53" s="382"/>
      <c r="K53" s="456"/>
      <c r="L53" s="397"/>
      <c r="M53" s="391"/>
      <c r="N53" s="391"/>
      <c r="O53" s="16"/>
      <c r="P53" s="16"/>
      <c r="Q53" s="16"/>
      <c r="R53" s="16"/>
      <c r="S53" s="16"/>
    </row>
    <row r="54" spans="1:19" ht="15.5" outlineLevel="1" x14ac:dyDescent="0.35">
      <c r="A54" s="379" t="s">
        <v>61</v>
      </c>
      <c r="B54" s="380" t="s">
        <v>56</v>
      </c>
      <c r="C54" s="425"/>
      <c r="D54" s="454"/>
      <c r="E54" s="426"/>
      <c r="F54" s="426"/>
      <c r="G54" s="426"/>
      <c r="H54" s="426"/>
      <c r="I54" s="426"/>
      <c r="J54" s="426"/>
      <c r="K54" s="377"/>
      <c r="L54" s="434"/>
      <c r="M54" s="447"/>
      <c r="N54" s="89"/>
      <c r="O54" s="89"/>
      <c r="P54" s="89"/>
      <c r="Q54" s="16"/>
      <c r="R54" s="16"/>
      <c r="S54" s="16"/>
    </row>
    <row r="55" spans="1:19" ht="3.65" customHeight="1" outlineLevel="1" x14ac:dyDescent="0.35">
      <c r="A55" s="379"/>
      <c r="B55" s="380"/>
      <c r="C55" s="399"/>
      <c r="D55" s="400"/>
      <c r="E55" s="400"/>
      <c r="F55" s="400"/>
      <c r="G55" s="400"/>
      <c r="H55" s="400"/>
      <c r="I55" s="400"/>
      <c r="J55" s="400"/>
      <c r="K55" s="16"/>
      <c r="L55" s="434"/>
      <c r="M55" s="447"/>
      <c r="N55" s="89"/>
      <c r="O55" s="89"/>
      <c r="P55" s="89"/>
      <c r="Q55" s="16"/>
      <c r="R55" s="16"/>
      <c r="S55" s="16"/>
    </row>
    <row r="56" spans="1:19" s="75" customFormat="1" ht="15.5" outlineLevel="1" x14ac:dyDescent="0.35">
      <c r="A56" s="428" t="s">
        <v>282</v>
      </c>
      <c r="B56" s="429"/>
      <c r="C56" s="430">
        <f>C49*C53</f>
        <v>0</v>
      </c>
      <c r="D56" s="431">
        <f t="shared" ref="D56:J56" si="13">D49*D53</f>
        <v>0</v>
      </c>
      <c r="E56" s="431">
        <f t="shared" si="13"/>
        <v>0</v>
      </c>
      <c r="F56" s="431">
        <f t="shared" si="13"/>
        <v>0</v>
      </c>
      <c r="G56" s="431">
        <f t="shared" si="13"/>
        <v>0</v>
      </c>
      <c r="H56" s="431">
        <f t="shared" si="13"/>
        <v>0</v>
      </c>
      <c r="I56" s="431"/>
      <c r="J56" s="431">
        <f t="shared" si="13"/>
        <v>0</v>
      </c>
      <c r="K56" s="458"/>
      <c r="L56" s="434" t="s">
        <v>94</v>
      </c>
      <c r="M56" s="460"/>
      <c r="N56" s="89"/>
      <c r="O56" s="88"/>
      <c r="P56" s="88"/>
      <c r="Q56" s="348"/>
      <c r="R56" s="348"/>
      <c r="S56" s="348"/>
    </row>
    <row r="57" spans="1:19" s="75" customFormat="1" ht="15.5" outlineLevel="1" x14ac:dyDescent="0.35">
      <c r="A57" s="435" t="s">
        <v>283</v>
      </c>
      <c r="B57" s="436"/>
      <c r="C57" s="437">
        <f>C49*C51</f>
        <v>0</v>
      </c>
      <c r="D57" s="438">
        <f t="shared" ref="D57:J57" si="14">D49*D51</f>
        <v>0</v>
      </c>
      <c r="E57" s="438">
        <f t="shared" si="14"/>
        <v>0</v>
      </c>
      <c r="F57" s="438">
        <f t="shared" si="14"/>
        <v>0</v>
      </c>
      <c r="G57" s="438">
        <f t="shared" si="14"/>
        <v>0</v>
      </c>
      <c r="H57" s="438">
        <f t="shared" si="14"/>
        <v>0</v>
      </c>
      <c r="I57" s="438"/>
      <c r="J57" s="438">
        <f t="shared" si="14"/>
        <v>0</v>
      </c>
      <c r="K57" s="458"/>
      <c r="L57" s="434" t="s">
        <v>94</v>
      </c>
      <c r="M57" s="464"/>
      <c r="N57" s="89"/>
      <c r="O57" s="88"/>
      <c r="P57" s="88"/>
      <c r="Q57" s="348"/>
      <c r="R57" s="348"/>
      <c r="S57" s="348"/>
    </row>
    <row r="58" spans="1:19" s="75" customFormat="1" ht="16" outlineLevel="1" thickBot="1" x14ac:dyDescent="0.4">
      <c r="A58" s="440" t="s">
        <v>286</v>
      </c>
      <c r="B58" s="441" t="s">
        <v>60</v>
      </c>
      <c r="C58" s="442">
        <f>C56-C57</f>
        <v>0</v>
      </c>
      <c r="D58" s="443">
        <f>D56-D57</f>
        <v>0</v>
      </c>
      <c r="E58" s="443">
        <f t="shared" ref="E58:J58" si="15">E56-E57</f>
        <v>0</v>
      </c>
      <c r="F58" s="443">
        <f t="shared" si="15"/>
        <v>0</v>
      </c>
      <c r="G58" s="443">
        <f t="shared" si="15"/>
        <v>0</v>
      </c>
      <c r="H58" s="443">
        <f t="shared" si="15"/>
        <v>0</v>
      </c>
      <c r="I58" s="443"/>
      <c r="J58" s="443">
        <f t="shared" si="15"/>
        <v>0</v>
      </c>
      <c r="K58" s="462"/>
      <c r="L58" s="434"/>
      <c r="M58" s="464"/>
      <c r="N58" s="89"/>
      <c r="O58" s="88"/>
      <c r="P58" s="88"/>
      <c r="Q58" s="348"/>
      <c r="R58" s="348"/>
      <c r="S58" s="348"/>
    </row>
    <row r="59" spans="1:19" ht="16" outlineLevel="1" thickTop="1" x14ac:dyDescent="0.35">
      <c r="A59" s="446"/>
      <c r="B59" s="88"/>
      <c r="C59" s="447"/>
      <c r="D59" s="447"/>
      <c r="E59" s="447"/>
      <c r="F59" s="447"/>
      <c r="G59" s="447"/>
      <c r="H59" s="447"/>
      <c r="I59" s="447"/>
      <c r="J59" s="447"/>
      <c r="K59" s="447"/>
      <c r="L59" s="447"/>
      <c r="M59" s="16"/>
      <c r="N59" s="16"/>
      <c r="O59" s="16"/>
      <c r="P59" s="16"/>
      <c r="Q59" s="16"/>
      <c r="R59" s="348"/>
      <c r="S59" s="16"/>
    </row>
    <row r="60" spans="1:19" ht="15.5" x14ac:dyDescent="0.35">
      <c r="A60" s="16"/>
      <c r="B60" s="16"/>
      <c r="C60" s="16"/>
      <c r="D60" s="16"/>
      <c r="E60" s="16"/>
      <c r="F60" s="16"/>
      <c r="G60" s="16"/>
      <c r="H60" s="16"/>
      <c r="I60" s="16"/>
      <c r="J60" s="16"/>
      <c r="K60" s="16"/>
      <c r="L60" s="16"/>
      <c r="M60" s="16"/>
      <c r="N60" s="16"/>
      <c r="O60" s="16"/>
      <c r="P60" s="16"/>
      <c r="Q60" s="16"/>
      <c r="R60" s="348"/>
      <c r="S60" s="16"/>
    </row>
    <row r="61" spans="1:19" s="74" customFormat="1" ht="26.15" customHeight="1" x14ac:dyDescent="0.3">
      <c r="A61" s="73" t="s">
        <v>211</v>
      </c>
      <c r="B61" s="358"/>
      <c r="C61" s="358"/>
      <c r="D61" s="358"/>
      <c r="E61" s="358"/>
      <c r="F61" s="358"/>
      <c r="G61" s="358"/>
      <c r="H61" s="358"/>
      <c r="I61" s="358"/>
      <c r="J61" s="358"/>
      <c r="K61" s="358"/>
      <c r="L61" s="73"/>
      <c r="M61" s="359"/>
      <c r="N61" s="360"/>
      <c r="O61" s="361"/>
      <c r="P61" s="361"/>
      <c r="Q61" s="362"/>
      <c r="R61" s="362"/>
      <c r="S61" s="362"/>
    </row>
    <row r="62" spans="1:19" s="75" customFormat="1" ht="31" outlineLevel="1" x14ac:dyDescent="0.3">
      <c r="A62" s="465"/>
      <c r="B62" s="367" t="s">
        <v>49</v>
      </c>
      <c r="C62" s="368" t="s">
        <v>1</v>
      </c>
      <c r="D62" s="466" t="s">
        <v>55</v>
      </c>
      <c r="E62" s="466" t="s">
        <v>3</v>
      </c>
      <c r="F62" s="466" t="s">
        <v>4</v>
      </c>
      <c r="G62" s="466" t="s">
        <v>5</v>
      </c>
      <c r="H62" s="466" t="s">
        <v>6</v>
      </c>
      <c r="I62" s="467"/>
      <c r="J62" s="468" t="s">
        <v>7</v>
      </c>
      <c r="K62" s="369" t="s">
        <v>99</v>
      </c>
      <c r="L62" s="469" t="s">
        <v>144</v>
      </c>
      <c r="M62" s="470" t="s">
        <v>135</v>
      </c>
      <c r="N62" s="370" t="s">
        <v>143</v>
      </c>
      <c r="O62" s="371"/>
      <c r="P62" s="371"/>
      <c r="Q62" s="348"/>
      <c r="R62" s="348"/>
      <c r="S62" s="348"/>
    </row>
    <row r="63" spans="1:19" s="3" customFormat="1" ht="14.25" customHeight="1" outlineLevel="1" x14ac:dyDescent="0.3">
      <c r="A63" s="471" t="s">
        <v>203</v>
      </c>
      <c r="B63" s="472"/>
      <c r="C63" s="473"/>
      <c r="D63" s="473"/>
      <c r="E63" s="473"/>
      <c r="F63" s="473"/>
      <c r="G63" s="473"/>
      <c r="H63" s="473"/>
      <c r="I63" s="473"/>
      <c r="J63" s="474"/>
      <c r="K63" s="475" t="s">
        <v>94</v>
      </c>
      <c r="L63" s="476"/>
      <c r="M63" s="476"/>
      <c r="N63" s="477"/>
      <c r="O63" s="475"/>
      <c r="P63" s="475"/>
      <c r="Q63" s="348"/>
      <c r="R63" s="348"/>
      <c r="S63" s="348"/>
    </row>
    <row r="64" spans="1:19" s="3" customFormat="1" ht="4.5" customHeight="1" outlineLevel="1" x14ac:dyDescent="0.3">
      <c r="A64" s="348"/>
      <c r="B64" s="436"/>
      <c r="C64" s="478"/>
      <c r="D64" s="478"/>
      <c r="E64" s="478"/>
      <c r="F64" s="478"/>
      <c r="G64" s="478"/>
      <c r="H64" s="478"/>
      <c r="I64" s="478"/>
      <c r="J64" s="479"/>
      <c r="K64" s="348"/>
      <c r="L64" s="480"/>
      <c r="M64" s="480"/>
      <c r="N64" s="348"/>
      <c r="O64" s="348"/>
      <c r="P64" s="348"/>
      <c r="Q64" s="348"/>
      <c r="R64" s="348"/>
      <c r="S64" s="348"/>
    </row>
    <row r="65" spans="1:19" s="75" customFormat="1" ht="15.5" outlineLevel="1" x14ac:dyDescent="0.3">
      <c r="A65" s="348" t="s">
        <v>17</v>
      </c>
      <c r="B65" s="481">
        <v>0.15</v>
      </c>
      <c r="C65" s="348"/>
      <c r="D65" s="348"/>
      <c r="E65" s="348"/>
      <c r="F65" s="348"/>
      <c r="G65" s="348"/>
      <c r="H65" s="348"/>
      <c r="I65" s="348"/>
      <c r="J65" s="482"/>
      <c r="K65" s="348"/>
      <c r="L65" s="480" t="s">
        <v>113</v>
      </c>
      <c r="M65" s="480" t="s">
        <v>114</v>
      </c>
      <c r="N65" s="348"/>
      <c r="O65" s="348"/>
      <c r="P65" s="348"/>
      <c r="Q65" s="348"/>
      <c r="R65" s="348"/>
      <c r="S65" s="348"/>
    </row>
    <row r="66" spans="1:19" s="75" customFormat="1" ht="15.5" outlineLevel="1" x14ac:dyDescent="0.3">
      <c r="A66" s="478" t="s">
        <v>137</v>
      </c>
      <c r="B66" s="436"/>
      <c r="C66" s="348"/>
      <c r="D66" s="348"/>
      <c r="E66" s="348"/>
      <c r="F66" s="348"/>
      <c r="G66" s="348"/>
      <c r="H66" s="348"/>
      <c r="I66" s="348"/>
      <c r="J66" s="482"/>
      <c r="K66" s="348"/>
      <c r="L66" s="480"/>
      <c r="M66" s="480"/>
      <c r="N66" s="348"/>
      <c r="O66" s="348"/>
      <c r="P66" s="348"/>
      <c r="Q66" s="348"/>
      <c r="R66" s="348"/>
      <c r="S66" s="348"/>
    </row>
    <row r="67" spans="1:19" s="75" customFormat="1" ht="15.5" outlineLevel="1" x14ac:dyDescent="0.3">
      <c r="A67" s="483" t="s">
        <v>14</v>
      </c>
      <c r="B67" s="436" t="s">
        <v>95</v>
      </c>
      <c r="C67" s="484">
        <v>3000</v>
      </c>
      <c r="D67" s="484">
        <v>3500</v>
      </c>
      <c r="E67" s="484">
        <v>3500</v>
      </c>
      <c r="F67" s="484">
        <v>3500</v>
      </c>
      <c r="G67" s="484">
        <v>3500</v>
      </c>
      <c r="H67" s="484">
        <v>3500</v>
      </c>
      <c r="I67" s="484"/>
      <c r="J67" s="485">
        <v>3500</v>
      </c>
      <c r="K67" s="348"/>
      <c r="L67" s="480"/>
      <c r="M67" s="480"/>
      <c r="N67" s="348"/>
      <c r="O67" s="348"/>
      <c r="P67" s="348"/>
      <c r="Q67" s="348"/>
      <c r="R67" s="348"/>
      <c r="S67" s="348"/>
    </row>
    <row r="68" spans="1:19" s="75" customFormat="1" ht="15.5" outlineLevel="1" x14ac:dyDescent="0.3">
      <c r="A68" s="483" t="s">
        <v>15</v>
      </c>
      <c r="B68" s="436" t="s">
        <v>95</v>
      </c>
      <c r="C68" s="484"/>
      <c r="D68" s="484"/>
      <c r="E68" s="484"/>
      <c r="F68" s="484"/>
      <c r="G68" s="484"/>
      <c r="H68" s="484"/>
      <c r="I68" s="484"/>
      <c r="J68" s="485"/>
      <c r="K68" s="88"/>
      <c r="L68" s="480"/>
      <c r="M68" s="480"/>
      <c r="N68" s="348"/>
      <c r="O68" s="348"/>
      <c r="P68" s="348"/>
      <c r="Q68" s="348"/>
      <c r="R68" s="348"/>
      <c r="S68" s="348"/>
    </row>
    <row r="69" spans="1:19" s="75" customFormat="1" ht="3" customHeight="1" outlineLevel="1" x14ac:dyDescent="0.3">
      <c r="A69" s="348"/>
      <c r="B69" s="436"/>
      <c r="C69" s="348"/>
      <c r="D69" s="348"/>
      <c r="E69" s="348"/>
      <c r="F69" s="348"/>
      <c r="G69" s="348"/>
      <c r="H69" s="348"/>
      <c r="I69" s="348"/>
      <c r="J69" s="482"/>
      <c r="K69" s="88"/>
      <c r="L69" s="480"/>
      <c r="M69" s="480"/>
      <c r="N69" s="348"/>
      <c r="O69" s="348"/>
      <c r="P69" s="348"/>
      <c r="Q69" s="348"/>
      <c r="R69" s="348"/>
      <c r="S69" s="348"/>
    </row>
    <row r="70" spans="1:19" s="75" customFormat="1" ht="15.5" outlineLevel="1" x14ac:dyDescent="0.3">
      <c r="A70" s="478" t="s">
        <v>136</v>
      </c>
      <c r="B70" s="436"/>
      <c r="C70" s="348"/>
      <c r="D70" s="348"/>
      <c r="E70" s="348"/>
      <c r="F70" s="348"/>
      <c r="G70" s="348"/>
      <c r="H70" s="348"/>
      <c r="I70" s="348"/>
      <c r="J70" s="482"/>
      <c r="K70" s="348"/>
      <c r="L70" s="480"/>
      <c r="M70" s="480"/>
      <c r="N70" s="348"/>
      <c r="O70" s="348"/>
      <c r="P70" s="348"/>
      <c r="Q70" s="348"/>
      <c r="R70" s="348"/>
      <c r="S70" s="348"/>
    </row>
    <row r="71" spans="1:19" s="75" customFormat="1" ht="15.5" outlineLevel="1" x14ac:dyDescent="0.3">
      <c r="A71" s="483" t="s">
        <v>14</v>
      </c>
      <c r="B71" s="436" t="s">
        <v>129</v>
      </c>
      <c r="C71" s="486">
        <v>0.15</v>
      </c>
      <c r="D71" s="486">
        <v>0.3</v>
      </c>
      <c r="E71" s="486">
        <v>0.3</v>
      </c>
      <c r="F71" s="486">
        <v>0.3</v>
      </c>
      <c r="G71" s="486">
        <v>0.3</v>
      </c>
      <c r="H71" s="486">
        <v>0.4</v>
      </c>
      <c r="I71" s="486"/>
      <c r="J71" s="487">
        <v>0.4</v>
      </c>
      <c r="K71" s="348"/>
      <c r="L71" s="480"/>
      <c r="M71" s="480"/>
      <c r="N71" s="348"/>
      <c r="O71" s="348"/>
      <c r="P71" s="348"/>
      <c r="Q71" s="348"/>
      <c r="R71" s="348"/>
      <c r="S71" s="348"/>
    </row>
    <row r="72" spans="1:19" s="75" customFormat="1" ht="15.5" outlineLevel="1" x14ac:dyDescent="0.3">
      <c r="A72" s="483" t="s">
        <v>15</v>
      </c>
      <c r="B72" s="436" t="s">
        <v>129</v>
      </c>
      <c r="C72" s="486"/>
      <c r="D72" s="486"/>
      <c r="E72" s="486"/>
      <c r="F72" s="486"/>
      <c r="G72" s="486"/>
      <c r="H72" s="486"/>
      <c r="I72" s="486"/>
      <c r="J72" s="487"/>
      <c r="K72" s="348"/>
      <c r="L72" s="480"/>
      <c r="M72" s="480"/>
      <c r="N72" s="348"/>
      <c r="O72" s="348"/>
      <c r="P72" s="348"/>
      <c r="Q72" s="348"/>
      <c r="R72" s="348"/>
      <c r="S72" s="348"/>
    </row>
    <row r="73" spans="1:19" s="3" customFormat="1" ht="4.5" customHeight="1" outlineLevel="1" x14ac:dyDescent="0.3">
      <c r="A73" s="348"/>
      <c r="B73" s="436"/>
      <c r="C73" s="478"/>
      <c r="D73" s="478"/>
      <c r="E73" s="478"/>
      <c r="F73" s="478"/>
      <c r="G73" s="478"/>
      <c r="H73" s="478"/>
      <c r="I73" s="478"/>
      <c r="J73" s="479"/>
      <c r="K73" s="348"/>
      <c r="L73" s="480"/>
      <c r="M73" s="480"/>
      <c r="N73" s="348"/>
      <c r="O73" s="348"/>
      <c r="P73" s="348"/>
      <c r="Q73" s="348"/>
      <c r="R73" s="348"/>
      <c r="S73" s="348"/>
    </row>
    <row r="74" spans="1:19" s="3" customFormat="1" ht="14.15" customHeight="1" outlineLevel="1" x14ac:dyDescent="0.3">
      <c r="A74" s="488" t="s">
        <v>116</v>
      </c>
      <c r="B74" s="489" t="s">
        <v>102</v>
      </c>
      <c r="C74" s="475">
        <f t="shared" ref="C74:J74" si="16">IFERROR(C76*12*C77,"N/A")</f>
        <v>0</v>
      </c>
      <c r="D74" s="475">
        <f t="shared" si="16"/>
        <v>600</v>
      </c>
      <c r="E74" s="475">
        <f t="shared" si="16"/>
        <v>600</v>
      </c>
      <c r="F74" s="475">
        <f t="shared" si="16"/>
        <v>600</v>
      </c>
      <c r="G74" s="475">
        <f t="shared" si="16"/>
        <v>600</v>
      </c>
      <c r="H74" s="475">
        <f t="shared" si="16"/>
        <v>600</v>
      </c>
      <c r="I74" s="475"/>
      <c r="J74" s="490">
        <f t="shared" si="16"/>
        <v>600</v>
      </c>
      <c r="K74" s="475" t="s">
        <v>94</v>
      </c>
      <c r="L74" s="491"/>
      <c r="M74" s="491"/>
      <c r="N74" s="477"/>
      <c r="O74" s="475"/>
      <c r="P74" s="475"/>
      <c r="Q74" s="348"/>
      <c r="R74" s="348"/>
      <c r="S74" s="348"/>
    </row>
    <row r="75" spans="1:19" s="3" customFormat="1" ht="4.5" customHeight="1" outlineLevel="1" x14ac:dyDescent="0.3">
      <c r="A75" s="348"/>
      <c r="B75" s="436"/>
      <c r="C75" s="478"/>
      <c r="D75" s="478"/>
      <c r="E75" s="478"/>
      <c r="F75" s="478"/>
      <c r="G75" s="478"/>
      <c r="H75" s="478"/>
      <c r="I75" s="478"/>
      <c r="J75" s="479"/>
      <c r="K75" s="348"/>
      <c r="L75" s="480"/>
      <c r="M75" s="480"/>
      <c r="N75" s="348"/>
      <c r="O75" s="348"/>
      <c r="P75" s="348"/>
      <c r="Q75" s="348"/>
      <c r="R75" s="348"/>
      <c r="S75" s="348"/>
    </row>
    <row r="76" spans="1:19" s="75" customFormat="1" ht="15.5" outlineLevel="1" x14ac:dyDescent="0.3">
      <c r="A76" s="492" t="s">
        <v>138</v>
      </c>
      <c r="B76" s="436" t="s">
        <v>67</v>
      </c>
      <c r="C76" s="484"/>
      <c r="D76" s="484">
        <v>10000</v>
      </c>
      <c r="E76" s="484">
        <v>10000</v>
      </c>
      <c r="F76" s="484">
        <v>10000</v>
      </c>
      <c r="G76" s="484">
        <v>10000</v>
      </c>
      <c r="H76" s="484">
        <v>10000</v>
      </c>
      <c r="I76" s="484"/>
      <c r="J76" s="485">
        <v>10000</v>
      </c>
      <c r="K76" s="348"/>
      <c r="L76" s="480"/>
      <c r="M76" s="480"/>
      <c r="N76" s="348"/>
      <c r="O76" s="348"/>
      <c r="P76" s="348"/>
      <c r="Q76" s="348"/>
      <c r="R76" s="348"/>
      <c r="S76" s="348"/>
    </row>
    <row r="77" spans="1:19" s="75" customFormat="1" ht="15.5" outlineLevel="1" x14ac:dyDescent="0.3">
      <c r="A77" s="483" t="s">
        <v>154</v>
      </c>
      <c r="B77" s="436" t="s">
        <v>129</v>
      </c>
      <c r="C77" s="493"/>
      <c r="D77" s="493">
        <v>5.0000000000000001E-3</v>
      </c>
      <c r="E77" s="493">
        <v>5.0000000000000001E-3</v>
      </c>
      <c r="F77" s="493">
        <v>5.0000000000000001E-3</v>
      </c>
      <c r="G77" s="493">
        <v>5.0000000000000001E-3</v>
      </c>
      <c r="H77" s="493">
        <v>5.0000000000000001E-3</v>
      </c>
      <c r="I77" s="493"/>
      <c r="J77" s="494">
        <v>5.0000000000000001E-3</v>
      </c>
      <c r="K77" s="348" t="s">
        <v>155</v>
      </c>
      <c r="L77" s="480"/>
      <c r="M77" s="480"/>
      <c r="N77" s="348"/>
      <c r="O77" s="348"/>
      <c r="P77" s="348"/>
      <c r="Q77" s="348"/>
      <c r="R77" s="348"/>
      <c r="S77" s="348"/>
    </row>
    <row r="78" spans="1:19" s="3" customFormat="1" ht="4.5" customHeight="1" outlineLevel="1" x14ac:dyDescent="0.3">
      <c r="A78" s="348"/>
      <c r="B78" s="436"/>
      <c r="C78" s="478"/>
      <c r="D78" s="478"/>
      <c r="E78" s="478"/>
      <c r="F78" s="478"/>
      <c r="G78" s="478"/>
      <c r="H78" s="478"/>
      <c r="I78" s="478"/>
      <c r="J78" s="479"/>
      <c r="K78" s="348"/>
      <c r="L78" s="480"/>
      <c r="M78" s="480"/>
      <c r="N78" s="348"/>
      <c r="O78" s="348"/>
      <c r="P78" s="348"/>
      <c r="Q78" s="348"/>
      <c r="R78" s="348"/>
      <c r="S78" s="348"/>
    </row>
    <row r="79" spans="1:19" s="3" customFormat="1" ht="14.25" customHeight="1" outlineLevel="1" x14ac:dyDescent="0.3">
      <c r="A79" s="488" t="s">
        <v>149</v>
      </c>
      <c r="B79" s="489"/>
      <c r="C79" s="475">
        <f>SUM(C80:C82)</f>
        <v>0</v>
      </c>
      <c r="D79" s="475">
        <f t="shared" ref="D79:J79" si="17">SUM(D80:D82)</f>
        <v>0</v>
      </c>
      <c r="E79" s="475">
        <f t="shared" si="17"/>
        <v>0</v>
      </c>
      <c r="F79" s="475">
        <f t="shared" si="17"/>
        <v>0</v>
      </c>
      <c r="G79" s="475">
        <f t="shared" si="17"/>
        <v>0</v>
      </c>
      <c r="H79" s="475">
        <f t="shared" si="17"/>
        <v>0</v>
      </c>
      <c r="I79" s="475"/>
      <c r="J79" s="475">
        <f t="shared" si="17"/>
        <v>0</v>
      </c>
      <c r="K79" s="475" t="s">
        <v>94</v>
      </c>
      <c r="L79" s="491"/>
      <c r="M79" s="491" t="s">
        <v>115</v>
      </c>
      <c r="N79" s="477"/>
      <c r="O79" s="475"/>
      <c r="P79" s="475"/>
      <c r="Q79" s="348"/>
      <c r="R79" s="348"/>
      <c r="S79" s="348"/>
    </row>
    <row r="80" spans="1:19" s="3" customFormat="1" ht="4.5" customHeight="1" outlineLevel="1" x14ac:dyDescent="0.3">
      <c r="A80" s="348"/>
      <c r="B80" s="436"/>
      <c r="C80" s="478"/>
      <c r="D80" s="478"/>
      <c r="E80" s="478"/>
      <c r="F80" s="478"/>
      <c r="G80" s="478"/>
      <c r="H80" s="478"/>
      <c r="I80" s="478"/>
      <c r="J80" s="479"/>
      <c r="K80" s="348"/>
      <c r="L80" s="480"/>
      <c r="M80" s="480"/>
      <c r="N80" s="348"/>
      <c r="O80" s="348"/>
      <c r="P80" s="348"/>
      <c r="Q80" s="348"/>
      <c r="R80" s="348"/>
      <c r="S80" s="348"/>
    </row>
    <row r="81" spans="1:19" ht="15.5" outlineLevel="1" x14ac:dyDescent="0.35">
      <c r="A81" s="492" t="s">
        <v>36</v>
      </c>
      <c r="B81" s="380" t="s">
        <v>60</v>
      </c>
      <c r="C81" s="495">
        <f>IFERROR('Liquidität, I &amp; F-Planung'!F33,"N/A")</f>
        <v>0</v>
      </c>
      <c r="D81" s="495">
        <f>IFERROR('Liquidität, I &amp; F-Planung'!G33,"N/A")</f>
        <v>0</v>
      </c>
      <c r="E81" s="495">
        <f>IFERROR('Liquidität, I &amp; F-Planung'!H33,"N/A")</f>
        <v>0</v>
      </c>
      <c r="F81" s="495">
        <f>IFERROR('Liquidität, I &amp; F-Planung'!I33,"N/A")</f>
        <v>0</v>
      </c>
      <c r="G81" s="495">
        <f>IFERROR('Liquidität, I &amp; F-Planung'!J33,"N/A")</f>
        <v>0</v>
      </c>
      <c r="H81" s="495">
        <f>IFERROR('Liquidität, I &amp; F-Planung'!K33,"N/A")</f>
        <v>0</v>
      </c>
      <c r="I81" s="495"/>
      <c r="J81" s="496">
        <f>IFERROR('Liquidität, I &amp; F-Planung'!M33,"N/A")</f>
        <v>0</v>
      </c>
      <c r="K81" s="497" t="s">
        <v>112</v>
      </c>
      <c r="L81" s="498"/>
      <c r="M81" s="498"/>
      <c r="N81" s="16"/>
      <c r="O81" s="16"/>
      <c r="P81" s="16"/>
      <c r="Q81" s="16"/>
      <c r="R81" s="16"/>
      <c r="S81" s="16"/>
    </row>
    <row r="82" spans="1:19" ht="15.5" outlineLevel="1" x14ac:dyDescent="0.35">
      <c r="A82" s="492" t="s">
        <v>153</v>
      </c>
      <c r="B82" s="380" t="s">
        <v>60</v>
      </c>
      <c r="C82" s="484"/>
      <c r="D82" s="484"/>
      <c r="E82" s="484"/>
      <c r="F82" s="484"/>
      <c r="G82" s="484"/>
      <c r="H82" s="484"/>
      <c r="I82" s="484"/>
      <c r="J82" s="485"/>
      <c r="K82" s="497"/>
      <c r="L82" s="498"/>
      <c r="M82" s="498"/>
      <c r="N82" s="16"/>
      <c r="O82" s="16"/>
      <c r="P82" s="16"/>
      <c r="Q82" s="16"/>
      <c r="R82" s="16"/>
      <c r="S82" s="16"/>
    </row>
    <row r="83" spans="1:19" s="3" customFormat="1" ht="4.5" customHeight="1" outlineLevel="1" x14ac:dyDescent="0.3">
      <c r="A83" s="348"/>
      <c r="B83" s="436"/>
      <c r="C83" s="478"/>
      <c r="D83" s="478"/>
      <c r="E83" s="478"/>
      <c r="F83" s="478"/>
      <c r="G83" s="478"/>
      <c r="H83" s="478"/>
      <c r="I83" s="478"/>
      <c r="J83" s="479"/>
      <c r="K83" s="348"/>
      <c r="L83" s="480"/>
      <c r="M83" s="480"/>
      <c r="N83" s="348"/>
      <c r="O83" s="348"/>
      <c r="P83" s="348"/>
      <c r="Q83" s="348"/>
      <c r="R83" s="348"/>
      <c r="S83" s="348"/>
    </row>
    <row r="84" spans="1:19" s="3" customFormat="1" ht="14.25" customHeight="1" outlineLevel="1" x14ac:dyDescent="0.3">
      <c r="A84" s="488" t="s">
        <v>185</v>
      </c>
      <c r="B84" s="489" t="s">
        <v>60</v>
      </c>
      <c r="C84" s="475">
        <f t="shared" ref="C84:J84" si="18">IFERROR(C86*C87,"N/A")</f>
        <v>0</v>
      </c>
      <c r="D84" s="475">
        <f t="shared" si="18"/>
        <v>1000</v>
      </c>
      <c r="E84" s="475">
        <f t="shared" si="18"/>
        <v>1000</v>
      </c>
      <c r="F84" s="475">
        <f t="shared" si="18"/>
        <v>1000</v>
      </c>
      <c r="G84" s="475">
        <f t="shared" si="18"/>
        <v>1000</v>
      </c>
      <c r="H84" s="475">
        <f t="shared" si="18"/>
        <v>1000</v>
      </c>
      <c r="I84" s="475"/>
      <c r="J84" s="490">
        <f t="shared" si="18"/>
        <v>1000</v>
      </c>
      <c r="K84" s="475" t="s">
        <v>94</v>
      </c>
      <c r="L84" s="491"/>
      <c r="M84" s="491"/>
      <c r="N84" s="477"/>
      <c r="O84" s="475"/>
      <c r="P84" s="475"/>
      <c r="Q84" s="348"/>
      <c r="R84" s="348"/>
      <c r="S84" s="348"/>
    </row>
    <row r="85" spans="1:19" s="3" customFormat="1" ht="4.5" customHeight="1" outlineLevel="1" x14ac:dyDescent="0.3">
      <c r="A85" s="348"/>
      <c r="B85" s="436"/>
      <c r="C85" s="478"/>
      <c r="D85" s="478"/>
      <c r="E85" s="478"/>
      <c r="F85" s="478"/>
      <c r="G85" s="478"/>
      <c r="H85" s="478"/>
      <c r="I85" s="478"/>
      <c r="J85" s="479"/>
      <c r="K85" s="348"/>
      <c r="L85" s="480"/>
      <c r="M85" s="480"/>
      <c r="N85" s="348"/>
      <c r="O85" s="348"/>
      <c r="P85" s="348"/>
      <c r="Q85" s="348"/>
      <c r="R85" s="348"/>
      <c r="S85" s="348"/>
    </row>
    <row r="86" spans="1:19" s="75" customFormat="1" ht="15.5" outlineLevel="1" x14ac:dyDescent="0.3">
      <c r="A86" s="492" t="s">
        <v>130</v>
      </c>
      <c r="B86" s="436" t="s">
        <v>60</v>
      </c>
      <c r="C86" s="484"/>
      <c r="D86" s="484">
        <v>10000</v>
      </c>
      <c r="E86" s="484">
        <v>10000</v>
      </c>
      <c r="F86" s="484">
        <v>10000</v>
      </c>
      <c r="G86" s="484">
        <v>10000</v>
      </c>
      <c r="H86" s="484">
        <v>10000</v>
      </c>
      <c r="I86" s="484"/>
      <c r="J86" s="485">
        <v>10000</v>
      </c>
      <c r="K86" s="348"/>
      <c r="L86" s="480"/>
      <c r="M86" s="480"/>
      <c r="N86" s="348"/>
      <c r="O86" s="348"/>
      <c r="P86" s="348"/>
      <c r="Q86" s="348"/>
      <c r="R86" s="348"/>
      <c r="S86" s="348"/>
    </row>
    <row r="87" spans="1:19" s="75" customFormat="1" ht="15.5" outlineLevel="1" x14ac:dyDescent="0.3">
      <c r="A87" s="483" t="s">
        <v>129</v>
      </c>
      <c r="B87" s="436" t="s">
        <v>129</v>
      </c>
      <c r="C87" s="486"/>
      <c r="D87" s="486">
        <v>0.1</v>
      </c>
      <c r="E87" s="486">
        <v>0.1</v>
      </c>
      <c r="F87" s="486">
        <v>0.1</v>
      </c>
      <c r="G87" s="486">
        <v>0.1</v>
      </c>
      <c r="H87" s="486">
        <v>0.1</v>
      </c>
      <c r="I87" s="486"/>
      <c r="J87" s="487">
        <v>0.1</v>
      </c>
      <c r="K87" s="348" t="s">
        <v>155</v>
      </c>
      <c r="L87" s="480"/>
      <c r="M87" s="480"/>
      <c r="N87" s="348"/>
      <c r="O87" s="348"/>
      <c r="P87" s="348"/>
      <c r="Q87" s="348"/>
      <c r="R87" s="348"/>
      <c r="S87" s="348"/>
    </row>
    <row r="88" spans="1:19" s="3" customFormat="1" ht="4.5" customHeight="1" outlineLevel="1" x14ac:dyDescent="0.3">
      <c r="A88" s="348"/>
      <c r="B88" s="436"/>
      <c r="C88" s="478"/>
      <c r="D88" s="478"/>
      <c r="E88" s="478"/>
      <c r="F88" s="478"/>
      <c r="G88" s="478"/>
      <c r="H88" s="478"/>
      <c r="I88" s="478"/>
      <c r="J88" s="479"/>
      <c r="K88" s="348"/>
      <c r="L88" s="480"/>
      <c r="M88" s="480"/>
      <c r="N88" s="348"/>
      <c r="O88" s="348"/>
      <c r="P88" s="348"/>
      <c r="Q88" s="348"/>
      <c r="R88" s="348"/>
      <c r="S88" s="348"/>
    </row>
    <row r="89" spans="1:19" s="3" customFormat="1" ht="14.25" customHeight="1" outlineLevel="1" x14ac:dyDescent="0.3">
      <c r="A89" s="488" t="s">
        <v>423</v>
      </c>
      <c r="B89" s="489" t="s">
        <v>60</v>
      </c>
      <c r="C89" s="475">
        <f t="shared" ref="C89:J89" si="19">IFERROR(C91*C92,"N/A")</f>
        <v>0</v>
      </c>
      <c r="D89" s="475">
        <f t="shared" si="19"/>
        <v>1000</v>
      </c>
      <c r="E89" s="475">
        <f t="shared" si="19"/>
        <v>1000</v>
      </c>
      <c r="F89" s="475">
        <f t="shared" si="19"/>
        <v>1000</v>
      </c>
      <c r="G89" s="475">
        <f t="shared" si="19"/>
        <v>1000</v>
      </c>
      <c r="H89" s="475">
        <f t="shared" si="19"/>
        <v>1000</v>
      </c>
      <c r="I89" s="475"/>
      <c r="J89" s="490">
        <f t="shared" si="19"/>
        <v>1000</v>
      </c>
      <c r="K89" s="475" t="s">
        <v>94</v>
      </c>
      <c r="L89" s="491"/>
      <c r="M89" s="491"/>
      <c r="N89" s="477"/>
      <c r="O89" s="475"/>
      <c r="P89" s="475"/>
      <c r="Q89" s="348"/>
      <c r="R89" s="348"/>
      <c r="S89" s="348"/>
    </row>
    <row r="90" spans="1:19" s="3" customFormat="1" ht="4.5" customHeight="1" outlineLevel="1" x14ac:dyDescent="0.3">
      <c r="A90" s="348"/>
      <c r="B90" s="436"/>
      <c r="C90" s="478"/>
      <c r="D90" s="478"/>
      <c r="E90" s="478"/>
      <c r="F90" s="478"/>
      <c r="G90" s="478"/>
      <c r="H90" s="478"/>
      <c r="I90" s="478"/>
      <c r="J90" s="479"/>
      <c r="K90" s="348"/>
      <c r="L90" s="480"/>
      <c r="M90" s="480"/>
      <c r="N90" s="348"/>
      <c r="O90" s="348"/>
      <c r="P90" s="348"/>
      <c r="Q90" s="348"/>
      <c r="R90" s="348"/>
      <c r="S90" s="348"/>
    </row>
    <row r="91" spans="1:19" s="75" customFormat="1" ht="15.5" outlineLevel="1" x14ac:dyDescent="0.3">
      <c r="A91" s="492" t="s">
        <v>130</v>
      </c>
      <c r="B91" s="436" t="s">
        <v>60</v>
      </c>
      <c r="C91" s="484"/>
      <c r="D91" s="484">
        <v>10000</v>
      </c>
      <c r="E91" s="484">
        <v>10000</v>
      </c>
      <c r="F91" s="484">
        <v>10000</v>
      </c>
      <c r="G91" s="484">
        <v>10000</v>
      </c>
      <c r="H91" s="484">
        <v>10000</v>
      </c>
      <c r="I91" s="484"/>
      <c r="J91" s="485">
        <v>10000</v>
      </c>
      <c r="K91" s="348"/>
      <c r="L91" s="480"/>
      <c r="M91" s="480"/>
      <c r="N91" s="348"/>
      <c r="O91" s="348"/>
      <c r="P91" s="348"/>
      <c r="Q91" s="348"/>
      <c r="R91" s="348"/>
      <c r="S91" s="348"/>
    </row>
    <row r="92" spans="1:19" s="75" customFormat="1" ht="15.5" outlineLevel="1" x14ac:dyDescent="0.3">
      <c r="A92" s="483" t="s">
        <v>129</v>
      </c>
      <c r="B92" s="436" t="s">
        <v>129</v>
      </c>
      <c r="C92" s="486"/>
      <c r="D92" s="486">
        <v>0.1</v>
      </c>
      <c r="E92" s="486">
        <v>0.1</v>
      </c>
      <c r="F92" s="486">
        <v>0.1</v>
      </c>
      <c r="G92" s="486">
        <v>0.1</v>
      </c>
      <c r="H92" s="486">
        <v>0.1</v>
      </c>
      <c r="I92" s="486"/>
      <c r="J92" s="487">
        <v>0.1</v>
      </c>
      <c r="K92" s="348" t="s">
        <v>155</v>
      </c>
      <c r="L92" s="480"/>
      <c r="M92" s="480"/>
      <c r="N92" s="348"/>
      <c r="O92" s="348"/>
      <c r="P92" s="348"/>
      <c r="Q92" s="348"/>
      <c r="R92" s="348"/>
      <c r="S92" s="348"/>
    </row>
    <row r="93" spans="1:19" s="3" customFormat="1" ht="4.5" customHeight="1" outlineLevel="1" x14ac:dyDescent="0.3">
      <c r="A93" s="348"/>
      <c r="B93" s="436"/>
      <c r="C93" s="478"/>
      <c r="D93" s="478"/>
      <c r="E93" s="478"/>
      <c r="F93" s="478"/>
      <c r="G93" s="478"/>
      <c r="H93" s="478"/>
      <c r="I93" s="478"/>
      <c r="J93" s="479"/>
      <c r="K93" s="348"/>
      <c r="L93" s="480"/>
      <c r="M93" s="480"/>
      <c r="N93" s="348"/>
      <c r="O93" s="348"/>
      <c r="P93" s="348"/>
      <c r="Q93" s="348"/>
      <c r="R93" s="348"/>
      <c r="S93" s="348"/>
    </row>
    <row r="94" spans="1:19" s="3" customFormat="1" ht="14.25" customHeight="1" outlineLevel="1" x14ac:dyDescent="0.3">
      <c r="A94" s="488" t="s">
        <v>148</v>
      </c>
      <c r="B94" s="489"/>
      <c r="C94" s="499">
        <f>SUM(C96:C97)</f>
        <v>0</v>
      </c>
      <c r="D94" s="499">
        <f t="shared" ref="D94:J94" si="20">SUM(D96:D97)</f>
        <v>0</v>
      </c>
      <c r="E94" s="499">
        <f t="shared" si="20"/>
        <v>0</v>
      </c>
      <c r="F94" s="499">
        <f t="shared" si="20"/>
        <v>0</v>
      </c>
      <c r="G94" s="499">
        <f t="shared" si="20"/>
        <v>0</v>
      </c>
      <c r="H94" s="499">
        <f t="shared" si="20"/>
        <v>0</v>
      </c>
      <c r="I94" s="499"/>
      <c r="J94" s="499">
        <f t="shared" si="20"/>
        <v>0</v>
      </c>
      <c r="K94" s="475" t="s">
        <v>94</v>
      </c>
      <c r="L94" s="491"/>
      <c r="M94" s="491" t="s">
        <v>115</v>
      </c>
      <c r="N94" s="477"/>
      <c r="O94" s="475"/>
      <c r="P94" s="475"/>
      <c r="Q94" s="348"/>
      <c r="R94" s="348"/>
      <c r="S94" s="348"/>
    </row>
    <row r="95" spans="1:19" s="3" customFormat="1" ht="4.5" customHeight="1" outlineLevel="1" x14ac:dyDescent="0.3">
      <c r="A95" s="348"/>
      <c r="B95" s="436"/>
      <c r="C95" s="478"/>
      <c r="D95" s="478"/>
      <c r="E95" s="478"/>
      <c r="F95" s="478"/>
      <c r="G95" s="478"/>
      <c r="H95" s="478"/>
      <c r="I95" s="478"/>
      <c r="J95" s="479"/>
      <c r="K95" s="348"/>
      <c r="L95" s="480"/>
      <c r="M95" s="480"/>
      <c r="N95" s="348"/>
      <c r="O95" s="348"/>
      <c r="P95" s="348"/>
      <c r="Q95" s="348"/>
      <c r="R95" s="348"/>
      <c r="S95" s="348"/>
    </row>
    <row r="96" spans="1:19" ht="15.5" outlineLevel="1" x14ac:dyDescent="0.35">
      <c r="A96" s="478"/>
      <c r="B96" s="380" t="s">
        <v>60</v>
      </c>
      <c r="C96" s="500"/>
      <c r="D96" s="500"/>
      <c r="E96" s="500"/>
      <c r="F96" s="500"/>
      <c r="G96" s="500"/>
      <c r="H96" s="500"/>
      <c r="I96" s="500"/>
      <c r="J96" s="501"/>
      <c r="K96" s="497"/>
      <c r="L96" s="498"/>
      <c r="M96" s="498"/>
      <c r="N96" s="16"/>
      <c r="O96" s="16"/>
      <c r="P96" s="16"/>
      <c r="Q96" s="16"/>
      <c r="R96" s="16"/>
      <c r="S96" s="16"/>
    </row>
    <row r="97" spans="1:19" ht="15.5" outlineLevel="1" x14ac:dyDescent="0.35">
      <c r="A97" s="478"/>
      <c r="B97" s="380" t="s">
        <v>60</v>
      </c>
      <c r="C97" s="500"/>
      <c r="D97" s="500"/>
      <c r="E97" s="500"/>
      <c r="F97" s="500"/>
      <c r="G97" s="500"/>
      <c r="H97" s="500"/>
      <c r="I97" s="500"/>
      <c r="J97" s="501"/>
      <c r="K97" s="497"/>
      <c r="L97" s="498"/>
      <c r="M97" s="498"/>
      <c r="N97" s="16"/>
      <c r="O97" s="16"/>
      <c r="P97" s="16"/>
      <c r="Q97" s="16"/>
      <c r="R97" s="16"/>
      <c r="S97" s="16"/>
    </row>
    <row r="98" spans="1:19" s="3" customFormat="1" ht="4.5" customHeight="1" outlineLevel="1" x14ac:dyDescent="0.3">
      <c r="A98" s="348"/>
      <c r="B98" s="436"/>
      <c r="C98" s="478"/>
      <c r="D98" s="478"/>
      <c r="E98" s="478"/>
      <c r="F98" s="478"/>
      <c r="G98" s="478"/>
      <c r="H98" s="478"/>
      <c r="I98" s="478"/>
      <c r="J98" s="479"/>
      <c r="K98" s="348"/>
      <c r="L98" s="480"/>
      <c r="M98" s="480"/>
      <c r="N98" s="348"/>
      <c r="O98" s="348"/>
      <c r="P98" s="348"/>
      <c r="Q98" s="348"/>
      <c r="R98" s="348"/>
      <c r="S98" s="348"/>
    </row>
    <row r="99" spans="1:19" s="3" customFormat="1" ht="14.25" customHeight="1" outlineLevel="1" x14ac:dyDescent="0.3">
      <c r="A99" s="488" t="s">
        <v>156</v>
      </c>
      <c r="B99" s="489" t="s">
        <v>96</v>
      </c>
      <c r="C99" s="475">
        <f>IFERROR(C101*C100,"N/A")</f>
        <v>0</v>
      </c>
      <c r="D99" s="475">
        <f>IFERROR(D101*D100,"N/A")</f>
        <v>600</v>
      </c>
      <c r="E99" s="475">
        <f t="shared" ref="E99:J99" si="21">IFERROR(E101*E100,"N/A")</f>
        <v>600</v>
      </c>
      <c r="F99" s="475">
        <f t="shared" si="21"/>
        <v>600</v>
      </c>
      <c r="G99" s="475">
        <f t="shared" si="21"/>
        <v>600</v>
      </c>
      <c r="H99" s="475">
        <f t="shared" si="21"/>
        <v>600</v>
      </c>
      <c r="I99" s="475"/>
      <c r="J99" s="490">
        <f t="shared" si="21"/>
        <v>600</v>
      </c>
      <c r="K99" s="475" t="s">
        <v>94</v>
      </c>
      <c r="L99" s="491"/>
      <c r="M99" s="491"/>
      <c r="N99" s="477"/>
      <c r="O99" s="475"/>
      <c r="P99" s="475"/>
      <c r="Q99" s="348"/>
      <c r="R99" s="348"/>
      <c r="S99" s="348"/>
    </row>
    <row r="100" spans="1:19" s="75" customFormat="1" ht="15.5" outlineLevel="1" x14ac:dyDescent="0.3">
      <c r="A100" s="492" t="s">
        <v>130</v>
      </c>
      <c r="B100" s="436" t="s">
        <v>96</v>
      </c>
      <c r="C100" s="484"/>
      <c r="D100" s="484">
        <f t="shared" ref="D100:J100" si="22">12*500</f>
        <v>6000</v>
      </c>
      <c r="E100" s="484">
        <f t="shared" si="22"/>
        <v>6000</v>
      </c>
      <c r="F100" s="484">
        <f t="shared" si="22"/>
        <v>6000</v>
      </c>
      <c r="G100" s="484">
        <f t="shared" si="22"/>
        <v>6000</v>
      </c>
      <c r="H100" s="484">
        <f t="shared" si="22"/>
        <v>6000</v>
      </c>
      <c r="I100" s="484"/>
      <c r="J100" s="485">
        <f t="shared" si="22"/>
        <v>6000</v>
      </c>
      <c r="K100" s="348"/>
      <c r="L100" s="480"/>
      <c r="M100" s="480"/>
      <c r="N100" s="348"/>
      <c r="O100" s="348"/>
      <c r="P100" s="348"/>
      <c r="Q100" s="348"/>
      <c r="R100" s="348"/>
      <c r="S100" s="348"/>
    </row>
    <row r="101" spans="1:19" s="75" customFormat="1" ht="15.5" outlineLevel="1" x14ac:dyDescent="0.3">
      <c r="A101" s="483" t="s">
        <v>154</v>
      </c>
      <c r="B101" s="436" t="s">
        <v>129</v>
      </c>
      <c r="C101" s="486"/>
      <c r="D101" s="486">
        <v>0.1</v>
      </c>
      <c r="E101" s="486">
        <v>0.1</v>
      </c>
      <c r="F101" s="486">
        <v>0.1</v>
      </c>
      <c r="G101" s="486">
        <v>0.1</v>
      </c>
      <c r="H101" s="486">
        <v>0.1</v>
      </c>
      <c r="I101" s="486"/>
      <c r="J101" s="487">
        <v>0.1</v>
      </c>
      <c r="K101" s="348" t="s">
        <v>155</v>
      </c>
      <c r="L101" s="480"/>
      <c r="M101" s="480"/>
      <c r="N101" s="348"/>
      <c r="O101" s="348"/>
      <c r="P101" s="348"/>
      <c r="Q101" s="348"/>
      <c r="R101" s="348"/>
      <c r="S101" s="348"/>
    </row>
    <row r="102" spans="1:19" s="3" customFormat="1" ht="4.5" customHeight="1" outlineLevel="1" x14ac:dyDescent="0.3">
      <c r="A102" s="348"/>
      <c r="B102" s="436"/>
      <c r="C102" s="478"/>
      <c r="D102" s="478"/>
      <c r="E102" s="478"/>
      <c r="F102" s="478"/>
      <c r="G102" s="478"/>
      <c r="H102" s="478"/>
      <c r="I102" s="478"/>
      <c r="J102" s="479"/>
      <c r="K102" s="348"/>
      <c r="L102" s="480"/>
      <c r="M102" s="480"/>
      <c r="N102" s="348"/>
      <c r="O102" s="348"/>
      <c r="P102" s="348"/>
      <c r="Q102" s="348"/>
      <c r="R102" s="348"/>
      <c r="S102" s="348"/>
    </row>
    <row r="103" spans="1:19" s="3" customFormat="1" ht="14.25" customHeight="1" outlineLevel="1" x14ac:dyDescent="0.3">
      <c r="A103" s="488" t="s">
        <v>8</v>
      </c>
      <c r="B103" s="489" t="s">
        <v>60</v>
      </c>
      <c r="C103" s="499">
        <f>C105+C109+C112+C114</f>
        <v>0</v>
      </c>
      <c r="D103" s="499">
        <f>D105+D109+D112+D114</f>
        <v>2550</v>
      </c>
      <c r="E103" s="499">
        <f t="shared" ref="E103:J103" si="23">E105+E109+E112+E114</f>
        <v>2550</v>
      </c>
      <c r="F103" s="499">
        <f t="shared" si="23"/>
        <v>2250</v>
      </c>
      <c r="G103" s="499">
        <f t="shared" si="23"/>
        <v>2100</v>
      </c>
      <c r="H103" s="499">
        <f t="shared" si="23"/>
        <v>2150</v>
      </c>
      <c r="I103" s="499"/>
      <c r="J103" s="499">
        <f t="shared" si="23"/>
        <v>2150</v>
      </c>
      <c r="K103" s="475" t="s">
        <v>94</v>
      </c>
      <c r="L103" s="491"/>
      <c r="M103" s="491"/>
      <c r="N103" s="477"/>
      <c r="O103" s="475"/>
      <c r="P103" s="475"/>
      <c r="Q103" s="348"/>
      <c r="R103" s="348"/>
      <c r="S103" s="348"/>
    </row>
    <row r="104" spans="1:19" s="3" customFormat="1" ht="4.5" customHeight="1" outlineLevel="1" x14ac:dyDescent="0.3">
      <c r="A104" s="348"/>
      <c r="B104" s="436"/>
      <c r="C104" s="478"/>
      <c r="D104" s="478"/>
      <c r="E104" s="478"/>
      <c r="F104" s="478"/>
      <c r="G104" s="478"/>
      <c r="H104" s="478"/>
      <c r="I104" s="478"/>
      <c r="J104" s="479"/>
      <c r="K104" s="348"/>
      <c r="L104" s="480"/>
      <c r="M104" s="480"/>
      <c r="N104" s="348"/>
      <c r="O104" s="348"/>
      <c r="P104" s="348"/>
      <c r="Q104" s="348"/>
      <c r="R104" s="348"/>
      <c r="S104" s="348"/>
    </row>
    <row r="105" spans="1:19" s="75" customFormat="1" ht="15.5" outlineLevel="1" x14ac:dyDescent="0.3">
      <c r="A105" s="502" t="s">
        <v>151</v>
      </c>
      <c r="B105" s="436"/>
      <c r="C105" s="503">
        <f>C106*C107</f>
        <v>0</v>
      </c>
      <c r="D105" s="503">
        <f t="shared" ref="D105:J105" si="24">D106*D107</f>
        <v>150</v>
      </c>
      <c r="E105" s="503">
        <f t="shared" si="24"/>
        <v>150</v>
      </c>
      <c r="F105" s="503">
        <f t="shared" si="24"/>
        <v>150</v>
      </c>
      <c r="G105" s="503">
        <f t="shared" si="24"/>
        <v>150</v>
      </c>
      <c r="H105" s="503">
        <f t="shared" si="24"/>
        <v>200</v>
      </c>
      <c r="I105" s="503"/>
      <c r="J105" s="504">
        <f t="shared" si="24"/>
        <v>200</v>
      </c>
      <c r="K105" s="348"/>
      <c r="L105" s="480"/>
      <c r="M105" s="480"/>
      <c r="N105" s="348"/>
      <c r="O105" s="348"/>
      <c r="P105" s="348"/>
      <c r="Q105" s="348"/>
      <c r="R105" s="348"/>
      <c r="S105" s="348"/>
    </row>
    <row r="106" spans="1:19" s="75" customFormat="1" ht="15.5" outlineLevel="1" x14ac:dyDescent="0.3">
      <c r="A106" s="483" t="s">
        <v>139</v>
      </c>
      <c r="B106" s="436" t="s">
        <v>117</v>
      </c>
      <c r="C106" s="484"/>
      <c r="D106" s="484">
        <v>500</v>
      </c>
      <c r="E106" s="484">
        <v>500</v>
      </c>
      <c r="F106" s="484">
        <v>500</v>
      </c>
      <c r="G106" s="484">
        <v>500</v>
      </c>
      <c r="H106" s="484">
        <v>500</v>
      </c>
      <c r="I106" s="484"/>
      <c r="J106" s="485">
        <v>500</v>
      </c>
      <c r="K106" s="348"/>
      <c r="L106" s="480"/>
      <c r="M106" s="480"/>
      <c r="N106" s="348"/>
      <c r="O106" s="348"/>
      <c r="P106" s="348"/>
      <c r="Q106" s="348"/>
      <c r="R106" s="348"/>
      <c r="S106" s="348"/>
    </row>
    <row r="107" spans="1:19" s="75" customFormat="1" ht="15.5" outlineLevel="1" x14ac:dyDescent="0.3">
      <c r="A107" s="483" t="s">
        <v>140</v>
      </c>
      <c r="B107" s="436" t="s">
        <v>118</v>
      </c>
      <c r="C107" s="505"/>
      <c r="D107" s="505">
        <f t="shared" ref="D107:J107" si="25">SUM(D71:D72)</f>
        <v>0.3</v>
      </c>
      <c r="E107" s="505">
        <f t="shared" si="25"/>
        <v>0.3</v>
      </c>
      <c r="F107" s="505">
        <f t="shared" si="25"/>
        <v>0.3</v>
      </c>
      <c r="G107" s="505">
        <f t="shared" si="25"/>
        <v>0.3</v>
      </c>
      <c r="H107" s="505">
        <f t="shared" si="25"/>
        <v>0.4</v>
      </c>
      <c r="I107" s="505"/>
      <c r="J107" s="506">
        <f t="shared" si="25"/>
        <v>0.4</v>
      </c>
      <c r="K107" s="348"/>
      <c r="L107" s="480"/>
      <c r="M107" s="480"/>
      <c r="N107" s="348"/>
      <c r="O107" s="348"/>
      <c r="P107" s="348"/>
      <c r="Q107" s="348"/>
      <c r="R107" s="348"/>
      <c r="S107" s="348"/>
    </row>
    <row r="108" spans="1:19" s="75" customFormat="1" ht="15.5" outlineLevel="1" x14ac:dyDescent="0.3">
      <c r="A108" s="348"/>
      <c r="B108" s="436"/>
      <c r="C108" s="503"/>
      <c r="D108" s="503"/>
      <c r="E108" s="503"/>
      <c r="F108" s="503"/>
      <c r="G108" s="503"/>
      <c r="H108" s="503"/>
      <c r="I108" s="503"/>
      <c r="J108" s="504"/>
      <c r="K108" s="348"/>
      <c r="L108" s="480"/>
      <c r="M108" s="480"/>
      <c r="N108" s="348"/>
      <c r="O108" s="348"/>
      <c r="P108" s="348"/>
      <c r="Q108" s="348"/>
      <c r="R108" s="348"/>
      <c r="S108" s="348"/>
    </row>
    <row r="109" spans="1:19" s="75" customFormat="1" ht="15.5" outlineLevel="1" x14ac:dyDescent="0.3">
      <c r="A109" s="502" t="s">
        <v>16</v>
      </c>
      <c r="B109" s="436"/>
      <c r="C109" s="503">
        <f t="shared" ref="C109:J109" si="26">C110*12</f>
        <v>0</v>
      </c>
      <c r="D109" s="503">
        <f>D110*12</f>
        <v>1200</v>
      </c>
      <c r="E109" s="503">
        <f t="shared" si="26"/>
        <v>1200</v>
      </c>
      <c r="F109" s="503">
        <f t="shared" si="26"/>
        <v>1200</v>
      </c>
      <c r="G109" s="503">
        <f t="shared" si="26"/>
        <v>1200</v>
      </c>
      <c r="H109" s="503">
        <f t="shared" si="26"/>
        <v>1200</v>
      </c>
      <c r="I109" s="503"/>
      <c r="J109" s="504">
        <f t="shared" si="26"/>
        <v>1200</v>
      </c>
      <c r="K109" s="497"/>
      <c r="L109" s="480"/>
      <c r="M109" s="480"/>
      <c r="N109" s="348"/>
      <c r="O109" s="348"/>
      <c r="P109" s="348"/>
      <c r="Q109" s="348"/>
      <c r="R109" s="348"/>
      <c r="S109" s="348"/>
    </row>
    <row r="110" spans="1:19" s="75" customFormat="1" ht="15.5" outlineLevel="1" x14ac:dyDescent="0.3">
      <c r="A110" s="348" t="s">
        <v>18</v>
      </c>
      <c r="B110" s="436" t="s">
        <v>95</v>
      </c>
      <c r="C110" s="484">
        <v>0</v>
      </c>
      <c r="D110" s="484">
        <v>100</v>
      </c>
      <c r="E110" s="484">
        <v>100</v>
      </c>
      <c r="F110" s="484">
        <v>100</v>
      </c>
      <c r="G110" s="484">
        <v>100</v>
      </c>
      <c r="H110" s="484">
        <v>100</v>
      </c>
      <c r="I110" s="484"/>
      <c r="J110" s="485">
        <v>100</v>
      </c>
      <c r="K110" s="348"/>
      <c r="L110" s="480"/>
      <c r="M110" s="480"/>
      <c r="N110" s="348"/>
      <c r="O110" s="348"/>
      <c r="P110" s="348"/>
      <c r="Q110" s="348"/>
      <c r="R110" s="348"/>
      <c r="S110" s="348"/>
    </row>
    <row r="111" spans="1:19" s="75" customFormat="1" ht="15.5" outlineLevel="1" x14ac:dyDescent="0.3">
      <c r="A111" s="348"/>
      <c r="B111" s="436"/>
      <c r="C111" s="348"/>
      <c r="D111" s="348"/>
      <c r="E111" s="348"/>
      <c r="F111" s="348"/>
      <c r="G111" s="348"/>
      <c r="H111" s="348"/>
      <c r="I111" s="348"/>
      <c r="J111" s="482"/>
      <c r="K111" s="348"/>
      <c r="L111" s="480"/>
      <c r="M111" s="480"/>
      <c r="N111" s="348"/>
      <c r="O111" s="348"/>
      <c r="P111" s="348"/>
      <c r="Q111" s="348"/>
      <c r="R111" s="348"/>
      <c r="S111" s="348"/>
    </row>
    <row r="112" spans="1:19" s="75" customFormat="1" ht="15.5" outlineLevel="1" x14ac:dyDescent="0.3">
      <c r="A112" s="478" t="s">
        <v>39</v>
      </c>
      <c r="B112" s="436" t="s">
        <v>102</v>
      </c>
      <c r="C112" s="503">
        <v>0</v>
      </c>
      <c r="D112" s="503">
        <v>300</v>
      </c>
      <c r="E112" s="503">
        <v>300</v>
      </c>
      <c r="F112" s="503">
        <v>300</v>
      </c>
      <c r="G112" s="503">
        <v>300</v>
      </c>
      <c r="H112" s="503">
        <v>300</v>
      </c>
      <c r="I112" s="503"/>
      <c r="J112" s="504">
        <v>300</v>
      </c>
      <c r="K112" s="348"/>
      <c r="L112" s="480"/>
      <c r="M112" s="480"/>
      <c r="N112" s="348"/>
      <c r="O112" s="348"/>
      <c r="P112" s="348"/>
      <c r="Q112" s="348"/>
      <c r="R112" s="348"/>
      <c r="S112" s="348"/>
    </row>
    <row r="113" spans="1:19" s="75" customFormat="1" ht="15.5" outlineLevel="1" x14ac:dyDescent="0.3">
      <c r="A113" s="348"/>
      <c r="B113" s="436"/>
      <c r="C113" s="507"/>
      <c r="D113" s="507"/>
      <c r="E113" s="507"/>
      <c r="F113" s="507"/>
      <c r="G113" s="507"/>
      <c r="H113" s="507"/>
      <c r="I113" s="507"/>
      <c r="J113" s="508"/>
      <c r="K113" s="348"/>
      <c r="L113" s="480"/>
      <c r="M113" s="480"/>
      <c r="N113" s="348"/>
      <c r="O113" s="348"/>
      <c r="P113" s="348"/>
      <c r="Q113" s="348"/>
      <c r="R113" s="348"/>
      <c r="S113" s="348"/>
    </row>
    <row r="114" spans="1:19" s="75" customFormat="1" ht="15.5" outlineLevel="1" x14ac:dyDescent="0.3">
      <c r="A114" s="478" t="s">
        <v>40</v>
      </c>
      <c r="B114" s="436"/>
      <c r="C114" s="503">
        <f t="shared" ref="C114:J114" si="27">IFERROR(C115+C119,"N/A")</f>
        <v>0</v>
      </c>
      <c r="D114" s="503">
        <f t="shared" si="27"/>
        <v>900</v>
      </c>
      <c r="E114" s="503">
        <f t="shared" si="27"/>
        <v>900</v>
      </c>
      <c r="F114" s="503">
        <f t="shared" si="27"/>
        <v>600</v>
      </c>
      <c r="G114" s="503">
        <f t="shared" si="27"/>
        <v>450</v>
      </c>
      <c r="H114" s="503">
        <f t="shared" si="27"/>
        <v>450</v>
      </c>
      <c r="I114" s="503"/>
      <c r="J114" s="504">
        <f t="shared" si="27"/>
        <v>450</v>
      </c>
      <c r="K114" s="497"/>
      <c r="L114" s="480" t="s">
        <v>146</v>
      </c>
      <c r="M114" s="480"/>
      <c r="N114" s="348"/>
      <c r="O114" s="348"/>
      <c r="P114" s="348"/>
      <c r="Q114" s="348"/>
      <c r="R114" s="348"/>
      <c r="S114" s="348"/>
    </row>
    <row r="115" spans="1:19" s="75" customFormat="1" ht="15.5" outlineLevel="1" x14ac:dyDescent="0.35">
      <c r="A115" s="483" t="s">
        <v>46</v>
      </c>
      <c r="B115" s="436"/>
      <c r="C115" s="495">
        <f t="shared" ref="C115:J115" si="28">IFERROR(C116*C117,"N/A")</f>
        <v>0</v>
      </c>
      <c r="D115" s="495">
        <f t="shared" si="28"/>
        <v>900</v>
      </c>
      <c r="E115" s="495">
        <f t="shared" si="28"/>
        <v>900</v>
      </c>
      <c r="F115" s="495">
        <f t="shared" si="28"/>
        <v>600</v>
      </c>
      <c r="G115" s="495">
        <f t="shared" si="28"/>
        <v>450</v>
      </c>
      <c r="H115" s="495">
        <f t="shared" si="28"/>
        <v>450</v>
      </c>
      <c r="I115" s="495"/>
      <c r="J115" s="496">
        <f t="shared" si="28"/>
        <v>450</v>
      </c>
      <c r="K115" s="348"/>
      <c r="L115" s="480"/>
      <c r="M115" s="480"/>
      <c r="N115" s="348"/>
      <c r="O115" s="348"/>
      <c r="P115" s="348"/>
      <c r="Q115" s="348"/>
      <c r="R115" s="348"/>
      <c r="S115" s="348"/>
    </row>
    <row r="116" spans="1:19" s="75" customFormat="1" ht="15.5" outlineLevel="1" x14ac:dyDescent="0.35">
      <c r="A116" s="509" t="s">
        <v>44</v>
      </c>
      <c r="B116" s="436" t="s">
        <v>56</v>
      </c>
      <c r="C116" s="510">
        <v>0</v>
      </c>
      <c r="D116" s="510">
        <v>0.05</v>
      </c>
      <c r="E116" s="510">
        <v>0.05</v>
      </c>
      <c r="F116" s="510">
        <v>0.05</v>
      </c>
      <c r="G116" s="510">
        <v>0.05</v>
      </c>
      <c r="H116" s="510">
        <v>0.05</v>
      </c>
      <c r="I116" s="510"/>
      <c r="J116" s="511">
        <v>0.05</v>
      </c>
      <c r="K116" s="331"/>
      <c r="L116" s="512"/>
      <c r="M116" s="480"/>
      <c r="N116" s="348"/>
      <c r="O116" s="348"/>
      <c r="P116" s="348"/>
      <c r="Q116" s="348"/>
      <c r="R116" s="348"/>
      <c r="S116" s="348"/>
    </row>
    <row r="117" spans="1:19" s="75" customFormat="1" ht="15.75" customHeight="1" outlineLevel="1" x14ac:dyDescent="0.3">
      <c r="A117" s="509" t="s">
        <v>45</v>
      </c>
      <c r="B117" s="436" t="s">
        <v>96</v>
      </c>
      <c r="C117" s="484">
        <v>0</v>
      </c>
      <c r="D117" s="484">
        <f>12*1500</f>
        <v>18000</v>
      </c>
      <c r="E117" s="484">
        <f>12*1500</f>
        <v>18000</v>
      </c>
      <c r="F117" s="484">
        <f>12*1000</f>
        <v>12000</v>
      </c>
      <c r="G117" s="484">
        <f>12*750</f>
        <v>9000</v>
      </c>
      <c r="H117" s="484">
        <f t="shared" ref="H117:J117" si="29">12*750</f>
        <v>9000</v>
      </c>
      <c r="I117" s="484"/>
      <c r="J117" s="485">
        <f t="shared" si="29"/>
        <v>9000</v>
      </c>
      <c r="K117" s="348"/>
      <c r="L117" s="480"/>
      <c r="M117" s="480"/>
      <c r="N117" s="348"/>
      <c r="O117" s="348"/>
      <c r="P117" s="348"/>
      <c r="Q117" s="348"/>
      <c r="R117" s="348"/>
      <c r="S117" s="348"/>
    </row>
    <row r="118" spans="1:19" s="75" customFormat="1" ht="15.5" outlineLevel="1" x14ac:dyDescent="0.3">
      <c r="A118" s="348"/>
      <c r="B118" s="436"/>
      <c r="C118" s="348"/>
      <c r="D118" s="507"/>
      <c r="E118" s="507"/>
      <c r="F118" s="507"/>
      <c r="G118" s="507"/>
      <c r="H118" s="507"/>
      <c r="I118" s="507"/>
      <c r="J118" s="508"/>
      <c r="K118" s="348"/>
      <c r="L118" s="480"/>
      <c r="M118" s="480"/>
      <c r="N118" s="348"/>
      <c r="O118" s="348"/>
      <c r="P118" s="348"/>
      <c r="Q118" s="348"/>
      <c r="R118" s="348"/>
      <c r="S118" s="348"/>
    </row>
    <row r="119" spans="1:19" s="75" customFormat="1" ht="15.5" outlineLevel="1" x14ac:dyDescent="0.35">
      <c r="A119" s="483" t="s">
        <v>50</v>
      </c>
      <c r="B119" s="436"/>
      <c r="C119" s="495">
        <f t="shared" ref="C119:J119" si="30">C120*C121</f>
        <v>0</v>
      </c>
      <c r="D119" s="495">
        <f t="shared" si="30"/>
        <v>0</v>
      </c>
      <c r="E119" s="495">
        <f t="shared" si="30"/>
        <v>0</v>
      </c>
      <c r="F119" s="495">
        <f t="shared" si="30"/>
        <v>0</v>
      </c>
      <c r="G119" s="495">
        <f t="shared" si="30"/>
        <v>0</v>
      </c>
      <c r="H119" s="495">
        <f t="shared" si="30"/>
        <v>0</v>
      </c>
      <c r="I119" s="495"/>
      <c r="J119" s="496">
        <f t="shared" si="30"/>
        <v>0</v>
      </c>
      <c r="K119" s="331"/>
      <c r="L119" s="480"/>
      <c r="M119" s="480"/>
      <c r="N119" s="348"/>
      <c r="O119" s="348"/>
      <c r="P119" s="348"/>
      <c r="Q119" s="348"/>
      <c r="R119" s="348"/>
      <c r="S119" s="348"/>
    </row>
    <row r="120" spans="1:19" s="75" customFormat="1" ht="15.5" outlineLevel="1" x14ac:dyDescent="0.35">
      <c r="A120" s="509" t="s">
        <v>37</v>
      </c>
      <c r="B120" s="436" t="s">
        <v>97</v>
      </c>
      <c r="C120" s="513"/>
      <c r="D120" s="513"/>
      <c r="E120" s="513"/>
      <c r="F120" s="513"/>
      <c r="G120" s="513"/>
      <c r="H120" s="513"/>
      <c r="I120" s="513"/>
      <c r="J120" s="514"/>
      <c r="K120" s="331"/>
      <c r="L120" s="512"/>
      <c r="M120" s="480"/>
      <c r="N120" s="348"/>
      <c r="O120" s="348"/>
      <c r="P120" s="348"/>
      <c r="Q120" s="348"/>
      <c r="R120" s="348"/>
      <c r="S120" s="348"/>
    </row>
    <row r="121" spans="1:19" s="75" customFormat="1" ht="15.5" outlineLevel="1" x14ac:dyDescent="0.35">
      <c r="A121" s="509" t="s">
        <v>38</v>
      </c>
      <c r="B121" s="436" t="s">
        <v>98</v>
      </c>
      <c r="C121" s="484"/>
      <c r="D121" s="484"/>
      <c r="E121" s="484"/>
      <c r="F121" s="484"/>
      <c r="G121" s="484"/>
      <c r="H121" s="484"/>
      <c r="I121" s="484"/>
      <c r="J121" s="485"/>
      <c r="K121" s="331"/>
      <c r="L121" s="480" t="s">
        <v>146</v>
      </c>
      <c r="M121" s="480"/>
      <c r="N121" s="348"/>
      <c r="O121" s="348"/>
      <c r="P121" s="348"/>
      <c r="Q121" s="348"/>
      <c r="R121" s="348"/>
      <c r="S121" s="348"/>
    </row>
    <row r="122" spans="1:19" s="3" customFormat="1" ht="4.5" customHeight="1" outlineLevel="1" x14ac:dyDescent="0.3">
      <c r="A122" s="348"/>
      <c r="B122" s="436"/>
      <c r="C122" s="478"/>
      <c r="D122" s="478"/>
      <c r="E122" s="478"/>
      <c r="F122" s="478"/>
      <c r="G122" s="478"/>
      <c r="H122" s="478"/>
      <c r="I122" s="478"/>
      <c r="J122" s="479"/>
      <c r="K122" s="348"/>
      <c r="L122" s="480"/>
      <c r="M122" s="480"/>
      <c r="N122" s="348"/>
      <c r="O122" s="348"/>
      <c r="P122" s="348"/>
      <c r="Q122" s="348"/>
      <c r="R122" s="348"/>
      <c r="S122" s="348"/>
    </row>
    <row r="123" spans="1:19" s="3" customFormat="1" ht="14.25" customHeight="1" outlineLevel="1" x14ac:dyDescent="0.3">
      <c r="A123" s="488" t="s">
        <v>9</v>
      </c>
      <c r="B123" s="489"/>
      <c r="C123" s="499">
        <f>C125</f>
        <v>0</v>
      </c>
      <c r="D123" s="499">
        <f t="shared" ref="D123:J123" si="31">D125</f>
        <v>0</v>
      </c>
      <c r="E123" s="499">
        <f t="shared" si="31"/>
        <v>0</v>
      </c>
      <c r="F123" s="499">
        <f t="shared" si="31"/>
        <v>0</v>
      </c>
      <c r="G123" s="499">
        <f t="shared" si="31"/>
        <v>0</v>
      </c>
      <c r="H123" s="499">
        <f t="shared" si="31"/>
        <v>0</v>
      </c>
      <c r="I123" s="499"/>
      <c r="J123" s="499">
        <f t="shared" si="31"/>
        <v>0</v>
      </c>
      <c r="K123" s="475" t="s">
        <v>94</v>
      </c>
      <c r="L123" s="491"/>
      <c r="M123" s="491"/>
      <c r="N123" s="477"/>
      <c r="O123" s="475"/>
      <c r="P123" s="475"/>
      <c r="Q123" s="348"/>
      <c r="R123" s="348"/>
      <c r="S123" s="348"/>
    </row>
    <row r="124" spans="1:19" s="3" customFormat="1" ht="4.5" customHeight="1" outlineLevel="1" x14ac:dyDescent="0.3">
      <c r="A124" s="348"/>
      <c r="B124" s="436"/>
      <c r="C124" s="478"/>
      <c r="D124" s="478"/>
      <c r="E124" s="478"/>
      <c r="F124" s="478"/>
      <c r="G124" s="478"/>
      <c r="H124" s="478"/>
      <c r="I124" s="478"/>
      <c r="J124" s="479"/>
      <c r="K124" s="348"/>
      <c r="L124" s="480"/>
      <c r="M124" s="480"/>
      <c r="N124" s="348"/>
      <c r="O124" s="348"/>
      <c r="P124" s="348"/>
      <c r="Q124" s="348"/>
      <c r="R124" s="348"/>
      <c r="S124" s="348"/>
    </row>
    <row r="125" spans="1:19" ht="15.5" outlineLevel="1" x14ac:dyDescent="0.35">
      <c r="A125" s="492" t="s">
        <v>9</v>
      </c>
      <c r="B125" s="380" t="s">
        <v>60</v>
      </c>
      <c r="C125" s="495">
        <f>IFERROR('Liquidität, I &amp; F-Planung'!F33,"N/A")</f>
        <v>0</v>
      </c>
      <c r="D125" s="495">
        <f>IFERROR('Liquidität, I &amp; F-Planung'!G33,"N/A")</f>
        <v>0</v>
      </c>
      <c r="E125" s="495">
        <f>IFERROR('Liquidität, I &amp; F-Planung'!H33,"N/A")</f>
        <v>0</v>
      </c>
      <c r="F125" s="495">
        <f>IFERROR('Liquidität, I &amp; F-Planung'!I33,"N/A")</f>
        <v>0</v>
      </c>
      <c r="G125" s="495">
        <f>IFERROR('Liquidität, I &amp; F-Planung'!J33,"N/A")</f>
        <v>0</v>
      </c>
      <c r="H125" s="495">
        <f>IFERROR('Liquidität, I &amp; F-Planung'!K33,"N/A")</f>
        <v>0</v>
      </c>
      <c r="I125" s="495"/>
      <c r="J125" s="496">
        <f>IFERROR('Liquidität, I &amp; F-Planung'!M33,"N/A")</f>
        <v>0</v>
      </c>
      <c r="K125" s="497" t="s">
        <v>112</v>
      </c>
      <c r="L125" s="512"/>
      <c r="M125" s="498"/>
      <c r="N125" s="16"/>
      <c r="O125" s="16"/>
      <c r="P125" s="16"/>
      <c r="Q125" s="16"/>
      <c r="R125" s="16"/>
      <c r="S125" s="16"/>
    </row>
    <row r="126" spans="1:19" s="3" customFormat="1" ht="4.5" customHeight="1" outlineLevel="1" x14ac:dyDescent="0.3">
      <c r="A126" s="348"/>
      <c r="B126" s="436"/>
      <c r="C126" s="478"/>
      <c r="D126" s="478"/>
      <c r="E126" s="478"/>
      <c r="F126" s="478"/>
      <c r="G126" s="478"/>
      <c r="H126" s="478"/>
      <c r="I126" s="478"/>
      <c r="J126" s="479"/>
      <c r="K126" s="348"/>
      <c r="L126" s="480"/>
      <c r="M126" s="480"/>
      <c r="N126" s="348"/>
      <c r="O126" s="348"/>
      <c r="P126" s="348"/>
      <c r="Q126" s="348"/>
      <c r="R126" s="348"/>
      <c r="S126" s="348"/>
    </row>
    <row r="127" spans="1:19" s="75" customFormat="1" ht="15.5" outlineLevel="1" x14ac:dyDescent="0.3">
      <c r="A127" s="471" t="s">
        <v>13</v>
      </c>
      <c r="B127" s="472"/>
      <c r="C127" s="473"/>
      <c r="D127" s="473"/>
      <c r="E127" s="473"/>
      <c r="F127" s="473"/>
      <c r="G127" s="473"/>
      <c r="H127" s="473"/>
      <c r="I127" s="473"/>
      <c r="J127" s="474"/>
      <c r="K127" s="475" t="s">
        <v>94</v>
      </c>
      <c r="L127" s="476"/>
      <c r="M127" s="476"/>
      <c r="N127" s="473"/>
      <c r="O127" s="473"/>
      <c r="P127" s="473"/>
      <c r="Q127" s="348"/>
      <c r="R127" s="348"/>
      <c r="S127" s="348"/>
    </row>
    <row r="128" spans="1:19" s="75" customFormat="1" ht="15.5" outlineLevel="1" x14ac:dyDescent="0.3">
      <c r="A128" s="348" t="s">
        <v>21</v>
      </c>
      <c r="B128" s="436"/>
      <c r="C128" s="510"/>
      <c r="D128" s="510"/>
      <c r="E128" s="510"/>
      <c r="F128" s="510"/>
      <c r="G128" s="510"/>
      <c r="H128" s="510"/>
      <c r="I128" s="510"/>
      <c r="J128" s="511"/>
      <c r="K128" s="348"/>
      <c r="L128" s="480"/>
      <c r="M128" s="480"/>
      <c r="N128" s="348"/>
      <c r="O128" s="348"/>
      <c r="P128" s="348"/>
      <c r="Q128" s="348"/>
      <c r="R128" s="348"/>
      <c r="S128" s="348"/>
    </row>
    <row r="129" spans="1:19" ht="15.5" x14ac:dyDescent="0.35">
      <c r="A129" s="16"/>
      <c r="B129" s="16"/>
      <c r="C129" s="16"/>
      <c r="D129" s="16"/>
      <c r="E129" s="16"/>
      <c r="F129" s="16"/>
      <c r="G129" s="16"/>
      <c r="H129" s="16"/>
      <c r="I129" s="16"/>
      <c r="J129" s="16"/>
      <c r="K129" s="16"/>
      <c r="L129" s="16"/>
      <c r="M129" s="16"/>
      <c r="N129" s="16"/>
      <c r="O129" s="16"/>
      <c r="P129" s="16"/>
      <c r="Q129" s="16"/>
      <c r="R129" s="16"/>
      <c r="S129" s="16"/>
    </row>
    <row r="130" spans="1:19" ht="15.5" x14ac:dyDescent="0.35">
      <c r="A130" s="16"/>
      <c r="B130" s="16"/>
      <c r="C130" s="16"/>
      <c r="D130" s="16"/>
      <c r="E130" s="16"/>
      <c r="F130" s="16"/>
      <c r="G130" s="16"/>
      <c r="H130" s="16"/>
      <c r="I130" s="16"/>
      <c r="J130" s="16"/>
      <c r="K130" s="16"/>
      <c r="L130" s="16"/>
      <c r="M130" s="16"/>
      <c r="N130" s="16"/>
      <c r="O130" s="16"/>
      <c r="P130" s="16"/>
      <c r="Q130" s="16"/>
      <c r="R130" s="16"/>
      <c r="S130" s="16"/>
    </row>
    <row r="131" spans="1:19" ht="15.5" x14ac:dyDescent="0.35">
      <c r="A131" s="113"/>
      <c r="B131" s="16"/>
      <c r="C131" s="16"/>
      <c r="D131" s="16"/>
      <c r="E131" s="16"/>
      <c r="F131" s="16"/>
      <c r="G131" s="16"/>
      <c r="H131" s="16"/>
      <c r="I131" s="16"/>
      <c r="J131" s="16"/>
      <c r="K131" s="16"/>
      <c r="L131" s="16"/>
      <c r="M131" s="16"/>
      <c r="N131" s="16"/>
      <c r="O131" s="16"/>
      <c r="P131" s="16"/>
      <c r="Q131" s="16"/>
      <c r="R131" s="16"/>
      <c r="S131" s="16"/>
    </row>
    <row r="132" spans="1:19" ht="15.5" x14ac:dyDescent="0.35">
      <c r="A132" s="113"/>
      <c r="B132" s="16"/>
      <c r="C132" s="16"/>
      <c r="D132" s="16"/>
      <c r="E132" s="16"/>
      <c r="F132" s="16"/>
      <c r="G132" s="16"/>
      <c r="H132" s="16"/>
      <c r="I132" s="16"/>
      <c r="J132" s="16"/>
      <c r="K132" s="16"/>
      <c r="L132" s="16"/>
      <c r="M132" s="16"/>
      <c r="N132" s="16"/>
      <c r="O132" s="16"/>
      <c r="P132" s="16"/>
      <c r="Q132" s="16"/>
      <c r="R132" s="16"/>
      <c r="S132" s="16"/>
    </row>
    <row r="133" spans="1:19" ht="15.5" x14ac:dyDescent="0.35">
      <c r="A133" s="113"/>
      <c r="B133" s="16"/>
      <c r="C133" s="16"/>
      <c r="D133" s="16"/>
      <c r="E133" s="16"/>
      <c r="F133" s="16"/>
      <c r="G133" s="16"/>
      <c r="H133" s="16"/>
      <c r="I133" s="16"/>
      <c r="J133" s="16"/>
      <c r="K133" s="16"/>
      <c r="L133" s="16"/>
      <c r="M133" s="16"/>
      <c r="N133" s="16"/>
      <c r="O133" s="16"/>
      <c r="P133" s="16"/>
      <c r="Q133" s="16"/>
      <c r="R133" s="16"/>
      <c r="S133" s="16"/>
    </row>
    <row r="134" spans="1:19" ht="15.5" x14ac:dyDescent="0.35">
      <c r="A134" s="113"/>
      <c r="B134" s="16"/>
      <c r="C134" s="16"/>
      <c r="D134" s="16"/>
      <c r="E134" s="16"/>
      <c r="F134" s="16"/>
      <c r="G134" s="16"/>
      <c r="H134" s="16"/>
      <c r="I134" s="16"/>
      <c r="J134" s="16"/>
      <c r="K134" s="16"/>
      <c r="L134" s="16"/>
      <c r="M134" s="16"/>
      <c r="N134" s="16"/>
      <c r="O134" s="16"/>
      <c r="P134" s="16"/>
      <c r="Q134" s="16"/>
      <c r="R134" s="16"/>
      <c r="S134" s="16"/>
    </row>
    <row r="135" spans="1:19" ht="15.5" x14ac:dyDescent="0.35">
      <c r="A135" s="113"/>
      <c r="B135" s="16"/>
      <c r="C135" s="16"/>
      <c r="D135" s="16"/>
      <c r="E135" s="16"/>
      <c r="F135" s="16"/>
      <c r="G135" s="16"/>
      <c r="H135" s="16"/>
      <c r="I135" s="16"/>
      <c r="J135" s="16"/>
      <c r="K135" s="16"/>
      <c r="L135" s="16"/>
      <c r="M135" s="16"/>
      <c r="N135" s="16"/>
      <c r="O135" s="16"/>
      <c r="P135" s="16"/>
      <c r="Q135" s="16"/>
      <c r="R135" s="16"/>
      <c r="S135" s="16"/>
    </row>
    <row r="136" spans="1:19" ht="15.5" x14ac:dyDescent="0.35">
      <c r="A136" s="16"/>
      <c r="B136" s="16"/>
      <c r="C136" s="16"/>
      <c r="D136" s="16"/>
      <c r="E136" s="16"/>
      <c r="F136" s="16"/>
      <c r="G136" s="16"/>
      <c r="H136" s="16"/>
      <c r="I136" s="16"/>
      <c r="J136" s="16"/>
      <c r="K136" s="16"/>
      <c r="L136" s="16"/>
      <c r="M136" s="16"/>
      <c r="N136" s="16"/>
      <c r="O136" s="16"/>
      <c r="P136" s="16"/>
      <c r="Q136" s="16"/>
      <c r="R136" s="16"/>
      <c r="S136" s="16"/>
    </row>
    <row r="137" spans="1:19" ht="15.5" x14ac:dyDescent="0.35">
      <c r="A137" s="16"/>
      <c r="B137" s="16"/>
      <c r="C137" s="16"/>
      <c r="D137" s="16"/>
      <c r="E137" s="16"/>
      <c r="F137" s="16"/>
      <c r="G137" s="16"/>
      <c r="H137" s="16"/>
      <c r="I137" s="16"/>
      <c r="J137" s="16"/>
      <c r="K137" s="16"/>
      <c r="L137" s="16"/>
      <c r="M137" s="16"/>
      <c r="N137" s="16"/>
      <c r="O137" s="16"/>
      <c r="P137" s="16"/>
      <c r="Q137" s="16"/>
      <c r="R137" s="16"/>
      <c r="S137" s="16"/>
    </row>
    <row r="138" spans="1:19" ht="15.5" x14ac:dyDescent="0.35">
      <c r="A138" s="16"/>
      <c r="B138" s="16"/>
      <c r="C138" s="16"/>
      <c r="D138" s="16"/>
      <c r="E138" s="16"/>
      <c r="F138" s="16"/>
      <c r="G138" s="16"/>
      <c r="H138" s="16"/>
      <c r="I138" s="16"/>
      <c r="J138" s="16"/>
      <c r="K138" s="16"/>
      <c r="L138" s="16"/>
      <c r="M138" s="16"/>
      <c r="N138" s="16"/>
      <c r="O138" s="16"/>
      <c r="P138" s="16"/>
      <c r="Q138" s="16"/>
      <c r="R138" s="16"/>
      <c r="S138" s="16"/>
    </row>
    <row r="139" spans="1:19" ht="15.5" x14ac:dyDescent="0.35">
      <c r="A139" s="16"/>
      <c r="B139" s="16"/>
      <c r="C139" s="16"/>
      <c r="D139" s="16"/>
      <c r="E139" s="16"/>
      <c r="F139" s="16"/>
      <c r="G139" s="16"/>
      <c r="H139" s="16"/>
      <c r="I139" s="16"/>
      <c r="J139" s="16"/>
      <c r="K139" s="16"/>
      <c r="L139" s="16"/>
      <c r="M139" s="16"/>
      <c r="N139" s="16"/>
      <c r="O139" s="16"/>
      <c r="P139" s="16"/>
      <c r="Q139" s="16"/>
      <c r="R139" s="16"/>
      <c r="S139" s="16"/>
    </row>
    <row r="140" spans="1:19" ht="15.5" x14ac:dyDescent="0.35">
      <c r="A140" s="16"/>
      <c r="B140" s="16"/>
      <c r="C140" s="16"/>
      <c r="D140" s="16"/>
      <c r="E140" s="16"/>
      <c r="F140" s="16"/>
      <c r="G140" s="16"/>
      <c r="H140" s="16"/>
      <c r="I140" s="16"/>
      <c r="J140" s="16"/>
      <c r="K140" s="16"/>
      <c r="L140" s="16"/>
      <c r="M140" s="16"/>
      <c r="N140" s="16"/>
      <c r="O140" s="16"/>
      <c r="P140" s="16"/>
      <c r="Q140" s="16"/>
      <c r="R140" s="16"/>
      <c r="S140" s="16"/>
    </row>
    <row r="141" spans="1:19" ht="15.5" x14ac:dyDescent="0.35">
      <c r="A141" s="16"/>
      <c r="B141" s="16"/>
      <c r="C141" s="16"/>
      <c r="D141" s="16"/>
      <c r="E141" s="16"/>
      <c r="F141" s="16"/>
      <c r="G141" s="16"/>
      <c r="H141" s="16"/>
      <c r="I141" s="16"/>
      <c r="J141" s="16"/>
      <c r="K141" s="16"/>
      <c r="L141" s="16"/>
      <c r="M141" s="16"/>
      <c r="N141" s="16"/>
      <c r="O141" s="16"/>
      <c r="P141" s="16"/>
      <c r="Q141" s="16"/>
      <c r="R141" s="16"/>
      <c r="S141" s="16"/>
    </row>
    <row r="142" spans="1:19" ht="15.5" x14ac:dyDescent="0.35">
      <c r="A142" s="16"/>
      <c r="B142" s="16"/>
      <c r="C142" s="16"/>
      <c r="D142" s="16"/>
      <c r="E142" s="16"/>
      <c r="F142" s="16"/>
      <c r="G142" s="16"/>
      <c r="H142" s="16"/>
      <c r="I142" s="16"/>
      <c r="J142" s="16"/>
      <c r="K142" s="16"/>
      <c r="L142" s="16"/>
      <c r="M142" s="16"/>
      <c r="N142" s="16"/>
      <c r="O142" s="16"/>
      <c r="P142" s="16"/>
      <c r="Q142" s="16"/>
      <c r="R142" s="16"/>
      <c r="S142" s="16"/>
    </row>
    <row r="143" spans="1:19" ht="15.5" x14ac:dyDescent="0.35">
      <c r="A143" s="16"/>
      <c r="B143" s="16"/>
      <c r="C143" s="16"/>
      <c r="D143" s="16"/>
      <c r="E143" s="16"/>
      <c r="F143" s="16"/>
      <c r="G143" s="16"/>
      <c r="H143" s="16"/>
      <c r="I143" s="16"/>
      <c r="J143" s="16"/>
      <c r="K143" s="16"/>
      <c r="L143" s="16"/>
      <c r="M143" s="16"/>
      <c r="N143" s="16"/>
      <c r="O143" s="16"/>
      <c r="P143" s="16"/>
      <c r="Q143" s="16"/>
      <c r="R143" s="16"/>
      <c r="S143" s="16"/>
    </row>
  </sheetData>
  <sheetProtection sheet="1" objects="1" scenarios="1"/>
  <mergeCells count="1">
    <mergeCell ref="A5:P5"/>
  </mergeCells>
  <hyperlinks>
    <hyperlink ref="M94" r:id="rId1"/>
    <hyperlink ref="M79" r:id="rId2"/>
  </hyperlinks>
  <pageMargins left="0.7" right="0.7" top="0.78740157499999996" bottom="0.78740157499999996" header="0.3" footer="0.3"/>
  <pageSetup paperSize="9" scale="27" orientation="landscape" r:id="rId3"/>
  <colBreaks count="1" manualBreakCount="1">
    <brk id="16" max="1048575" man="1"/>
  </colBreaks>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2:S58"/>
  <sheetViews>
    <sheetView view="pageBreakPreview" topLeftCell="A10" zoomScaleNormal="85" zoomScaleSheetLayoutView="100" zoomScalePageLayoutView="55" workbookViewId="0">
      <selection activeCell="B12" sqref="B12"/>
    </sheetView>
  </sheetViews>
  <sheetFormatPr baseColWidth="10" defaultColWidth="10.58203125" defaultRowHeight="15.5" x14ac:dyDescent="0.3"/>
  <cols>
    <col min="1" max="1" width="10.58203125" style="24"/>
    <col min="2" max="2" width="60.58203125" style="24" customWidth="1"/>
    <col min="3" max="3" width="13.58203125" style="24" customWidth="1"/>
    <col min="4" max="4" width="11.33203125" style="24" customWidth="1"/>
    <col min="5" max="5" width="15.83203125" style="24" customWidth="1"/>
    <col min="6" max="6" width="16.25" style="24" customWidth="1"/>
    <col min="7" max="8" width="10.58203125" style="24"/>
    <col min="9" max="9" width="10.58203125" style="24" customWidth="1"/>
    <col min="10" max="16384" width="10.58203125" style="24"/>
  </cols>
  <sheetData>
    <row r="2" spans="1:19" s="17" customFormat="1" ht="17.5" customHeight="1" x14ac:dyDescent="0.3">
      <c r="A2" s="17">
        <v>2</v>
      </c>
      <c r="B2" s="18" t="s">
        <v>268</v>
      </c>
      <c r="C2" s="19">
        <v>0.33</v>
      </c>
      <c r="D2" s="19">
        <v>0.33</v>
      </c>
      <c r="E2" s="17" t="s">
        <v>391</v>
      </c>
      <c r="F2" s="20">
        <v>0</v>
      </c>
      <c r="G2" s="20">
        <v>0</v>
      </c>
      <c r="H2" s="21">
        <v>0.8</v>
      </c>
      <c r="J2" s="20"/>
      <c r="K2" s="22"/>
      <c r="M2" s="23"/>
      <c r="N2" s="19"/>
      <c r="O2" s="19"/>
    </row>
    <row r="3" spans="1:19" x14ac:dyDescent="0.3">
      <c r="C3" s="25" t="s">
        <v>262</v>
      </c>
      <c r="F3" s="26"/>
    </row>
    <row r="4" spans="1:19" x14ac:dyDescent="0.3">
      <c r="C4" s="27"/>
      <c r="D4" s="27"/>
      <c r="J4" s="27"/>
      <c r="K4" s="27"/>
      <c r="L4" s="27"/>
      <c r="M4" s="27"/>
      <c r="N4" s="27"/>
      <c r="O4" s="28"/>
    </row>
    <row r="5" spans="1:19" ht="28" customHeight="1" x14ac:dyDescent="0.3">
      <c r="B5" s="29"/>
      <c r="C5" s="960" t="s">
        <v>220</v>
      </c>
      <c r="D5" s="961"/>
      <c r="E5" s="24" t="s">
        <v>270</v>
      </c>
      <c r="G5" s="30" t="s">
        <v>75</v>
      </c>
      <c r="I5" s="31"/>
      <c r="K5" s="32"/>
      <c r="M5" s="25"/>
      <c r="N5" s="25"/>
      <c r="O5" s="25"/>
    </row>
    <row r="6" spans="1:19" ht="77.5" x14ac:dyDescent="0.3">
      <c r="B6" s="33" t="s">
        <v>216</v>
      </c>
      <c r="C6" s="34" t="s">
        <v>311</v>
      </c>
      <c r="D6" s="35" t="s">
        <v>310</v>
      </c>
      <c r="E6" s="34" t="s">
        <v>311</v>
      </c>
      <c r="F6" s="35" t="s">
        <v>310</v>
      </c>
      <c r="G6" s="34" t="s">
        <v>311</v>
      </c>
      <c r="H6" s="35" t="s">
        <v>310</v>
      </c>
      <c r="I6" s="36" t="s">
        <v>255</v>
      </c>
      <c r="J6" s="30"/>
      <c r="K6" s="26"/>
      <c r="M6" s="37"/>
      <c r="N6" s="37"/>
      <c r="O6" s="36"/>
    </row>
    <row r="7" spans="1:19" x14ac:dyDescent="0.3">
      <c r="A7" s="17">
        <v>0</v>
      </c>
      <c r="B7" s="38" t="s">
        <v>273</v>
      </c>
      <c r="C7" s="39"/>
      <c r="D7" s="39"/>
      <c r="E7" s="39"/>
      <c r="F7" s="39"/>
      <c r="G7" s="39"/>
      <c r="I7" s="40"/>
      <c r="J7" s="39"/>
      <c r="K7" s="26"/>
      <c r="M7" s="41"/>
      <c r="N7" s="41"/>
      <c r="O7" s="42"/>
    </row>
    <row r="8" spans="1:19" s="17" customFormat="1" ht="27.65" customHeight="1" x14ac:dyDescent="0.3">
      <c r="A8" s="17">
        <v>1</v>
      </c>
      <c r="B8" s="18" t="s">
        <v>312</v>
      </c>
      <c r="C8" s="19">
        <v>0</v>
      </c>
      <c r="D8" s="19">
        <v>0</v>
      </c>
      <c r="E8" s="20">
        <v>0</v>
      </c>
      <c r="F8" s="20">
        <v>0</v>
      </c>
      <c r="G8" s="17" t="s">
        <v>391</v>
      </c>
      <c r="H8" s="17" t="s">
        <v>391</v>
      </c>
      <c r="I8" s="21">
        <v>0.8</v>
      </c>
      <c r="J8" s="20"/>
      <c r="K8" s="22"/>
      <c r="M8" s="19"/>
      <c r="N8" s="19"/>
      <c r="O8" s="19"/>
    </row>
    <row r="9" spans="1:19" s="17" customFormat="1" ht="25.5" customHeight="1" x14ac:dyDescent="0.3">
      <c r="A9" s="17">
        <v>2</v>
      </c>
      <c r="B9" s="43" t="s">
        <v>354</v>
      </c>
      <c r="C9" s="23">
        <v>0.2</v>
      </c>
      <c r="D9" s="23">
        <v>0.2</v>
      </c>
      <c r="E9" s="20">
        <v>0</v>
      </c>
      <c r="F9" s="20">
        <v>0</v>
      </c>
      <c r="G9" s="17" t="s">
        <v>391</v>
      </c>
      <c r="H9" s="17" t="s">
        <v>391</v>
      </c>
      <c r="I9" s="21">
        <v>0.8</v>
      </c>
      <c r="J9" s="20"/>
      <c r="K9" s="22"/>
      <c r="M9" s="23"/>
      <c r="N9" s="19"/>
      <c r="O9" s="19"/>
    </row>
    <row r="10" spans="1:19" s="17" customFormat="1" ht="35.25" customHeight="1" x14ac:dyDescent="0.3">
      <c r="A10" s="17">
        <v>3</v>
      </c>
      <c r="B10" s="43" t="s">
        <v>456</v>
      </c>
      <c r="C10" s="23">
        <v>0</v>
      </c>
      <c r="D10" s="19">
        <v>0</v>
      </c>
      <c r="E10" s="20">
        <v>0.1</v>
      </c>
      <c r="F10" s="20">
        <v>0.2</v>
      </c>
      <c r="G10" s="63">
        <f>22%+22%*E10</f>
        <v>0.24199999999999999</v>
      </c>
      <c r="H10" s="63">
        <f>22%+22%*F10</f>
        <v>0.26400000000000001</v>
      </c>
      <c r="I10" s="21">
        <v>0.9</v>
      </c>
      <c r="J10" s="20"/>
      <c r="K10" s="44"/>
      <c r="M10" s="23"/>
      <c r="N10" s="19"/>
      <c r="O10" s="19"/>
    </row>
    <row r="11" spans="1:19" s="17" customFormat="1" ht="31.5" customHeight="1" x14ac:dyDescent="0.3">
      <c r="A11" s="17">
        <v>4</v>
      </c>
      <c r="B11" s="43" t="s">
        <v>457</v>
      </c>
      <c r="C11" s="23">
        <v>0.33</v>
      </c>
      <c r="D11" s="19">
        <v>0.33</v>
      </c>
      <c r="E11" s="20">
        <v>0</v>
      </c>
      <c r="F11" s="20">
        <v>0</v>
      </c>
      <c r="G11" s="20">
        <v>0.34</v>
      </c>
      <c r="H11" s="20">
        <v>0.34</v>
      </c>
      <c r="I11" s="21">
        <v>0.8</v>
      </c>
      <c r="J11" s="20"/>
      <c r="K11" s="22"/>
      <c r="M11" s="23"/>
      <c r="N11" s="19"/>
      <c r="O11" s="19"/>
    </row>
    <row r="12" spans="1:19" s="17" customFormat="1" ht="17.25" customHeight="1" x14ac:dyDescent="0.35">
      <c r="A12" s="17">
        <v>5</v>
      </c>
      <c r="B12" s="43" t="s">
        <v>396</v>
      </c>
      <c r="C12" s="45">
        <v>0.5</v>
      </c>
      <c r="D12" s="46">
        <v>0.5</v>
      </c>
      <c r="E12" s="20">
        <v>0</v>
      </c>
      <c r="F12" s="20">
        <v>0</v>
      </c>
      <c r="G12" s="17" t="s">
        <v>391</v>
      </c>
      <c r="H12" s="17" t="s">
        <v>391</v>
      </c>
      <c r="I12" s="21">
        <v>0.8</v>
      </c>
      <c r="J12" s="20"/>
      <c r="K12" s="22"/>
      <c r="M12" s="23"/>
      <c r="N12" s="19"/>
      <c r="O12" s="19"/>
      <c r="Q12" s="47">
        <v>80</v>
      </c>
      <c r="R12" s="24" t="s">
        <v>263</v>
      </c>
      <c r="S12" s="24" t="s">
        <v>266</v>
      </c>
    </row>
    <row r="13" spans="1:19" s="17" customFormat="1" ht="15.65" customHeight="1" x14ac:dyDescent="0.3">
      <c r="A13" s="17">
        <v>6</v>
      </c>
      <c r="B13" s="48" t="s">
        <v>267</v>
      </c>
      <c r="C13" s="23">
        <v>0</v>
      </c>
      <c r="D13" s="19">
        <v>0</v>
      </c>
      <c r="E13" s="20">
        <v>0.1</v>
      </c>
      <c r="F13" s="20">
        <v>0.2</v>
      </c>
      <c r="G13" s="17" t="s">
        <v>271</v>
      </c>
      <c r="I13" s="21">
        <v>0.9</v>
      </c>
      <c r="J13" s="20"/>
      <c r="K13" s="44"/>
      <c r="M13" s="23"/>
      <c r="N13" s="19"/>
      <c r="O13" s="19"/>
      <c r="Q13" s="24">
        <v>90</v>
      </c>
      <c r="R13" s="24" t="s">
        <v>265</v>
      </c>
      <c r="S13" s="24"/>
    </row>
    <row r="14" spans="1:19" s="17" customFormat="1" ht="15.65" customHeight="1" x14ac:dyDescent="0.3">
      <c r="A14" s="17">
        <v>7</v>
      </c>
      <c r="B14" s="48" t="s">
        <v>274</v>
      </c>
      <c r="C14" s="23">
        <v>0</v>
      </c>
      <c r="D14" s="19">
        <v>0</v>
      </c>
      <c r="E14" s="20">
        <v>0.1</v>
      </c>
      <c r="F14" s="20">
        <v>0.2</v>
      </c>
      <c r="G14" s="17" t="s">
        <v>271</v>
      </c>
      <c r="I14" s="21">
        <v>1</v>
      </c>
      <c r="J14" s="20"/>
      <c r="K14" s="44"/>
      <c r="M14" s="23"/>
      <c r="N14" s="19"/>
      <c r="O14" s="19"/>
      <c r="Q14" s="24">
        <v>100</v>
      </c>
      <c r="R14" s="24" t="s">
        <v>264</v>
      </c>
      <c r="S14" s="24"/>
    </row>
    <row r="15" spans="1:19" s="17" customFormat="1" x14ac:dyDescent="0.3">
      <c r="A15" s="17">
        <v>8</v>
      </c>
      <c r="B15" s="49" t="s">
        <v>390</v>
      </c>
      <c r="C15" s="23">
        <v>0</v>
      </c>
      <c r="D15" s="19">
        <v>0</v>
      </c>
      <c r="E15" s="20">
        <v>0.1</v>
      </c>
      <c r="F15" s="20">
        <v>0.2</v>
      </c>
      <c r="G15" s="17" t="s">
        <v>269</v>
      </c>
      <c r="I15" s="21" t="s">
        <v>272</v>
      </c>
      <c r="J15" s="20"/>
      <c r="K15" s="44"/>
    </row>
    <row r="16" spans="1:19" s="17" customFormat="1" x14ac:dyDescent="0.3">
      <c r="A16" s="17">
        <v>9</v>
      </c>
      <c r="B16" s="49" t="s">
        <v>393</v>
      </c>
      <c r="C16" s="23">
        <v>0</v>
      </c>
      <c r="D16" s="19">
        <v>0</v>
      </c>
      <c r="E16" s="20">
        <v>0.1</v>
      </c>
      <c r="F16" s="20">
        <v>0.2</v>
      </c>
      <c r="G16" s="17" t="s">
        <v>271</v>
      </c>
      <c r="I16" s="21">
        <v>1</v>
      </c>
      <c r="J16" s="20"/>
      <c r="K16" s="44"/>
    </row>
    <row r="17" spans="2:11" s="17" customFormat="1" x14ac:dyDescent="0.3">
      <c r="B17" s="44"/>
      <c r="C17" s="23"/>
      <c r="D17" s="19"/>
      <c r="H17" s="19"/>
      <c r="K17" s="22"/>
    </row>
    <row r="18" spans="2:11" x14ac:dyDescent="0.35">
      <c r="B18" s="50" t="s">
        <v>378</v>
      </c>
      <c r="C18" s="47"/>
      <c r="D18" s="47"/>
    </row>
    <row r="20" spans="2:11" ht="31" x14ac:dyDescent="0.3">
      <c r="B20" s="51" t="s">
        <v>392</v>
      </c>
      <c r="C20" s="51" t="s">
        <v>75</v>
      </c>
    </row>
    <row r="21" spans="2:11" x14ac:dyDescent="0.3">
      <c r="B21" s="52" t="s">
        <v>273</v>
      </c>
      <c r="C21" s="51"/>
    </row>
    <row r="22" spans="2:11" x14ac:dyDescent="0.3">
      <c r="B22" s="52" t="s">
        <v>76</v>
      </c>
      <c r="C22" s="53">
        <v>0.34</v>
      </c>
    </row>
    <row r="23" spans="2:11" x14ac:dyDescent="0.3">
      <c r="B23" s="52" t="s">
        <v>222</v>
      </c>
      <c r="C23" s="53">
        <v>0.37</v>
      </c>
    </row>
    <row r="24" spans="2:11" x14ac:dyDescent="0.3">
      <c r="B24" s="52" t="s">
        <v>221</v>
      </c>
      <c r="C24" s="53">
        <v>0.4</v>
      </c>
    </row>
    <row r="26" spans="2:11" ht="16" thickBot="1" x14ac:dyDescent="0.35">
      <c r="B26" s="54" t="s">
        <v>233</v>
      </c>
      <c r="C26" s="54" t="s">
        <v>234</v>
      </c>
      <c r="D26" s="54" t="s">
        <v>235</v>
      </c>
      <c r="E26" s="54" t="s">
        <v>236</v>
      </c>
      <c r="F26" s="54" t="s">
        <v>403</v>
      </c>
      <c r="G26" s="24" t="s">
        <v>383</v>
      </c>
    </row>
    <row r="27" spans="2:11" ht="23.5" thickBot="1" x14ac:dyDescent="0.35">
      <c r="B27" s="64" t="s">
        <v>237</v>
      </c>
      <c r="C27" s="64" t="s">
        <v>238</v>
      </c>
      <c r="D27" s="64" t="s">
        <v>397</v>
      </c>
      <c r="E27" s="64" t="s">
        <v>239</v>
      </c>
      <c r="F27" s="69" t="s">
        <v>404</v>
      </c>
    </row>
    <row r="28" spans="2:11" ht="23.5" thickBot="1" x14ac:dyDescent="0.35">
      <c r="B28" s="64" t="s">
        <v>455</v>
      </c>
      <c r="C28" s="64" t="s">
        <v>454</v>
      </c>
      <c r="D28" s="64" t="s">
        <v>379</v>
      </c>
      <c r="E28" s="64" t="s">
        <v>241</v>
      </c>
      <c r="F28" s="70" t="s">
        <v>405</v>
      </c>
    </row>
    <row r="29" spans="2:11" x14ac:dyDescent="0.3">
      <c r="B29" s="64" t="s">
        <v>401</v>
      </c>
      <c r="C29" s="64" t="s">
        <v>246</v>
      </c>
      <c r="D29" s="64" t="s">
        <v>381</v>
      </c>
      <c r="E29" s="64" t="s">
        <v>398</v>
      </c>
      <c r="F29" s="64" t="s">
        <v>380</v>
      </c>
    </row>
    <row r="30" spans="2:11" ht="23" x14ac:dyDescent="0.3">
      <c r="B30" s="64" t="s">
        <v>240</v>
      </c>
      <c r="C30" s="64" t="s">
        <v>240</v>
      </c>
      <c r="D30" s="64" t="s">
        <v>395</v>
      </c>
      <c r="E30" s="64" t="s">
        <v>244</v>
      </c>
      <c r="F30" s="65"/>
    </row>
    <row r="31" spans="2:11" x14ac:dyDescent="0.3">
      <c r="B31" s="64" t="s">
        <v>242</v>
      </c>
      <c r="C31" s="64" t="s">
        <v>257</v>
      </c>
      <c r="D31" s="65" t="s">
        <v>380</v>
      </c>
      <c r="E31" s="64" t="s">
        <v>245</v>
      </c>
      <c r="F31" s="64"/>
    </row>
    <row r="32" spans="2:11" x14ac:dyDescent="0.3">
      <c r="B32" s="64" t="s">
        <v>382</v>
      </c>
      <c r="C32" s="64" t="s">
        <v>243</v>
      </c>
      <c r="D32" s="65"/>
      <c r="E32" s="65" t="s">
        <v>380</v>
      </c>
      <c r="F32" s="64"/>
    </row>
    <row r="33" spans="2:6" x14ac:dyDescent="0.3">
      <c r="B33" s="65" t="s">
        <v>380</v>
      </c>
      <c r="C33" s="65" t="s">
        <v>380</v>
      </c>
      <c r="D33" s="64"/>
      <c r="E33" s="64"/>
      <c r="F33" s="64"/>
    </row>
    <row r="35" spans="2:6" x14ac:dyDescent="0.3">
      <c r="B35" s="51" t="s">
        <v>247</v>
      </c>
      <c r="D35" s="51" t="s">
        <v>388</v>
      </c>
    </row>
    <row r="36" spans="2:6" ht="31" x14ac:dyDescent="0.3">
      <c r="B36" s="57" t="s">
        <v>248</v>
      </c>
      <c r="D36" s="57" t="s">
        <v>389</v>
      </c>
    </row>
    <row r="37" spans="2:6" ht="31" x14ac:dyDescent="0.3">
      <c r="B37" s="57" t="s">
        <v>249</v>
      </c>
      <c r="D37" s="57" t="s">
        <v>265</v>
      </c>
    </row>
    <row r="38" spans="2:6" x14ac:dyDescent="0.3">
      <c r="B38" s="66" t="s">
        <v>383</v>
      </c>
      <c r="D38" s="66" t="s">
        <v>383</v>
      </c>
    </row>
    <row r="40" spans="2:6" x14ac:dyDescent="0.3">
      <c r="B40" s="51" t="s">
        <v>196</v>
      </c>
      <c r="D40" s="24" t="s">
        <v>254</v>
      </c>
    </row>
    <row r="41" spans="2:6" x14ac:dyDescent="0.3">
      <c r="B41" s="57" t="s">
        <v>251</v>
      </c>
      <c r="D41" s="24" t="s">
        <v>311</v>
      </c>
    </row>
    <row r="42" spans="2:6" x14ac:dyDescent="0.3">
      <c r="B42" s="57" t="s">
        <v>252</v>
      </c>
      <c r="D42" s="24" t="s">
        <v>310</v>
      </c>
    </row>
    <row r="43" spans="2:6" x14ac:dyDescent="0.3">
      <c r="B43" s="66" t="s">
        <v>383</v>
      </c>
      <c r="D43" s="24" t="s">
        <v>383</v>
      </c>
    </row>
    <row r="45" spans="2:6" x14ac:dyDescent="0.3">
      <c r="B45" s="58" t="s">
        <v>305</v>
      </c>
    </row>
    <row r="46" spans="2:6" x14ac:dyDescent="0.3">
      <c r="B46" s="59" t="s">
        <v>314</v>
      </c>
    </row>
    <row r="47" spans="2:6" x14ac:dyDescent="0.35">
      <c r="B47" s="60" t="s">
        <v>317</v>
      </c>
    </row>
    <row r="48" spans="2:6" x14ac:dyDescent="0.35">
      <c r="B48" s="61" t="s">
        <v>23</v>
      </c>
    </row>
    <row r="49" spans="2:2" x14ac:dyDescent="0.35">
      <c r="B49" s="61" t="s">
        <v>30</v>
      </c>
    </row>
    <row r="50" spans="2:2" x14ac:dyDescent="0.35">
      <c r="B50" s="61" t="s">
        <v>24</v>
      </c>
    </row>
    <row r="51" spans="2:2" x14ac:dyDescent="0.35">
      <c r="B51" s="61" t="s">
        <v>22</v>
      </c>
    </row>
    <row r="52" spans="2:2" x14ac:dyDescent="0.35">
      <c r="B52" s="61" t="s">
        <v>26</v>
      </c>
    </row>
    <row r="54" spans="2:2" x14ac:dyDescent="0.3">
      <c r="B54" s="54" t="s">
        <v>306</v>
      </c>
    </row>
    <row r="55" spans="2:2" x14ac:dyDescent="0.3">
      <c r="B55" s="62" t="s">
        <v>315</v>
      </c>
    </row>
    <row r="56" spans="2:2" x14ac:dyDescent="0.3">
      <c r="B56" s="55" t="s">
        <v>251</v>
      </c>
    </row>
    <row r="57" spans="2:2" x14ac:dyDescent="0.3">
      <c r="B57" s="56" t="s">
        <v>252</v>
      </c>
    </row>
    <row r="58" spans="2:2" x14ac:dyDescent="0.3">
      <c r="B58" s="67" t="s">
        <v>384</v>
      </c>
    </row>
  </sheetData>
  <sheetProtection insertColumns="0" insertRows="0" insertHyperlinks="0"/>
  <mergeCells count="1">
    <mergeCell ref="C5:D5"/>
  </mergeCells>
  <pageMargins left="0.7" right="0.7" top="0.78740157499999996" bottom="0.78740157499999996" header="0.3" footer="0.3"/>
  <pageSetup paperSize="9" scale="43" orientation="landscape" r:id="rId1"/>
  <legacyDrawing r:id="rId2"/>
  <tableParts count="9">
    <tablePart r:id="rId3"/>
    <tablePart r:id="rId4"/>
    <tablePart r:id="rId5"/>
    <tablePart r:id="rId6"/>
    <tablePart r:id="rId7"/>
    <tablePart r:id="rId8"/>
    <tablePart r:id="rId9"/>
    <tablePart r:id="rId10"/>
    <tablePart r:id="rId1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Übersicht TP </vt:lpstr>
      <vt:lpstr>Erfolgsrechnung</vt:lpstr>
      <vt:lpstr>Liquidität, I &amp; F-Planung</vt:lpstr>
      <vt:lpstr>Beispiel Annahmen</vt:lpstr>
      <vt:lpstr>Dropdown input</vt:lpstr>
      <vt:lpstr>'Beispiel Annahmen'!Druckbereich</vt:lpstr>
      <vt:lpstr>'Dropdown input'!Druckbereich</vt:lpstr>
      <vt:lpstr>Erfolgsrechnung!Druckbereich</vt:lpstr>
      <vt:lpstr>'Liquidität, I &amp; F-Planung'!Druckbereich</vt:lpstr>
      <vt:lpstr>'Übersicht TP '!Druckbereich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Beerli Anna BLW</dc:creator>
  <cp:lastModifiedBy>Beerli Anna BLW</cp:lastModifiedBy>
  <cp:lastPrinted>2021-01-13T11:58:06Z</cp:lastPrinted>
  <dcterms:created xsi:type="dcterms:W3CDTF">2020-03-06T14:56:44Z</dcterms:created>
  <dcterms:modified xsi:type="dcterms:W3CDTF">2021-04-28T15:00:55Z</dcterms:modified>
</cp:coreProperties>
</file>