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U80816335\AppData\Local\rubicon\Acta Nova Client\Data\282898419\"/>
    </mc:Choice>
  </mc:AlternateContent>
  <bookViews>
    <workbookView xWindow="0" yWindow="0" windowWidth="19200" windowHeight="7100"/>
  </bookViews>
  <sheets>
    <sheet name="Vue d'ensemble" sheetId="1" r:id="rId1"/>
    <sheet name="Compte des résultats" sheetId="10" r:id="rId2"/>
    <sheet name="Liquidités, planification i &amp; f" sheetId="6" r:id="rId3"/>
    <sheet name="Exemples hypothèses" sheetId="9" r:id="rId4"/>
    <sheet name="Dropdown input" sheetId="11" state="hidden" r:id="rId5"/>
  </sheets>
  <definedNames>
    <definedName name="_xlnm.Print_Area" localSheetId="1">'Compte des résultats'!$A$1:$P$66</definedName>
    <definedName name="_xlnm.Print_Area" localSheetId="4">'Dropdown input'!$A$1:$S$58</definedName>
    <definedName name="_xlnm.Print_Area" localSheetId="3">'Exemples hypothèses'!$A$1:$P$128</definedName>
    <definedName name="_xlnm.Print_Area" localSheetId="2">'Liquidités, planification i &amp; f'!$A$1:$O$252</definedName>
    <definedName name="_xlnm.Print_Area" localSheetId="0">'Vue d''ensemble'!$A$1:$AG$118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0" i="1" l="1"/>
  <c r="J41" i="1"/>
  <c r="J42" i="1"/>
  <c r="J43" i="1"/>
  <c r="J44" i="1"/>
  <c r="J45" i="1"/>
  <c r="J46" i="1"/>
  <c r="J47" i="1"/>
  <c r="J39" i="1"/>
  <c r="E40" i="1" l="1"/>
  <c r="E41" i="1"/>
  <c r="E42" i="1"/>
  <c r="E43" i="1"/>
  <c r="E44" i="1"/>
  <c r="E45" i="1"/>
  <c r="E46" i="1"/>
  <c r="E47" i="1"/>
  <c r="E39" i="1"/>
  <c r="C59" i="10" l="1"/>
  <c r="D59" i="10" l="1"/>
  <c r="K43" i="10" l="1"/>
  <c r="K32" i="10" l="1"/>
  <c r="K31" i="10"/>
  <c r="K28" i="10"/>
  <c r="E59" i="10" l="1"/>
  <c r="F59" i="10"/>
  <c r="G59" i="10"/>
  <c r="H59" i="10"/>
  <c r="I59" i="10"/>
  <c r="J59" i="10"/>
  <c r="U48" i="1"/>
  <c r="V48" i="1"/>
  <c r="W48" i="1"/>
  <c r="X48" i="1"/>
  <c r="D150" i="6" l="1"/>
  <c r="D136" i="6"/>
  <c r="D122" i="6"/>
  <c r="D108" i="6"/>
  <c r="D94" i="6"/>
  <c r="D80" i="6"/>
  <c r="D66" i="6"/>
  <c r="D38" i="6"/>
  <c r="D52" i="6"/>
  <c r="J34" i="6"/>
  <c r="G35" i="6"/>
  <c r="H35" i="6"/>
  <c r="I35" i="6"/>
  <c r="J35" i="6"/>
  <c r="K35" i="6"/>
  <c r="L35" i="6"/>
  <c r="F35" i="6"/>
  <c r="G34" i="6"/>
  <c r="H34" i="6"/>
  <c r="I34" i="6"/>
  <c r="K34" i="6"/>
  <c r="L34" i="6"/>
  <c r="M34" i="6"/>
  <c r="F34" i="6"/>
  <c r="G40" i="1" l="1"/>
  <c r="G41" i="1"/>
  <c r="G42" i="1"/>
  <c r="G43" i="1"/>
  <c r="G44" i="1"/>
  <c r="G45" i="1"/>
  <c r="G46" i="1"/>
  <c r="G47" i="1"/>
  <c r="D152" i="6"/>
  <c r="D138" i="6"/>
  <c r="D124" i="6"/>
  <c r="D110" i="6"/>
  <c r="D96" i="6"/>
  <c r="D82" i="6"/>
  <c r="D68" i="6"/>
  <c r="D54" i="6"/>
  <c r="D40" i="6"/>
  <c r="Q113" i="1"/>
  <c r="O113" i="1"/>
  <c r="M113" i="1"/>
  <c r="K113" i="1"/>
  <c r="I113" i="1"/>
  <c r="G113" i="1"/>
  <c r="F113" i="1"/>
  <c r="F107" i="1"/>
  <c r="K47" i="1" l="1"/>
  <c r="M47" i="1"/>
  <c r="H47" i="1"/>
  <c r="I47" i="1" s="1"/>
  <c r="L47" i="1" l="1"/>
  <c r="N47" i="1" s="1"/>
  <c r="P47" i="1" s="1"/>
  <c r="Q47" i="1" l="1"/>
  <c r="R47" i="1" l="1"/>
  <c r="S47" i="1" s="1"/>
  <c r="T47" i="1" s="1"/>
  <c r="Y47" i="1" l="1"/>
  <c r="Z47" i="1" s="1"/>
  <c r="AA47" i="1" s="1"/>
  <c r="D151" i="6"/>
  <c r="M151" i="6" s="1"/>
  <c r="G151" i="6" l="1"/>
  <c r="B109" i="1"/>
  <c r="B110" i="1"/>
  <c r="B111" i="1"/>
  <c r="B112" i="1"/>
  <c r="B113" i="1"/>
  <c r="B114" i="1"/>
  <c r="B108" i="1"/>
  <c r="AC99" i="1"/>
  <c r="AB99" i="1"/>
  <c r="AC98" i="1"/>
  <c r="AB98" i="1"/>
  <c r="V99" i="1"/>
  <c r="U99" i="1"/>
  <c r="V98" i="1"/>
  <c r="U98" i="1"/>
  <c r="O99" i="1"/>
  <c r="N99" i="1"/>
  <c r="O98" i="1"/>
  <c r="N98" i="1"/>
  <c r="H99" i="1"/>
  <c r="G99" i="1"/>
  <c r="H98" i="1"/>
  <c r="G98" i="1"/>
  <c r="H90" i="1"/>
  <c r="G90" i="1"/>
  <c r="H89" i="1"/>
  <c r="G89" i="1"/>
  <c r="O90" i="1"/>
  <c r="N90" i="1"/>
  <c r="O89" i="1"/>
  <c r="N89" i="1"/>
  <c r="V90" i="1"/>
  <c r="U90" i="1"/>
  <c r="V89" i="1"/>
  <c r="U89" i="1"/>
  <c r="AC90" i="1"/>
  <c r="AB90" i="1"/>
  <c r="AC89" i="1"/>
  <c r="AB89" i="1"/>
  <c r="AC81" i="1"/>
  <c r="AB81" i="1"/>
  <c r="AC80" i="1"/>
  <c r="AB80" i="1"/>
  <c r="AC79" i="1"/>
  <c r="AB79" i="1"/>
  <c r="V81" i="1"/>
  <c r="U81" i="1"/>
  <c r="V80" i="1"/>
  <c r="U80" i="1"/>
  <c r="V79" i="1"/>
  <c r="U79" i="1"/>
  <c r="O81" i="1"/>
  <c r="N81" i="1"/>
  <c r="O80" i="1"/>
  <c r="N80" i="1"/>
  <c r="O79" i="1"/>
  <c r="N79" i="1"/>
  <c r="I81" i="1"/>
  <c r="B81" i="1"/>
  <c r="H80" i="1"/>
  <c r="H81" i="1"/>
  <c r="G80" i="1"/>
  <c r="G81" i="1"/>
  <c r="H79" i="1"/>
  <c r="G79" i="1"/>
  <c r="P8" i="10" l="1"/>
  <c r="O8" i="10"/>
  <c r="N8" i="10"/>
  <c r="D4" i="1" l="1"/>
  <c r="L238" i="6" l="1"/>
  <c r="F238" i="6"/>
  <c r="G238" i="6"/>
  <c r="H238" i="6"/>
  <c r="I238" i="6"/>
  <c r="J238" i="6"/>
  <c r="K238" i="6"/>
  <c r="M238" i="6"/>
  <c r="G229" i="6"/>
  <c r="H229" i="6"/>
  <c r="I229" i="6"/>
  <c r="J229" i="6"/>
  <c r="K229" i="6"/>
  <c r="L229" i="6"/>
  <c r="M229" i="6"/>
  <c r="F229" i="6"/>
  <c r="G220" i="6"/>
  <c r="I220" i="6"/>
  <c r="J220" i="6"/>
  <c r="K220" i="6"/>
  <c r="L220" i="6"/>
  <c r="M220" i="6"/>
  <c r="F220" i="6"/>
  <c r="G211" i="6"/>
  <c r="H211" i="6"/>
  <c r="I211" i="6"/>
  <c r="J211" i="6"/>
  <c r="K211" i="6"/>
  <c r="L211" i="6"/>
  <c r="M211" i="6"/>
  <c r="F211" i="6"/>
  <c r="G193" i="6"/>
  <c r="H193" i="6"/>
  <c r="I193" i="6"/>
  <c r="J193" i="6"/>
  <c r="K193" i="6"/>
  <c r="L193" i="6"/>
  <c r="M193" i="6"/>
  <c r="F193" i="6"/>
  <c r="G202" i="6"/>
  <c r="H202" i="6"/>
  <c r="I202" i="6"/>
  <c r="J202" i="6"/>
  <c r="K202" i="6"/>
  <c r="L202" i="6"/>
  <c r="F202" i="6"/>
  <c r="G184" i="6"/>
  <c r="H184" i="6"/>
  <c r="I184" i="6"/>
  <c r="J184" i="6"/>
  <c r="K184" i="6"/>
  <c r="L184" i="6"/>
  <c r="M184" i="6"/>
  <c r="F184" i="6"/>
  <c r="O32" i="10"/>
  <c r="P32" i="10"/>
  <c r="N32" i="10"/>
  <c r="O19" i="10"/>
  <c r="P19" i="10"/>
  <c r="N19" i="10"/>
  <c r="O9" i="10"/>
  <c r="P9" i="10"/>
  <c r="N9" i="10"/>
  <c r="M39" i="1"/>
  <c r="M45" i="1" l="1"/>
  <c r="K44" i="1"/>
  <c r="M44" i="1"/>
  <c r="H46" i="1"/>
  <c r="M46" i="1"/>
  <c r="M43" i="1"/>
  <c r="M42" i="1"/>
  <c r="H41" i="1"/>
  <c r="M41" i="1"/>
  <c r="K40" i="1"/>
  <c r="M40" i="1"/>
  <c r="H39" i="1"/>
  <c r="H40" i="1"/>
  <c r="K43" i="1"/>
  <c r="H44" i="1"/>
  <c r="K41" i="1"/>
  <c r="H43" i="1"/>
  <c r="K46" i="1"/>
  <c r="K42" i="1"/>
  <c r="H42" i="1"/>
  <c r="H45" i="1"/>
  <c r="K45" i="1"/>
  <c r="M10" i="6"/>
  <c r="L10" i="6"/>
  <c r="K10" i="6"/>
  <c r="J10" i="6"/>
  <c r="I10" i="6"/>
  <c r="H10" i="6"/>
  <c r="G10" i="6"/>
  <c r="F10" i="6"/>
  <c r="M97" i="1"/>
  <c r="L97" i="1"/>
  <c r="J97" i="1"/>
  <c r="F97" i="1"/>
  <c r="E97" i="1"/>
  <c r="D97" i="1"/>
  <c r="C97" i="1"/>
  <c r="AA97" i="1"/>
  <c r="Z97" i="1"/>
  <c r="Y97" i="1"/>
  <c r="X97" i="1"/>
  <c r="Y78" i="1"/>
  <c r="X78" i="1"/>
  <c r="T78" i="1"/>
  <c r="S78" i="1"/>
  <c r="Q78" i="1"/>
  <c r="R78" i="1"/>
  <c r="M78" i="1"/>
  <c r="L78" i="1"/>
  <c r="K78" i="1"/>
  <c r="J78" i="1"/>
  <c r="F78" i="1"/>
  <c r="E78" i="1"/>
  <c r="D78" i="1"/>
  <c r="C78" i="1"/>
  <c r="C71" i="1"/>
  <c r="J53" i="1"/>
  <c r="J71" i="1" s="1"/>
  <c r="I53" i="1"/>
  <c r="I71" i="1" s="1"/>
  <c r="H53" i="1"/>
  <c r="H71" i="1" s="1"/>
  <c r="G53" i="1"/>
  <c r="G71" i="1" s="1"/>
  <c r="F53" i="1"/>
  <c r="F71" i="1" s="1"/>
  <c r="E53" i="1"/>
  <c r="E71" i="1" s="1"/>
  <c r="D53" i="1"/>
  <c r="D71" i="1" s="1"/>
  <c r="C53" i="1"/>
  <c r="K39" i="1" l="1"/>
  <c r="L39" i="1" s="1"/>
  <c r="G39" i="1"/>
  <c r="G10" i="11"/>
  <c r="H10" i="11"/>
  <c r="I41" i="1" l="1"/>
  <c r="I43" i="1"/>
  <c r="L45" i="1" l="1"/>
  <c r="I39" i="1"/>
  <c r="N39" i="1" s="1"/>
  <c r="P39" i="1" s="1"/>
  <c r="L46" i="1"/>
  <c r="L42" i="1"/>
  <c r="I44" i="1"/>
  <c r="I42" i="1"/>
  <c r="L41" i="1"/>
  <c r="N41" i="1" s="1"/>
  <c r="P41" i="1" s="1"/>
  <c r="I40" i="1"/>
  <c r="Q39" i="1" l="1"/>
  <c r="N42" i="1"/>
  <c r="L43" i="1"/>
  <c r="N43" i="1" s="1"/>
  <c r="P43" i="1" s="1"/>
  <c r="L40" i="1"/>
  <c r="N40" i="1" s="1"/>
  <c r="P40" i="1" s="1"/>
  <c r="L44" i="1"/>
  <c r="C9" i="10"/>
  <c r="P42" i="1" l="1"/>
  <c r="Q42" i="1" s="1"/>
  <c r="N44" i="1"/>
  <c r="Q40" i="1"/>
  <c r="Q41" i="1"/>
  <c r="Q43" i="1"/>
  <c r="B2" i="10"/>
  <c r="P44" i="1" l="1"/>
  <c r="Q44" i="1" s="1"/>
  <c r="R41" i="1"/>
  <c r="S41" i="1" s="1"/>
  <c r="R40" i="1"/>
  <c r="S40" i="1" s="1"/>
  <c r="C155" i="6"/>
  <c r="C156" i="6"/>
  <c r="C157" i="6"/>
  <c r="C158" i="6"/>
  <c r="C159" i="6"/>
  <c r="C160" i="6"/>
  <c r="C154" i="6"/>
  <c r="C141" i="6"/>
  <c r="C142" i="6"/>
  <c r="C143" i="6"/>
  <c r="C144" i="6"/>
  <c r="C145" i="6"/>
  <c r="C146" i="6"/>
  <c r="C140" i="6"/>
  <c r="C127" i="6"/>
  <c r="C128" i="6"/>
  <c r="C129" i="6"/>
  <c r="C130" i="6"/>
  <c r="C131" i="6"/>
  <c r="C132" i="6"/>
  <c r="C126" i="6"/>
  <c r="C113" i="6"/>
  <c r="C114" i="6"/>
  <c r="C115" i="6"/>
  <c r="C116" i="6"/>
  <c r="C117" i="6"/>
  <c r="C118" i="6"/>
  <c r="C112" i="6"/>
  <c r="C99" i="6"/>
  <c r="C100" i="6"/>
  <c r="C101" i="6"/>
  <c r="C102" i="6"/>
  <c r="C103" i="6"/>
  <c r="C104" i="6"/>
  <c r="C98" i="6"/>
  <c r="C85" i="6"/>
  <c r="C86" i="6"/>
  <c r="C87" i="6"/>
  <c r="C88" i="6"/>
  <c r="C89" i="6"/>
  <c r="C90" i="6"/>
  <c r="C84" i="6"/>
  <c r="C71" i="6"/>
  <c r="C72" i="6"/>
  <c r="C73" i="6"/>
  <c r="C74" i="6"/>
  <c r="C75" i="6"/>
  <c r="C76" i="6"/>
  <c r="C70" i="6"/>
  <c r="C57" i="6"/>
  <c r="C58" i="6"/>
  <c r="C59" i="6"/>
  <c r="C60" i="6"/>
  <c r="C61" i="6"/>
  <c r="C62" i="6"/>
  <c r="C56" i="6"/>
  <c r="C43" i="6"/>
  <c r="C44" i="6"/>
  <c r="C45" i="6"/>
  <c r="C46" i="6"/>
  <c r="C47" i="6"/>
  <c r="C48" i="6"/>
  <c r="C42" i="6"/>
  <c r="D33" i="6" l="1"/>
  <c r="G247" i="6"/>
  <c r="H247" i="6"/>
  <c r="I247" i="6"/>
  <c r="J247" i="6"/>
  <c r="K247" i="6"/>
  <c r="L247" i="6"/>
  <c r="M247" i="6"/>
  <c r="F247" i="6"/>
  <c r="N155" i="6"/>
  <c r="N156" i="6"/>
  <c r="N157" i="6"/>
  <c r="N158" i="6"/>
  <c r="N159" i="6"/>
  <c r="N160" i="6"/>
  <c r="N154" i="6"/>
  <c r="N152" i="6"/>
  <c r="N151" i="6"/>
  <c r="E160" i="6"/>
  <c r="E159" i="6"/>
  <c r="E158" i="6"/>
  <c r="E157" i="6"/>
  <c r="E156" i="6"/>
  <c r="E155" i="6"/>
  <c r="E154" i="6"/>
  <c r="M153" i="6"/>
  <c r="L153" i="6"/>
  <c r="K153" i="6"/>
  <c r="K150" i="6" s="1"/>
  <c r="J153" i="6"/>
  <c r="I153" i="6"/>
  <c r="I150" i="6" s="1"/>
  <c r="H153" i="6"/>
  <c r="H150" i="6" s="1"/>
  <c r="G153" i="6"/>
  <c r="G150" i="6" s="1"/>
  <c r="F153" i="6"/>
  <c r="F161" i="6" s="1"/>
  <c r="E152" i="6"/>
  <c r="E151" i="6"/>
  <c r="M150" i="6"/>
  <c r="L150" i="6"/>
  <c r="N141" i="6"/>
  <c r="N142" i="6"/>
  <c r="N143" i="6"/>
  <c r="N144" i="6"/>
  <c r="N145" i="6"/>
  <c r="N146" i="6"/>
  <c r="N140" i="6"/>
  <c r="N138" i="6"/>
  <c r="N129" i="6"/>
  <c r="N116" i="6"/>
  <c r="N85" i="6"/>
  <c r="N112" i="6"/>
  <c r="N127" i="6"/>
  <c r="N128" i="6"/>
  <c r="N130" i="6"/>
  <c r="N131" i="6"/>
  <c r="N132" i="6"/>
  <c r="N126" i="6"/>
  <c r="N124" i="6"/>
  <c r="E146" i="6"/>
  <c r="E145" i="6"/>
  <c r="E144" i="6"/>
  <c r="E143" i="6"/>
  <c r="E142" i="6"/>
  <c r="E141" i="6"/>
  <c r="E140" i="6"/>
  <c r="M139" i="6"/>
  <c r="L139" i="6"/>
  <c r="L136" i="6" s="1"/>
  <c r="K139" i="6"/>
  <c r="K136" i="6" s="1"/>
  <c r="J139" i="6"/>
  <c r="J136" i="6" s="1"/>
  <c r="I139" i="6"/>
  <c r="I136" i="6" s="1"/>
  <c r="H139" i="6"/>
  <c r="H136" i="6" s="1"/>
  <c r="G139" i="6"/>
  <c r="G136" i="6" s="1"/>
  <c r="F139" i="6"/>
  <c r="F147" i="6" s="1"/>
  <c r="E138" i="6"/>
  <c r="E132" i="6"/>
  <c r="E131" i="6"/>
  <c r="E130" i="6"/>
  <c r="E129" i="6"/>
  <c r="E128" i="6"/>
  <c r="E127" i="6"/>
  <c r="E126" i="6"/>
  <c r="M125" i="6"/>
  <c r="L125" i="6"/>
  <c r="K125" i="6"/>
  <c r="K122" i="6" s="1"/>
  <c r="J125" i="6"/>
  <c r="I125" i="6"/>
  <c r="I122" i="6" s="1"/>
  <c r="H125" i="6"/>
  <c r="H122" i="6" s="1"/>
  <c r="G125" i="6"/>
  <c r="G122" i="6" s="1"/>
  <c r="F125" i="6"/>
  <c r="F133" i="6" s="1"/>
  <c r="E124" i="6"/>
  <c r="L122" i="6"/>
  <c r="N110" i="6"/>
  <c r="N113" i="6"/>
  <c r="N114" i="6"/>
  <c r="N115" i="6"/>
  <c r="N117" i="6"/>
  <c r="N118" i="6"/>
  <c r="E118" i="6"/>
  <c r="E117" i="6"/>
  <c r="E116" i="6"/>
  <c r="E115" i="6"/>
  <c r="E114" i="6"/>
  <c r="E113" i="6"/>
  <c r="E112" i="6"/>
  <c r="M111" i="6"/>
  <c r="L111" i="6"/>
  <c r="K111" i="6"/>
  <c r="K108" i="6" s="1"/>
  <c r="J111" i="6"/>
  <c r="I111" i="6"/>
  <c r="I108" i="6" s="1"/>
  <c r="H111" i="6"/>
  <c r="G111" i="6"/>
  <c r="G108" i="6" s="1"/>
  <c r="F111" i="6"/>
  <c r="F119" i="6" s="1"/>
  <c r="E110" i="6"/>
  <c r="L108" i="6"/>
  <c r="N99" i="6"/>
  <c r="N100" i="6"/>
  <c r="N101" i="6"/>
  <c r="N102" i="6"/>
  <c r="N103" i="6"/>
  <c r="N104" i="6"/>
  <c r="N98" i="6"/>
  <c r="N96" i="6"/>
  <c r="N86" i="6"/>
  <c r="N87" i="6"/>
  <c r="N88" i="6"/>
  <c r="N89" i="6"/>
  <c r="N90" i="6"/>
  <c r="N84" i="6"/>
  <c r="N82" i="6"/>
  <c r="N71" i="6"/>
  <c r="N72" i="6"/>
  <c r="N73" i="6"/>
  <c r="N74" i="6"/>
  <c r="N75" i="6"/>
  <c r="N76" i="6"/>
  <c r="N70" i="6"/>
  <c r="N68" i="6"/>
  <c r="N57" i="6"/>
  <c r="N58" i="6"/>
  <c r="N59" i="6"/>
  <c r="N60" i="6"/>
  <c r="N61" i="6"/>
  <c r="N62" i="6"/>
  <c r="N54" i="6"/>
  <c r="N56" i="6"/>
  <c r="N42" i="6"/>
  <c r="F136" i="6" l="1"/>
  <c r="F148" i="6" s="1"/>
  <c r="N150" i="6"/>
  <c r="H119" i="6"/>
  <c r="L119" i="6"/>
  <c r="G147" i="6"/>
  <c r="M119" i="6"/>
  <c r="J133" i="6"/>
  <c r="K147" i="6"/>
  <c r="L133" i="6"/>
  <c r="I119" i="6"/>
  <c r="H133" i="6"/>
  <c r="H108" i="6"/>
  <c r="J119" i="6"/>
  <c r="I133" i="6"/>
  <c r="M133" i="6"/>
  <c r="J147" i="6"/>
  <c r="I161" i="6"/>
  <c r="M161" i="6"/>
  <c r="J161" i="6"/>
  <c r="G161" i="6"/>
  <c r="K161" i="6"/>
  <c r="F150" i="6"/>
  <c r="F162" i="6" s="1"/>
  <c r="J150" i="6"/>
  <c r="H161" i="6"/>
  <c r="L161" i="6"/>
  <c r="M147" i="6"/>
  <c r="H147" i="6"/>
  <c r="L147" i="6"/>
  <c r="I147" i="6"/>
  <c r="G133" i="6"/>
  <c r="F122" i="6"/>
  <c r="G134" i="6" s="1"/>
  <c r="J122" i="6"/>
  <c r="K133" i="6"/>
  <c r="K119" i="6"/>
  <c r="F108" i="6"/>
  <c r="J108" i="6"/>
  <c r="G119" i="6"/>
  <c r="C60" i="1"/>
  <c r="F114" i="1" s="1"/>
  <c r="L245" i="6"/>
  <c r="L236" i="6"/>
  <c r="L227" i="6"/>
  <c r="M227" i="6"/>
  <c r="L218" i="6"/>
  <c r="L209" i="6"/>
  <c r="F209" i="6"/>
  <c r="L200" i="6"/>
  <c r="L191" i="6"/>
  <c r="L182" i="6"/>
  <c r="K182" i="6"/>
  <c r="M167" i="6"/>
  <c r="M19" i="6" s="1"/>
  <c r="L167" i="6"/>
  <c r="L19" i="6" s="1"/>
  <c r="K167" i="6"/>
  <c r="K19" i="6" s="1"/>
  <c r="H148" i="6" l="1"/>
  <c r="I148" i="6"/>
  <c r="I120" i="6"/>
  <c r="J148" i="6"/>
  <c r="K148" i="6"/>
  <c r="L148" i="6"/>
  <c r="G148" i="6"/>
  <c r="D119" i="6"/>
  <c r="I134" i="6"/>
  <c r="J134" i="6"/>
  <c r="K120" i="6"/>
  <c r="J120" i="6"/>
  <c r="L120" i="6"/>
  <c r="J162" i="6"/>
  <c r="L162" i="6"/>
  <c r="I162" i="6"/>
  <c r="D161" i="6"/>
  <c r="D147" i="6"/>
  <c r="D133" i="6"/>
  <c r="K162" i="6"/>
  <c r="E150" i="6"/>
  <c r="G162" i="6"/>
  <c r="M162" i="6"/>
  <c r="H162" i="6"/>
  <c r="F134" i="6"/>
  <c r="H134" i="6"/>
  <c r="K134" i="6"/>
  <c r="L134" i="6"/>
  <c r="G120" i="6"/>
  <c r="F120" i="6"/>
  <c r="H120" i="6"/>
  <c r="L25" i="6"/>
  <c r="F208" i="6"/>
  <c r="F214" i="6" s="1"/>
  <c r="E43" i="6"/>
  <c r="M97" i="6"/>
  <c r="L97" i="6"/>
  <c r="K97" i="6"/>
  <c r="K94" i="6" s="1"/>
  <c r="J97" i="6"/>
  <c r="J94" i="6" s="1"/>
  <c r="I97" i="6"/>
  <c r="H97" i="6"/>
  <c r="H94" i="6" s="1"/>
  <c r="G97" i="6"/>
  <c r="F97" i="6"/>
  <c r="F94" i="6" s="1"/>
  <c r="F106" i="6" s="1"/>
  <c r="L94" i="6"/>
  <c r="I94" i="6"/>
  <c r="M83" i="6"/>
  <c r="L83" i="6"/>
  <c r="K83" i="6"/>
  <c r="K80" i="6" s="1"/>
  <c r="J83" i="6"/>
  <c r="J80" i="6" s="1"/>
  <c r="I83" i="6"/>
  <c r="I80" i="6" s="1"/>
  <c r="H83" i="6"/>
  <c r="H80" i="6" s="1"/>
  <c r="G83" i="6"/>
  <c r="G80" i="6" s="1"/>
  <c r="F83" i="6"/>
  <c r="F80" i="6" s="1"/>
  <c r="F92" i="6" s="1"/>
  <c r="L80" i="6"/>
  <c r="M69" i="6"/>
  <c r="L69" i="6"/>
  <c r="L66" i="6" s="1"/>
  <c r="K69" i="6"/>
  <c r="K66" i="6" s="1"/>
  <c r="J69" i="6"/>
  <c r="J66" i="6" s="1"/>
  <c r="I69" i="6"/>
  <c r="I66" i="6" s="1"/>
  <c r="H69" i="6"/>
  <c r="H66" i="6" s="1"/>
  <c r="G69" i="6"/>
  <c r="G66" i="6" s="1"/>
  <c r="F69" i="6"/>
  <c r="F66" i="6" s="1"/>
  <c r="M55" i="6"/>
  <c r="L55" i="6"/>
  <c r="K55" i="6"/>
  <c r="J55" i="6"/>
  <c r="I55" i="6"/>
  <c r="H55" i="6"/>
  <c r="G55" i="6"/>
  <c r="F55" i="6"/>
  <c r="F63" i="6" s="1"/>
  <c r="L52" i="6"/>
  <c r="K52" i="6"/>
  <c r="J52" i="6"/>
  <c r="I52" i="6"/>
  <c r="H52" i="6"/>
  <c r="G52" i="6"/>
  <c r="G41" i="6"/>
  <c r="G38" i="6" s="1"/>
  <c r="H41" i="6"/>
  <c r="I41" i="6"/>
  <c r="J41" i="6"/>
  <c r="K41" i="6"/>
  <c r="L41" i="6"/>
  <c r="M41" i="6"/>
  <c r="F41" i="6"/>
  <c r="F49" i="6" s="1"/>
  <c r="H38" i="6"/>
  <c r="I38" i="6"/>
  <c r="J38" i="6"/>
  <c r="K38" i="6"/>
  <c r="L38" i="6"/>
  <c r="F38" i="6"/>
  <c r="F50" i="6" s="1"/>
  <c r="E96" i="6"/>
  <c r="E68" i="6"/>
  <c r="E54" i="6"/>
  <c r="E104" i="6"/>
  <c r="E103" i="6"/>
  <c r="E102" i="6"/>
  <c r="E101" i="6"/>
  <c r="E100" i="6"/>
  <c r="E99" i="6"/>
  <c r="E98" i="6"/>
  <c r="E90" i="6"/>
  <c r="E89" i="6"/>
  <c r="E88" i="6"/>
  <c r="E87" i="6"/>
  <c r="E86" i="6"/>
  <c r="E85" i="6"/>
  <c r="E84" i="6"/>
  <c r="E76" i="6"/>
  <c r="E75" i="6"/>
  <c r="E74" i="6"/>
  <c r="E73" i="6"/>
  <c r="E72" i="6"/>
  <c r="E71" i="6"/>
  <c r="E70" i="6"/>
  <c r="E62" i="6"/>
  <c r="E61" i="6"/>
  <c r="E60" i="6"/>
  <c r="E59" i="6"/>
  <c r="E58" i="6"/>
  <c r="E57" i="6"/>
  <c r="E56" i="6"/>
  <c r="E44" i="6"/>
  <c r="E45" i="6"/>
  <c r="E46" i="6"/>
  <c r="E47" i="6"/>
  <c r="E48" i="6"/>
  <c r="E42" i="6"/>
  <c r="E169" i="6"/>
  <c r="E170" i="6"/>
  <c r="E168" i="6"/>
  <c r="E40" i="6"/>
  <c r="K63" i="6" l="1"/>
  <c r="K33" i="6"/>
  <c r="K50" i="6"/>
  <c r="G49" i="6"/>
  <c r="I33" i="6"/>
  <c r="F78" i="6"/>
  <c r="J33" i="6"/>
  <c r="L33" i="6"/>
  <c r="K49" i="6"/>
  <c r="I50" i="6"/>
  <c r="M49" i="6"/>
  <c r="L49" i="6"/>
  <c r="H49" i="6"/>
  <c r="J50" i="6"/>
  <c r="L50" i="6"/>
  <c r="H50" i="6"/>
  <c r="H33" i="6"/>
  <c r="D162" i="6"/>
  <c r="L20" i="6"/>
  <c r="L17" i="6" s="1"/>
  <c r="G92" i="6"/>
  <c r="J78" i="6"/>
  <c r="K78" i="6"/>
  <c r="K92" i="6"/>
  <c r="H78" i="6"/>
  <c r="I78" i="6"/>
  <c r="I92" i="6"/>
  <c r="J91" i="6"/>
  <c r="L78" i="6"/>
  <c r="H92" i="6"/>
  <c r="L92" i="6"/>
  <c r="J49" i="6"/>
  <c r="J92" i="6"/>
  <c r="J63" i="6"/>
  <c r="G50" i="6"/>
  <c r="G78" i="6"/>
  <c r="I49" i="6"/>
  <c r="F52" i="6"/>
  <c r="F64" i="6" s="1"/>
  <c r="J77" i="6"/>
  <c r="G63" i="6"/>
  <c r="H63" i="6"/>
  <c r="L63" i="6"/>
  <c r="I63" i="6"/>
  <c r="M63" i="6"/>
  <c r="G94" i="6"/>
  <c r="G106" i="6" s="1"/>
  <c r="J105" i="6"/>
  <c r="G105" i="6"/>
  <c r="K105" i="6"/>
  <c r="H105" i="6"/>
  <c r="L105" i="6"/>
  <c r="F105" i="6"/>
  <c r="I105" i="6"/>
  <c r="M105" i="6"/>
  <c r="F91" i="6"/>
  <c r="G91" i="6"/>
  <c r="K91" i="6"/>
  <c r="H91" i="6"/>
  <c r="L91" i="6"/>
  <c r="I91" i="6"/>
  <c r="M91" i="6"/>
  <c r="G77" i="6"/>
  <c r="K77" i="6"/>
  <c r="F77" i="6"/>
  <c r="H77" i="6"/>
  <c r="L77" i="6"/>
  <c r="I77" i="6"/>
  <c r="M77" i="6"/>
  <c r="K30" i="10"/>
  <c r="C44" i="10" l="1"/>
  <c r="K64" i="6"/>
  <c r="L64" i="6"/>
  <c r="F33" i="6"/>
  <c r="D44" i="10"/>
  <c r="G33" i="6"/>
  <c r="D49" i="6"/>
  <c r="J106" i="6"/>
  <c r="K106" i="6"/>
  <c r="G64" i="6"/>
  <c r="H64" i="6"/>
  <c r="J64" i="6"/>
  <c r="I64" i="6"/>
  <c r="L106" i="6"/>
  <c r="H106" i="6"/>
  <c r="I106" i="6"/>
  <c r="C63" i="10"/>
  <c r="T97" i="1" l="1"/>
  <c r="S97" i="1"/>
  <c r="R97" i="1"/>
  <c r="Q97" i="1"/>
  <c r="K97" i="1"/>
  <c r="M88" i="1"/>
  <c r="L88" i="1"/>
  <c r="K88" i="1"/>
  <c r="J88" i="1"/>
  <c r="T88" i="1"/>
  <c r="S88" i="1"/>
  <c r="R88" i="1"/>
  <c r="Q88" i="1"/>
  <c r="AA88" i="1"/>
  <c r="Z88" i="1"/>
  <c r="Y88" i="1"/>
  <c r="X88" i="1"/>
  <c r="AA78" i="1"/>
  <c r="Z78" i="1"/>
  <c r="F88" i="1"/>
  <c r="E88" i="1"/>
  <c r="D88" i="1"/>
  <c r="C88" i="1"/>
  <c r="I27" i="9" l="1"/>
  <c r="D47" i="9"/>
  <c r="E47" i="9"/>
  <c r="F47" i="9"/>
  <c r="G47" i="9"/>
  <c r="H47" i="9"/>
  <c r="I47" i="9"/>
  <c r="J47" i="9"/>
  <c r="C47" i="9"/>
  <c r="D34" i="9"/>
  <c r="E34" i="9"/>
  <c r="F34" i="9"/>
  <c r="G34" i="9"/>
  <c r="H34" i="9"/>
  <c r="I34" i="9"/>
  <c r="J34" i="9"/>
  <c r="C34" i="9"/>
  <c r="J36" i="9"/>
  <c r="J39" i="9"/>
  <c r="J42" i="9" s="1"/>
  <c r="J44" i="9" s="1"/>
  <c r="J43" i="9"/>
  <c r="J20" i="9"/>
  <c r="J22" i="9" s="1"/>
  <c r="J27" i="9" s="1"/>
  <c r="J29" i="9" s="1"/>
  <c r="J31" i="9" s="1"/>
  <c r="J21" i="9"/>
  <c r="J30" i="9"/>
  <c r="J13" i="9"/>
  <c r="I16" i="9"/>
  <c r="J16" i="9"/>
  <c r="D11" i="9"/>
  <c r="E11" i="9"/>
  <c r="F11" i="9"/>
  <c r="G11" i="9"/>
  <c r="H11" i="9"/>
  <c r="I11" i="9"/>
  <c r="J11" i="9"/>
  <c r="C11" i="9"/>
  <c r="G179" i="6"/>
  <c r="H179" i="6"/>
  <c r="I179" i="6"/>
  <c r="J179" i="6"/>
  <c r="K179" i="6"/>
  <c r="L179" i="6"/>
  <c r="M179" i="6"/>
  <c r="F179" i="6"/>
  <c r="G37" i="6"/>
  <c r="H37" i="6"/>
  <c r="I37" i="6"/>
  <c r="J37" i="6"/>
  <c r="K37" i="6"/>
  <c r="L37" i="6"/>
  <c r="M37" i="6"/>
  <c r="F37" i="6"/>
  <c r="G165" i="6"/>
  <c r="H165" i="6"/>
  <c r="I165" i="6"/>
  <c r="J165" i="6"/>
  <c r="K165" i="6"/>
  <c r="L165" i="6"/>
  <c r="M165" i="6"/>
  <c r="F165" i="6"/>
  <c r="I44" i="10"/>
  <c r="I63" i="10"/>
  <c r="I58" i="10"/>
  <c r="J9" i="10" l="1"/>
  <c r="I19" i="10"/>
  <c r="P22" i="10" s="1"/>
  <c r="I9" i="10"/>
  <c r="I72" i="1"/>
  <c r="K10" i="10"/>
  <c r="P20" i="10" l="1"/>
  <c r="P21" i="10"/>
  <c r="P26" i="10"/>
  <c r="P25" i="10"/>
  <c r="P27" i="10"/>
  <c r="P24" i="10"/>
  <c r="P23" i="10"/>
  <c r="P13" i="10"/>
  <c r="P17" i="10"/>
  <c r="P14" i="10"/>
  <c r="P18" i="10"/>
  <c r="P10" i="10"/>
  <c r="R44" i="1" l="1"/>
  <c r="S44" i="1" s="1"/>
  <c r="R42" i="1"/>
  <c r="R43" i="1"/>
  <c r="S43" i="1" s="1"/>
  <c r="S42" i="1" l="1"/>
  <c r="D81" i="6" s="1"/>
  <c r="M81" i="6" s="1"/>
  <c r="D67" i="6"/>
  <c r="M67" i="6" s="1"/>
  <c r="B2" i="6"/>
  <c r="D63" i="10"/>
  <c r="E63" i="10"/>
  <c r="F63" i="10"/>
  <c r="G63" i="10"/>
  <c r="H63" i="10"/>
  <c r="J63" i="10"/>
  <c r="N67" i="6" l="1"/>
  <c r="N66" i="6" s="1"/>
  <c r="M66" i="6"/>
  <c r="E67" i="6"/>
  <c r="N81" i="6"/>
  <c r="N80" i="6" s="1"/>
  <c r="M80" i="6"/>
  <c r="M92" i="6" s="1"/>
  <c r="T42" i="1"/>
  <c r="Y42" i="1"/>
  <c r="Z42" i="1" s="1"/>
  <c r="AA42" i="1" s="1"/>
  <c r="T41" i="1"/>
  <c r="Y41" i="1"/>
  <c r="Z41" i="1" s="1"/>
  <c r="AA41" i="1" s="1"/>
  <c r="D109" i="6"/>
  <c r="M109" i="6" s="1"/>
  <c r="D95" i="6"/>
  <c r="M95" i="6" s="1"/>
  <c r="K191" i="6"/>
  <c r="N95" i="6" l="1"/>
  <c r="N94" i="6" s="1"/>
  <c r="M94" i="6"/>
  <c r="M106" i="6" s="1"/>
  <c r="E95" i="6"/>
  <c r="E109" i="6"/>
  <c r="N109" i="6"/>
  <c r="N108" i="6" s="1"/>
  <c r="M108" i="6"/>
  <c r="M78" i="6"/>
  <c r="I45" i="1"/>
  <c r="N45" i="1" s="1"/>
  <c r="P45" i="1" s="1"/>
  <c r="I46" i="1"/>
  <c r="N46" i="1" s="1"/>
  <c r="T43" i="1"/>
  <c r="Y43" i="1"/>
  <c r="Z43" i="1" s="1"/>
  <c r="AA43" i="1" s="1"/>
  <c r="T44" i="1"/>
  <c r="Y44" i="1"/>
  <c r="Z44" i="1" s="1"/>
  <c r="AA44" i="1" s="1"/>
  <c r="G20" i="6"/>
  <c r="H20" i="6"/>
  <c r="D105" i="6"/>
  <c r="D91" i="6"/>
  <c r="E80" i="6"/>
  <c r="D77" i="6"/>
  <c r="E66" i="6"/>
  <c r="D63" i="6"/>
  <c r="P46" i="1" l="1"/>
  <c r="Q46" i="1" s="1"/>
  <c r="R46" i="1" s="1"/>
  <c r="S46" i="1" s="1"/>
  <c r="Q45" i="1"/>
  <c r="R45" i="1" s="1"/>
  <c r="N48" i="1"/>
  <c r="E94" i="6"/>
  <c r="E108" i="6"/>
  <c r="M120" i="6"/>
  <c r="D120" i="6" s="1"/>
  <c r="S45" i="1" l="1"/>
  <c r="D137" i="6"/>
  <c r="M137" i="6" s="1"/>
  <c r="D53" i="6"/>
  <c r="D123" i="6" l="1"/>
  <c r="M123" i="6" s="1"/>
  <c r="M122" i="6" s="1"/>
  <c r="E137" i="6"/>
  <c r="N137" i="6"/>
  <c r="N136" i="6" s="1"/>
  <c r="M136" i="6"/>
  <c r="Y40" i="1"/>
  <c r="M53" i="6"/>
  <c r="D106" i="6"/>
  <c r="T46" i="1"/>
  <c r="Y46" i="1"/>
  <c r="T45" i="1"/>
  <c r="Y45" i="1"/>
  <c r="T40" i="1"/>
  <c r="E123" i="6" l="1"/>
  <c r="N123" i="6"/>
  <c r="N122" i="6" s="1"/>
  <c r="N53" i="6"/>
  <c r="N52" i="6" s="1"/>
  <c r="M52" i="6"/>
  <c r="E53" i="6"/>
  <c r="M134" i="6"/>
  <c r="D134" i="6" s="1"/>
  <c r="E122" i="6"/>
  <c r="M148" i="6"/>
  <c r="D148" i="6" s="1"/>
  <c r="E136" i="6"/>
  <c r="D92" i="6"/>
  <c r="M64" i="6" l="1"/>
  <c r="E52" i="6"/>
  <c r="N43" i="6"/>
  <c r="N46" i="6"/>
  <c r="N47" i="6"/>
  <c r="N48" i="6"/>
  <c r="F167" i="6" l="1"/>
  <c r="H182" i="6"/>
  <c r="G167" i="6"/>
  <c r="H167" i="6"/>
  <c r="I167" i="6"/>
  <c r="J167" i="6"/>
  <c r="J44" i="10"/>
  <c r="K64" i="10"/>
  <c r="K63" i="10" s="1"/>
  <c r="E167" i="6" l="1"/>
  <c r="J84" i="9"/>
  <c r="H84" i="9"/>
  <c r="G84" i="9"/>
  <c r="F84" i="9"/>
  <c r="E84" i="9"/>
  <c r="D84" i="9"/>
  <c r="C84" i="9"/>
  <c r="K35" i="10" l="1"/>
  <c r="G245" i="6"/>
  <c r="M245" i="6"/>
  <c r="F245" i="6"/>
  <c r="K236" i="6"/>
  <c r="M236" i="6"/>
  <c r="G227" i="6"/>
  <c r="F227" i="6"/>
  <c r="F226" i="6" s="1"/>
  <c r="F232" i="6" s="1"/>
  <c r="G218" i="6"/>
  <c r="H218" i="6"/>
  <c r="F218" i="6"/>
  <c r="K209" i="6"/>
  <c r="F200" i="6"/>
  <c r="G200" i="6"/>
  <c r="F191" i="6"/>
  <c r="M182" i="6"/>
  <c r="G182" i="6"/>
  <c r="F182" i="6"/>
  <c r="F181" i="6" s="1"/>
  <c r="I20" i="6"/>
  <c r="J20" i="6"/>
  <c r="K20" i="6"/>
  <c r="C72" i="1"/>
  <c r="D72" i="1"/>
  <c r="E72" i="1"/>
  <c r="F72" i="1"/>
  <c r="G72" i="1"/>
  <c r="H72" i="1"/>
  <c r="J72" i="1"/>
  <c r="K47" i="10"/>
  <c r="K49" i="10"/>
  <c r="J119" i="9"/>
  <c r="H119" i="9"/>
  <c r="G119" i="9"/>
  <c r="F119" i="9"/>
  <c r="E119" i="9"/>
  <c r="D119" i="9"/>
  <c r="C119" i="9"/>
  <c r="J117" i="9"/>
  <c r="J115" i="9" s="1"/>
  <c r="H117" i="9"/>
  <c r="H115" i="9" s="1"/>
  <c r="G117" i="9"/>
  <c r="G115" i="9" s="1"/>
  <c r="F117" i="9"/>
  <c r="F115" i="9" s="1"/>
  <c r="E117" i="9"/>
  <c r="E115" i="9" s="1"/>
  <c r="D117" i="9"/>
  <c r="D115" i="9" s="1"/>
  <c r="C115" i="9"/>
  <c r="J109" i="9"/>
  <c r="H109" i="9"/>
  <c r="G109" i="9"/>
  <c r="F109" i="9"/>
  <c r="E109" i="9"/>
  <c r="D109" i="9"/>
  <c r="C109" i="9"/>
  <c r="J107" i="9"/>
  <c r="J105" i="9" s="1"/>
  <c r="H107" i="9"/>
  <c r="H105" i="9" s="1"/>
  <c r="G107" i="9"/>
  <c r="G105" i="9" s="1"/>
  <c r="F107" i="9"/>
  <c r="F105" i="9" s="1"/>
  <c r="E107" i="9"/>
  <c r="E105" i="9" s="1"/>
  <c r="D107" i="9"/>
  <c r="D105" i="9" s="1"/>
  <c r="C105" i="9"/>
  <c r="J100" i="9"/>
  <c r="J99" i="9" s="1"/>
  <c r="H100" i="9"/>
  <c r="G100" i="9"/>
  <c r="G99" i="9" s="1"/>
  <c r="F100" i="9"/>
  <c r="F99" i="9" s="1"/>
  <c r="E100" i="9"/>
  <c r="E99" i="9" s="1"/>
  <c r="D100" i="9"/>
  <c r="D99" i="9" s="1"/>
  <c r="H99" i="9"/>
  <c r="C99" i="9"/>
  <c r="J94" i="9"/>
  <c r="H94" i="9"/>
  <c r="G94" i="9"/>
  <c r="F94" i="9"/>
  <c r="E94" i="9"/>
  <c r="D94" i="9"/>
  <c r="C94" i="9"/>
  <c r="J89" i="9"/>
  <c r="H89" i="9"/>
  <c r="G89" i="9"/>
  <c r="F89" i="9"/>
  <c r="E89" i="9"/>
  <c r="D89" i="9"/>
  <c r="C89" i="9"/>
  <c r="J74" i="9"/>
  <c r="H74" i="9"/>
  <c r="G74" i="9"/>
  <c r="F74" i="9"/>
  <c r="E74" i="9"/>
  <c r="D74" i="9"/>
  <c r="C74" i="9"/>
  <c r="J57" i="9"/>
  <c r="J19" i="10" s="1"/>
  <c r="H57" i="9"/>
  <c r="H19" i="10" s="1"/>
  <c r="G57" i="9"/>
  <c r="G19" i="10" s="1"/>
  <c r="F57" i="9"/>
  <c r="F19" i="10" s="1"/>
  <c r="E57" i="9"/>
  <c r="E19" i="10" s="1"/>
  <c r="D57" i="9"/>
  <c r="D19" i="10" s="1"/>
  <c r="C57" i="9"/>
  <c r="C19" i="10" s="1"/>
  <c r="J56" i="9"/>
  <c r="H56" i="9"/>
  <c r="H9" i="10" s="1"/>
  <c r="G56" i="9"/>
  <c r="G9" i="10" s="1"/>
  <c r="F56" i="9"/>
  <c r="F9" i="10" s="1"/>
  <c r="E56" i="9"/>
  <c r="E9" i="10" s="1"/>
  <c r="D56" i="9"/>
  <c r="D9" i="10" s="1"/>
  <c r="C56" i="9"/>
  <c r="C43" i="9"/>
  <c r="C42" i="9"/>
  <c r="K40" i="9"/>
  <c r="I39" i="9"/>
  <c r="H39" i="9"/>
  <c r="G39" i="9"/>
  <c r="F39" i="9"/>
  <c r="E39" i="9"/>
  <c r="D39" i="9"/>
  <c r="K38" i="9"/>
  <c r="K37" i="9"/>
  <c r="D36" i="9"/>
  <c r="E36" i="9" s="1"/>
  <c r="E43" i="9" s="1"/>
  <c r="K26" i="9"/>
  <c r="K24" i="9"/>
  <c r="C22" i="9"/>
  <c r="I21" i="9"/>
  <c r="K21" i="9" s="1"/>
  <c r="D20" i="9"/>
  <c r="D22" i="9" s="1"/>
  <c r="D27" i="9" s="1"/>
  <c r="K19" i="9"/>
  <c r="C16" i="9"/>
  <c r="C30" i="9" s="1"/>
  <c r="K15" i="9"/>
  <c r="K14" i="9"/>
  <c r="D13" i="9"/>
  <c r="F187" i="6" l="1"/>
  <c r="F175" i="6"/>
  <c r="K72" i="1"/>
  <c r="F199" i="6"/>
  <c r="G181" i="6"/>
  <c r="F190" i="6"/>
  <c r="G226" i="6"/>
  <c r="G232" i="6" s="1"/>
  <c r="F244" i="6"/>
  <c r="F217" i="6"/>
  <c r="F20" i="6"/>
  <c r="N24" i="10"/>
  <c r="N23" i="10"/>
  <c r="N27" i="10"/>
  <c r="K19" i="10"/>
  <c r="N25" i="10"/>
  <c r="N26" i="10"/>
  <c r="O25" i="10"/>
  <c r="O26" i="10"/>
  <c r="O24" i="10"/>
  <c r="O23" i="10"/>
  <c r="O27" i="10"/>
  <c r="O14" i="10"/>
  <c r="O18" i="10"/>
  <c r="O13" i="10"/>
  <c r="O17" i="10"/>
  <c r="L72" i="1"/>
  <c r="E58" i="10"/>
  <c r="E60" i="1"/>
  <c r="I114" i="1" s="1"/>
  <c r="G58" i="10"/>
  <c r="G60" i="1"/>
  <c r="O114" i="1" s="1"/>
  <c r="J58" i="10"/>
  <c r="I60" i="1"/>
  <c r="H58" i="10"/>
  <c r="H60" i="1"/>
  <c r="Q114" i="1" s="1"/>
  <c r="D58" i="10"/>
  <c r="D60" i="1"/>
  <c r="G114" i="1" s="1"/>
  <c r="C58" i="10"/>
  <c r="F58" i="10"/>
  <c r="F60" i="1"/>
  <c r="K33" i="10"/>
  <c r="K37" i="10"/>
  <c r="K39" i="10"/>
  <c r="K36" i="10"/>
  <c r="C114" i="9"/>
  <c r="E114" i="9"/>
  <c r="E103" i="9" s="1"/>
  <c r="K12" i="10"/>
  <c r="K29" i="10"/>
  <c r="J60" i="1" s="1"/>
  <c r="C57" i="10"/>
  <c r="K22" i="10"/>
  <c r="C44" i="9"/>
  <c r="C58" i="9"/>
  <c r="H114" i="9"/>
  <c r="H103" i="9" s="1"/>
  <c r="D42" i="9"/>
  <c r="C103" i="9"/>
  <c r="J114" i="9"/>
  <c r="J103" i="9" s="1"/>
  <c r="D43" i="9"/>
  <c r="G58" i="9"/>
  <c r="D58" i="9"/>
  <c r="H58" i="9"/>
  <c r="F114" i="9"/>
  <c r="F103" i="9" s="1"/>
  <c r="E20" i="9"/>
  <c r="K39" i="9"/>
  <c r="E58" i="9"/>
  <c r="J58" i="9"/>
  <c r="G114" i="9"/>
  <c r="G103" i="9" s="1"/>
  <c r="D114" i="9"/>
  <c r="D103" i="9" s="1"/>
  <c r="C27" i="9"/>
  <c r="F58" i="9"/>
  <c r="E42" i="9"/>
  <c r="D16" i="9"/>
  <c r="D30" i="9" s="1"/>
  <c r="E13" i="9"/>
  <c r="F36" i="9"/>
  <c r="F177" i="6" l="1"/>
  <c r="G187" i="6"/>
  <c r="G175" i="6"/>
  <c r="F196" i="6"/>
  <c r="M114" i="1"/>
  <c r="K114" i="1"/>
  <c r="K60" i="1"/>
  <c r="G199" i="6"/>
  <c r="G205" i="6" s="1"/>
  <c r="F205" i="6"/>
  <c r="G217" i="6"/>
  <c r="F223" i="6"/>
  <c r="G244" i="6"/>
  <c r="G250" i="6" s="1"/>
  <c r="F250" i="6"/>
  <c r="C56" i="10"/>
  <c r="C28" i="10"/>
  <c r="C31" i="10" s="1"/>
  <c r="H181" i="6"/>
  <c r="N13" i="10"/>
  <c r="N17" i="10"/>
  <c r="N14" i="10"/>
  <c r="N18" i="10"/>
  <c r="N10" i="10"/>
  <c r="N11" i="10"/>
  <c r="N12" i="10"/>
  <c r="K38" i="10"/>
  <c r="N20" i="10"/>
  <c r="O20" i="10"/>
  <c r="N22" i="10"/>
  <c r="N21" i="10"/>
  <c r="D44" i="9"/>
  <c r="E22" i="9"/>
  <c r="E27" i="9" s="1"/>
  <c r="F20" i="9"/>
  <c r="F13" i="9"/>
  <c r="E16" i="9"/>
  <c r="C29" i="9"/>
  <c r="D29" i="9"/>
  <c r="F43" i="9"/>
  <c r="F42" i="9"/>
  <c r="G36" i="9"/>
  <c r="E44" i="9"/>
  <c r="H187" i="6" l="1"/>
  <c r="H175" i="6"/>
  <c r="H217" i="6"/>
  <c r="H223" i="6" s="1"/>
  <c r="G223" i="6"/>
  <c r="O21" i="10"/>
  <c r="D28" i="10"/>
  <c r="D31" i="10" s="1"/>
  <c r="D57" i="10"/>
  <c r="O22" i="10"/>
  <c r="E29" i="9"/>
  <c r="E30" i="9"/>
  <c r="F22" i="9"/>
  <c r="F27" i="9" s="1"/>
  <c r="G20" i="9"/>
  <c r="D31" i="9"/>
  <c r="F44" i="9"/>
  <c r="F16" i="9"/>
  <c r="G13" i="9"/>
  <c r="C31" i="9"/>
  <c r="G43" i="9"/>
  <c r="G42" i="9"/>
  <c r="H36" i="9"/>
  <c r="G19" i="6"/>
  <c r="G17" i="6" s="1"/>
  <c r="F19" i="6"/>
  <c r="F17" i="6" s="1"/>
  <c r="F18" i="6" s="1"/>
  <c r="D56" i="10" l="1"/>
  <c r="O12" i="10"/>
  <c r="O11" i="10"/>
  <c r="E56" i="10"/>
  <c r="O10" i="10"/>
  <c r="E28" i="10"/>
  <c r="E31" i="10" s="1"/>
  <c r="E31" i="9"/>
  <c r="G22" i="9"/>
  <c r="G27" i="9" s="1"/>
  <c r="H20" i="9"/>
  <c r="G44" i="9"/>
  <c r="G16" i="9"/>
  <c r="H13" i="9"/>
  <c r="F29" i="9"/>
  <c r="I36" i="9"/>
  <c r="H42" i="9"/>
  <c r="H43" i="9"/>
  <c r="F30" i="9"/>
  <c r="F57" i="10" s="1"/>
  <c r="Z46" i="1" l="1"/>
  <c r="AA46" i="1" s="1"/>
  <c r="Z45" i="1"/>
  <c r="AA45" i="1" s="1"/>
  <c r="F28" i="10"/>
  <c r="F31" i="10" s="1"/>
  <c r="D64" i="6"/>
  <c r="D78" i="6"/>
  <c r="F56" i="10"/>
  <c r="E57" i="10"/>
  <c r="G29" i="9"/>
  <c r="I20" i="9"/>
  <c r="I22" i="9" s="1"/>
  <c r="H22" i="9"/>
  <c r="G30" i="9"/>
  <c r="G57" i="10" s="1"/>
  <c r="H44" i="9"/>
  <c r="I42" i="9"/>
  <c r="I43" i="9"/>
  <c r="K36" i="9"/>
  <c r="F31" i="9"/>
  <c r="H16" i="9"/>
  <c r="I13" i="9"/>
  <c r="G28" i="10" l="1"/>
  <c r="G31" i="10" s="1"/>
  <c r="K20" i="9"/>
  <c r="G56" i="10"/>
  <c r="H27" i="9"/>
  <c r="K27" i="9" s="1"/>
  <c r="K22" i="9"/>
  <c r="I30" i="9"/>
  <c r="K13" i="9"/>
  <c r="I44" i="9"/>
  <c r="K44" i="9" s="1"/>
  <c r="K42" i="9"/>
  <c r="K11" i="10" s="1"/>
  <c r="K43" i="9"/>
  <c r="H30" i="9"/>
  <c r="H57" i="10" s="1"/>
  <c r="G31" i="9"/>
  <c r="K21" i="10" l="1"/>
  <c r="H29" i="9"/>
  <c r="I29" i="9"/>
  <c r="K16" i="9"/>
  <c r="K30" i="9"/>
  <c r="P12" i="10" l="1"/>
  <c r="P11" i="10"/>
  <c r="I57" i="10"/>
  <c r="K20" i="10"/>
  <c r="I28" i="10"/>
  <c r="I31" i="10" s="1"/>
  <c r="I56" i="10"/>
  <c r="H31" i="9"/>
  <c r="H28" i="10"/>
  <c r="H31" i="10" s="1"/>
  <c r="J57" i="10"/>
  <c r="I31" i="9"/>
  <c r="K29" i="9"/>
  <c r="J28" i="10" s="1"/>
  <c r="J31" i="10" s="1"/>
  <c r="K31" i="9" l="1"/>
  <c r="H56" i="10"/>
  <c r="K9" i="10"/>
  <c r="J56" i="10"/>
  <c r="F25" i="6" l="1"/>
  <c r="F44" i="10" l="1"/>
  <c r="E44" i="10"/>
  <c r="G18" i="6"/>
  <c r="D125" i="9" l="1"/>
  <c r="D123" i="9" s="1"/>
  <c r="D81" i="9"/>
  <c r="D79" i="9" s="1"/>
  <c r="F236" i="6"/>
  <c r="F235" i="6" l="1"/>
  <c r="D32" i="10"/>
  <c r="D54" i="1" s="1"/>
  <c r="G108" i="1" s="1"/>
  <c r="C125" i="9"/>
  <c r="C123" i="9" s="1"/>
  <c r="C81" i="9"/>
  <c r="C79" i="9" s="1"/>
  <c r="C32" i="10" s="1"/>
  <c r="N33" i="10" s="1"/>
  <c r="H245" i="6"/>
  <c r="I245" i="6"/>
  <c r="J245" i="6"/>
  <c r="K245" i="6"/>
  <c r="H236" i="6"/>
  <c r="I236" i="6"/>
  <c r="J236" i="6"/>
  <c r="G236" i="6"/>
  <c r="C54" i="1" l="1"/>
  <c r="F108" i="1" s="1"/>
  <c r="C43" i="10"/>
  <c r="F176" i="6"/>
  <c r="C57" i="1" s="1"/>
  <c r="F111" i="1" s="1"/>
  <c r="F241" i="6"/>
  <c r="F173" i="6" s="1"/>
  <c r="H244" i="6"/>
  <c r="H250" i="6" s="1"/>
  <c r="G235" i="6"/>
  <c r="D43" i="10"/>
  <c r="G25" i="6"/>
  <c r="K25" i="6"/>
  <c r="J25" i="6"/>
  <c r="H25" i="6"/>
  <c r="I25" i="6"/>
  <c r="H227" i="6"/>
  <c r="H226" i="6" s="1"/>
  <c r="H232" i="6" s="1"/>
  <c r="M218" i="6"/>
  <c r="G209" i="6"/>
  <c r="G208" i="6" s="1"/>
  <c r="G214" i="6" s="1"/>
  <c r="H200" i="6"/>
  <c r="H199" i="6" s="1"/>
  <c r="H205" i="6" s="1"/>
  <c r="G191" i="6"/>
  <c r="H191" i="6"/>
  <c r="H235" i="6" l="1"/>
  <c r="H241" i="6" s="1"/>
  <c r="G241" i="6"/>
  <c r="C46" i="10"/>
  <c r="F26" i="6"/>
  <c r="F23" i="6" s="1"/>
  <c r="F24" i="6" s="1"/>
  <c r="G176" i="6"/>
  <c r="D57" i="1" s="1"/>
  <c r="G111" i="1" s="1"/>
  <c r="G190" i="6"/>
  <c r="C45" i="10"/>
  <c r="H19" i="6"/>
  <c r="H17" i="6" s="1"/>
  <c r="H18" i="6" s="1"/>
  <c r="I182" i="6"/>
  <c r="I244" i="6"/>
  <c r="I191" i="6"/>
  <c r="I235" i="6" l="1"/>
  <c r="I241" i="6" s="1"/>
  <c r="G196" i="6"/>
  <c r="G173" i="6" s="1"/>
  <c r="G177" i="6"/>
  <c r="J244" i="6"/>
  <c r="J250" i="6" s="1"/>
  <c r="I250" i="6"/>
  <c r="H190" i="6"/>
  <c r="I181" i="6"/>
  <c r="I218" i="6"/>
  <c r="I200" i="6"/>
  <c r="I187" i="6" l="1"/>
  <c r="I175" i="6"/>
  <c r="J235" i="6"/>
  <c r="J241" i="6" s="1"/>
  <c r="H196" i="6"/>
  <c r="H177" i="6"/>
  <c r="K244" i="6"/>
  <c r="L244" i="6" s="1"/>
  <c r="I190" i="6"/>
  <c r="I217" i="6"/>
  <c r="I223" i="6" s="1"/>
  <c r="I19" i="6"/>
  <c r="I17" i="6" s="1"/>
  <c r="I18" i="6" s="1"/>
  <c r="J218" i="6"/>
  <c r="I199" i="6"/>
  <c r="I205" i="6" s="1"/>
  <c r="G26" i="6"/>
  <c r="G23" i="6" s="1"/>
  <c r="G24" i="6" s="1"/>
  <c r="J191" i="6"/>
  <c r="J182" i="6"/>
  <c r="K235" i="6" l="1"/>
  <c r="L235" i="6" s="1"/>
  <c r="I196" i="6"/>
  <c r="I177" i="6"/>
  <c r="K250" i="6"/>
  <c r="M244" i="6"/>
  <c r="M250" i="6" s="1"/>
  <c r="L250" i="6"/>
  <c r="J217" i="6"/>
  <c r="J223" i="6" s="1"/>
  <c r="Z40" i="1"/>
  <c r="AA40" i="1" s="1"/>
  <c r="J181" i="6"/>
  <c r="J190" i="6"/>
  <c r="E125" i="9"/>
  <c r="E123" i="9" s="1"/>
  <c r="E81" i="9"/>
  <c r="E79" i="9" s="1"/>
  <c r="J200" i="6"/>
  <c r="I227" i="6"/>
  <c r="I226" i="6" s="1"/>
  <c r="I232" i="6" s="1"/>
  <c r="K218" i="6"/>
  <c r="D46" i="10"/>
  <c r="G44" i="10"/>
  <c r="K241" i="6" l="1"/>
  <c r="J187" i="6"/>
  <c r="J175" i="6"/>
  <c r="J196" i="6"/>
  <c r="M235" i="6"/>
  <c r="M241" i="6" s="1"/>
  <c r="L241" i="6"/>
  <c r="K217" i="6"/>
  <c r="K181" i="6"/>
  <c r="E32" i="10"/>
  <c r="E54" i="1" s="1"/>
  <c r="I108" i="1" s="1"/>
  <c r="K190" i="6"/>
  <c r="J19" i="6"/>
  <c r="J17" i="6" s="1"/>
  <c r="J18" i="6" s="1"/>
  <c r="F81" i="9"/>
  <c r="F79" i="9" s="1"/>
  <c r="F125" i="9"/>
  <c r="F123" i="9" s="1"/>
  <c r="J199" i="6"/>
  <c r="J205" i="6" s="1"/>
  <c r="J227" i="6"/>
  <c r="J226" i="6" s="1"/>
  <c r="J232" i="6" s="1"/>
  <c r="H44" i="10"/>
  <c r="K187" i="6" l="1"/>
  <c r="K175" i="6"/>
  <c r="J177" i="6"/>
  <c r="K196" i="6"/>
  <c r="L217" i="6"/>
  <c r="K223" i="6"/>
  <c r="K200" i="6"/>
  <c r="K17" i="6" s="1"/>
  <c r="K18" i="6" s="1"/>
  <c r="L18" i="6" s="1"/>
  <c r="L190" i="6"/>
  <c r="L181" i="6"/>
  <c r="E43" i="10"/>
  <c r="F32" i="10"/>
  <c r="F54" i="1" s="1"/>
  <c r="G125" i="9"/>
  <c r="G123" i="9" s="1"/>
  <c r="G81" i="9"/>
  <c r="G79" i="9" s="1"/>
  <c r="K227" i="6"/>
  <c r="K226" i="6" s="1"/>
  <c r="K232" i="6" s="1"/>
  <c r="D34" i="6"/>
  <c r="L187" i="6" l="1"/>
  <c r="L175" i="6"/>
  <c r="L196" i="6"/>
  <c r="M108" i="1"/>
  <c r="K108" i="1"/>
  <c r="M217" i="6"/>
  <c r="M223" i="6" s="1"/>
  <c r="L223" i="6"/>
  <c r="K199" i="6"/>
  <c r="L226" i="6"/>
  <c r="L232" i="6" s="1"/>
  <c r="M181" i="6"/>
  <c r="F43" i="10"/>
  <c r="G32" i="10"/>
  <c r="G54" i="1" s="1"/>
  <c r="O108" i="1" s="1"/>
  <c r="H125" i="9"/>
  <c r="H123" i="9" s="1"/>
  <c r="H81" i="9"/>
  <c r="H79" i="9" s="1"/>
  <c r="J125" i="9"/>
  <c r="J123" i="9" s="1"/>
  <c r="J81" i="9"/>
  <c r="J79" i="9" s="1"/>
  <c r="M187" i="6" l="1"/>
  <c r="M175" i="6"/>
  <c r="K205" i="6"/>
  <c r="K177" i="6"/>
  <c r="L199" i="6"/>
  <c r="L177" i="6" s="1"/>
  <c r="M226" i="6"/>
  <c r="M232" i="6" s="1"/>
  <c r="G43" i="10"/>
  <c r="H32" i="10"/>
  <c r="H54" i="1" s="1"/>
  <c r="Q108" i="1" s="1"/>
  <c r="L205" i="6" l="1"/>
  <c r="H43" i="10"/>
  <c r="I32" i="10"/>
  <c r="I54" i="1" s="1"/>
  <c r="J32" i="10"/>
  <c r="J54" i="1" s="1"/>
  <c r="K34" i="10"/>
  <c r="K44" i="10"/>
  <c r="H209" i="6"/>
  <c r="H208" i="6" s="1"/>
  <c r="H214" i="6" s="1"/>
  <c r="H173" i="6" s="1"/>
  <c r="K54" i="1" l="1"/>
  <c r="J43" i="10"/>
  <c r="M13" i="6" s="1"/>
  <c r="I43" i="10"/>
  <c r="I209" i="6"/>
  <c r="I45" i="10" l="1"/>
  <c r="L13" i="6"/>
  <c r="L11" i="6" s="1"/>
  <c r="L22" i="6" s="1"/>
  <c r="H26" i="6"/>
  <c r="H23" i="6" s="1"/>
  <c r="H24" i="6" s="1"/>
  <c r="H176" i="6"/>
  <c r="E57" i="1" s="1"/>
  <c r="I111" i="1" s="1"/>
  <c r="I208" i="6"/>
  <c r="I214" i="6" s="1"/>
  <c r="I173" i="6" s="1"/>
  <c r="J209" i="6"/>
  <c r="E46" i="10"/>
  <c r="F46" i="10" l="1"/>
  <c r="I176" i="6"/>
  <c r="F57" i="1" s="1"/>
  <c r="J208" i="6"/>
  <c r="J214" i="6" s="1"/>
  <c r="J173" i="6" s="1"/>
  <c r="K111" i="1" l="1"/>
  <c r="M111" i="1"/>
  <c r="J26" i="6"/>
  <c r="J23" i="6" s="1"/>
  <c r="K208" i="6"/>
  <c r="I26" i="6"/>
  <c r="I23" i="6" s="1"/>
  <c r="I24" i="6" s="1"/>
  <c r="J176" i="6"/>
  <c r="G57" i="1" s="1"/>
  <c r="O111" i="1" s="1"/>
  <c r="M209" i="6"/>
  <c r="L208" i="6" l="1"/>
  <c r="L214" i="6" s="1"/>
  <c r="L173" i="6" s="1"/>
  <c r="K214" i="6"/>
  <c r="K176" i="6"/>
  <c r="H57" i="1" s="1"/>
  <c r="Q111" i="1" s="1"/>
  <c r="J24" i="6"/>
  <c r="G46" i="10"/>
  <c r="K26" i="6" l="1"/>
  <c r="K23" i="6" s="1"/>
  <c r="K24" i="6" s="1"/>
  <c r="K173" i="6"/>
  <c r="H46" i="10" s="1"/>
  <c r="M208" i="6"/>
  <c r="M214" i="6" s="1"/>
  <c r="L176" i="6"/>
  <c r="I57" i="1" s="1"/>
  <c r="I46" i="10"/>
  <c r="I50" i="10" s="1"/>
  <c r="L26" i="6"/>
  <c r="L23" i="6" s="1"/>
  <c r="M176" i="6" l="1"/>
  <c r="J57" i="1" s="1"/>
  <c r="K57" i="1" s="1"/>
  <c r="L28" i="6"/>
  <c r="L24" i="6"/>
  <c r="I60" i="10"/>
  <c r="N40" i="6"/>
  <c r="M25" i="6"/>
  <c r="I52" i="10" l="1"/>
  <c r="M191" i="6"/>
  <c r="M190" i="6" s="1"/>
  <c r="M196" i="6" l="1"/>
  <c r="I55" i="1"/>
  <c r="I66" i="10"/>
  <c r="I73" i="1"/>
  <c r="M26" i="6"/>
  <c r="N36" i="10"/>
  <c r="N38" i="10"/>
  <c r="N39" i="10"/>
  <c r="N37" i="10"/>
  <c r="N35" i="10"/>
  <c r="N34" i="10"/>
  <c r="F13" i="6"/>
  <c r="F11" i="6" s="1"/>
  <c r="M23" i="6" l="1"/>
  <c r="N23" i="6" s="1"/>
  <c r="C50" i="10"/>
  <c r="F28" i="6"/>
  <c r="F29" i="6" s="1"/>
  <c r="F12" i="6"/>
  <c r="C56" i="1" s="1"/>
  <c r="F110" i="1" s="1"/>
  <c r="F22" i="6"/>
  <c r="C58" i="1" l="1"/>
  <c r="F112" i="1" s="1"/>
  <c r="M24" i="6"/>
  <c r="C60" i="10"/>
  <c r="C52" i="10" l="1"/>
  <c r="C55" i="1" s="1"/>
  <c r="F109" i="1" s="1"/>
  <c r="O35" i="10"/>
  <c r="O39" i="10"/>
  <c r="O33" i="10"/>
  <c r="O37" i="10"/>
  <c r="O36" i="10"/>
  <c r="O38" i="10"/>
  <c r="O34" i="10"/>
  <c r="P35" i="10"/>
  <c r="P39" i="10"/>
  <c r="P34" i="10"/>
  <c r="P36" i="10"/>
  <c r="P33" i="10"/>
  <c r="P38" i="10"/>
  <c r="P37" i="10"/>
  <c r="H13" i="6"/>
  <c r="H11" i="6" s="1"/>
  <c r="G45" i="10"/>
  <c r="G50" i="10" s="1"/>
  <c r="J45" i="10"/>
  <c r="F45" i="10"/>
  <c r="F50" i="10" s="1"/>
  <c r="K13" i="6"/>
  <c r="K11" i="6" s="1"/>
  <c r="K45" i="10"/>
  <c r="G13" i="6"/>
  <c r="G11" i="6" s="1"/>
  <c r="K22" i="6" l="1"/>
  <c r="K28" i="6"/>
  <c r="C66" i="10"/>
  <c r="C73" i="1"/>
  <c r="C53" i="10"/>
  <c r="H45" i="10"/>
  <c r="H50" i="10" s="1"/>
  <c r="H60" i="10" s="1"/>
  <c r="D45" i="10"/>
  <c r="D50" i="10" s="1"/>
  <c r="D60" i="10" s="1"/>
  <c r="E45" i="10"/>
  <c r="E50" i="10" s="1"/>
  <c r="E52" i="10" s="1"/>
  <c r="E55" i="1" s="1"/>
  <c r="I109" i="1" s="1"/>
  <c r="M11" i="6"/>
  <c r="G22" i="6"/>
  <c r="G28" i="6"/>
  <c r="G29" i="6" s="1"/>
  <c r="H28" i="6"/>
  <c r="H22" i="6"/>
  <c r="G12" i="6"/>
  <c r="D56" i="1" s="1"/>
  <c r="G110" i="1" s="1"/>
  <c r="F60" i="10"/>
  <c r="G60" i="10"/>
  <c r="J13" i="6"/>
  <c r="J11" i="6" s="1"/>
  <c r="I13" i="6"/>
  <c r="I11" i="6" s="1"/>
  <c r="I22" i="6" s="1"/>
  <c r="D58" i="1" l="1"/>
  <c r="G112" i="1" s="1"/>
  <c r="K73" i="1"/>
  <c r="E66" i="10"/>
  <c r="E73" i="1"/>
  <c r="D52" i="10"/>
  <c r="D55" i="1" s="1"/>
  <c r="G109" i="1" s="1"/>
  <c r="F52" i="10"/>
  <c r="F55" i="1" s="1"/>
  <c r="E60" i="10"/>
  <c r="G52" i="10"/>
  <c r="G55" i="1" s="1"/>
  <c r="O109" i="1" s="1"/>
  <c r="K51" i="10"/>
  <c r="J28" i="6"/>
  <c r="J22" i="6"/>
  <c r="H52" i="10"/>
  <c r="H55" i="1" s="1"/>
  <c r="Q109" i="1" s="1"/>
  <c r="H12" i="6"/>
  <c r="E56" i="1" s="1"/>
  <c r="I28" i="6"/>
  <c r="N11" i="6"/>
  <c r="H29" i="6"/>
  <c r="M109" i="1" l="1"/>
  <c r="K109" i="1"/>
  <c r="E58" i="1"/>
  <c r="I112" i="1" s="1"/>
  <c r="I110" i="1"/>
  <c r="G66" i="10"/>
  <c r="G73" i="1"/>
  <c r="F66" i="10"/>
  <c r="F73" i="1"/>
  <c r="H66" i="10"/>
  <c r="H73" i="1"/>
  <c r="D66" i="10"/>
  <c r="D73" i="1"/>
  <c r="D53" i="10"/>
  <c r="E53" i="10" s="1"/>
  <c r="F53" i="10" s="1"/>
  <c r="G53" i="10" s="1"/>
  <c r="H53" i="10" s="1"/>
  <c r="I29" i="6"/>
  <c r="I12" i="6"/>
  <c r="F56" i="1" s="1"/>
  <c r="F58" i="1" l="1"/>
  <c r="M110" i="1"/>
  <c r="K110" i="1"/>
  <c r="I53" i="10"/>
  <c r="J12" i="6"/>
  <c r="G56" i="1" s="1"/>
  <c r="J29" i="6"/>
  <c r="G58" i="1" l="1"/>
  <c r="O112" i="1" s="1"/>
  <c r="O110" i="1"/>
  <c r="M112" i="1"/>
  <c r="K112" i="1"/>
  <c r="K29" i="6"/>
  <c r="L29" i="6" s="1"/>
  <c r="K12" i="6"/>
  <c r="H56" i="1" l="1"/>
  <c r="Q110" i="1" s="1"/>
  <c r="L12" i="6"/>
  <c r="I56" i="1" s="1"/>
  <c r="I58" i="1" s="1"/>
  <c r="M12" i="6"/>
  <c r="J56" i="1" s="1"/>
  <c r="J58" i="1" s="1"/>
  <c r="H58" i="1" l="1"/>
  <c r="K56" i="1"/>
  <c r="K58" i="1" l="1"/>
  <c r="Q112" i="1"/>
  <c r="O48" i="1"/>
  <c r="R39" i="1"/>
  <c r="S39" i="1" s="1"/>
  <c r="T39" i="1" s="1"/>
  <c r="R48" i="1" l="1"/>
  <c r="Y39" i="1" l="1"/>
  <c r="Z39" i="1" s="1"/>
  <c r="S48" i="1"/>
  <c r="D39" i="6"/>
  <c r="M39" i="6" s="1"/>
  <c r="E39" i="6" l="1"/>
  <c r="M38" i="6"/>
  <c r="M202" i="6"/>
  <c r="M200" i="6" s="1"/>
  <c r="M199" i="6" s="1"/>
  <c r="N39" i="6"/>
  <c r="N38" i="6" s="1"/>
  <c r="Y48" i="1"/>
  <c r="M177" i="6" l="1"/>
  <c r="M205" i="6"/>
  <c r="M173" i="6" s="1"/>
  <c r="J46" i="10" s="1"/>
  <c r="M50" i="6"/>
  <c r="M33" i="6"/>
  <c r="M20" i="6"/>
  <c r="M17" i="6" s="1"/>
  <c r="E38" i="6"/>
  <c r="Z48" i="1"/>
  <c r="AA48" i="1" s="1"/>
  <c r="AA39" i="1"/>
  <c r="D50" i="6" l="1"/>
  <c r="M35" i="6"/>
  <c r="D35" i="6" s="1"/>
  <c r="K46" i="10"/>
  <c r="K50" i="10" s="1"/>
  <c r="K52" i="10" s="1"/>
  <c r="K66" i="10" s="1"/>
  <c r="J60" i="10"/>
  <c r="J50" i="10"/>
  <c r="J52" i="10" s="1"/>
  <c r="M22" i="6"/>
  <c r="M18" i="6"/>
  <c r="M28" i="6"/>
  <c r="M29" i="6" s="1"/>
  <c r="N17" i="6"/>
  <c r="N22" i="6" s="1"/>
  <c r="J73" i="1" l="1"/>
  <c r="L73" i="1" s="1"/>
  <c r="J55" i="1"/>
  <c r="J66" i="10"/>
  <c r="J53" i="10"/>
  <c r="J59" i="1" l="1"/>
  <c r="K59" i="1" s="1"/>
  <c r="K55" i="1"/>
</calcChain>
</file>

<file path=xl/comments1.xml><?xml version="1.0" encoding="utf-8"?>
<comments xmlns="http://schemas.openxmlformats.org/spreadsheetml/2006/main">
  <authors>
    <author>Beerli Anna BLW</author>
  </authors>
  <commentList>
    <comment ref="C108" authorId="0" shapeId="0">
      <text>
        <r>
          <rPr>
            <sz val="10"/>
            <color indexed="81"/>
            <rFont val="Segoe UI"/>
            <family val="2"/>
          </rPr>
          <t>pas en % car cela ne peut être lu par l'outil d'analyse de l'OFAG</t>
        </r>
      </text>
    </comment>
  </commentList>
</comments>
</file>

<file path=xl/comments2.xml><?xml version="1.0" encoding="utf-8"?>
<comments xmlns="http://schemas.openxmlformats.org/spreadsheetml/2006/main">
  <authors>
    <author>Beerli Anna BLW</author>
  </authors>
  <commentList>
    <comment ref="B39" authorId="0" shapeId="0">
      <text>
        <r>
          <rPr>
            <sz val="14"/>
            <color indexed="81"/>
            <rFont val="Segoe UI"/>
            <family val="2"/>
          </rPr>
          <t>20 % des frais donnant droit à une contribution sont versés après le décompte final</t>
        </r>
      </text>
    </comment>
    <comment ref="B53" authorId="0" shapeId="0">
      <text>
        <r>
          <rPr>
            <sz val="14"/>
            <color indexed="81"/>
            <rFont val="Segoe UI"/>
            <family val="2"/>
          </rPr>
          <t>20 % des frais donnant droit à une contribution sont versés après le décompte final</t>
        </r>
        <r>
          <rPr>
            <sz val="9"/>
            <color indexed="81"/>
            <rFont val="Segoe UI"/>
            <family val="2"/>
          </rPr>
          <t xml:space="preserve">
</t>
        </r>
      </text>
    </comment>
    <comment ref="B67" authorId="0" shapeId="0">
      <text>
        <r>
          <rPr>
            <sz val="14"/>
            <color indexed="81"/>
            <rFont val="Segoe UI"/>
            <family val="2"/>
          </rPr>
          <t>20 % des frais donnant droit à une contribution sont versés après le décompte final</t>
        </r>
      </text>
    </comment>
    <comment ref="B81" authorId="0" shapeId="0">
      <text>
        <r>
          <rPr>
            <sz val="14"/>
            <color indexed="81"/>
            <rFont val="Segoe UI"/>
            <family val="2"/>
          </rPr>
          <t>20 % des frais donnant droit à une contribution sont versés après le décompte final</t>
        </r>
      </text>
    </comment>
    <comment ref="B95" authorId="0" shapeId="0">
      <text>
        <r>
          <rPr>
            <sz val="14"/>
            <color indexed="81"/>
            <rFont val="Segoe UI"/>
            <family val="2"/>
          </rPr>
          <t>20 % des frais donnant droit à une contribution sont versés après le décompte final</t>
        </r>
        <r>
          <rPr>
            <sz val="9"/>
            <color indexed="81"/>
            <rFont val="Segoe UI"/>
            <family val="2"/>
          </rPr>
          <t xml:space="preserve">
</t>
        </r>
      </text>
    </comment>
    <comment ref="B109" authorId="0" shapeId="0">
      <text>
        <r>
          <rPr>
            <sz val="14"/>
            <color indexed="81"/>
            <rFont val="Segoe UI"/>
            <family val="2"/>
          </rPr>
          <t>20 % des frais donnant droit à une contribution sont versés après le décompte final</t>
        </r>
      </text>
    </comment>
    <comment ref="B123" authorId="0" shapeId="0">
      <text>
        <r>
          <rPr>
            <sz val="14"/>
            <color indexed="81"/>
            <rFont val="Segoe UI"/>
            <family val="2"/>
          </rPr>
          <t>20 % des frais donnant droit à une contribution sont versés après le décompte final</t>
        </r>
      </text>
    </comment>
    <comment ref="B137" authorId="0" shapeId="0">
      <text>
        <r>
          <rPr>
            <sz val="14"/>
            <color indexed="81"/>
            <rFont val="Segoe UI"/>
            <family val="2"/>
          </rPr>
          <t>20 % des frais donnant droit à une contribution sont versés après le décompte final</t>
        </r>
      </text>
    </comment>
    <comment ref="B151" authorId="0" shapeId="0">
      <text>
        <r>
          <rPr>
            <sz val="14"/>
            <color indexed="81"/>
            <rFont val="Segoe UI"/>
            <family val="2"/>
          </rPr>
          <t>20 % des frais donnant droit à une contribution sont versés après le décompte final</t>
        </r>
      </text>
    </comment>
  </commentList>
</comments>
</file>

<file path=xl/comments3.xml><?xml version="1.0" encoding="utf-8"?>
<comments xmlns="http://schemas.openxmlformats.org/spreadsheetml/2006/main">
  <authors>
    <author>Beerli Anna BLW</author>
  </authors>
  <commentList>
    <comment ref="A29" authorId="0" shapeId="0">
      <text>
        <r>
          <rPr>
            <b/>
            <sz val="9"/>
            <color indexed="81"/>
            <rFont val="Segoe UI"/>
            <family val="2"/>
          </rPr>
          <t>Beerli Anna OFAG:</t>
        </r>
        <r>
          <rPr>
            <sz val="9"/>
            <color indexed="81"/>
            <rFont val="Segoe UI"/>
            <family val="2"/>
          </rPr>
          <t xml:space="preserve">
</t>
        </r>
        <r>
          <rPr>
            <sz val="9"/>
            <color indexed="81"/>
            <rFont val="Segoe UI"/>
            <family val="2"/>
          </rPr>
          <t>= volume de vente * prix de vente</t>
        </r>
      </text>
    </comment>
    <comment ref="A30" authorId="0" shapeId="0">
      <text>
        <r>
          <rPr>
            <b/>
            <sz val="9"/>
            <color indexed="81"/>
            <rFont val="Segoe UI"/>
            <family val="2"/>
          </rPr>
          <t>Beerli Anna OFAG:</t>
        </r>
        <r>
          <rPr>
            <sz val="9"/>
            <color indexed="81"/>
            <rFont val="Segoe UI"/>
            <family val="2"/>
          </rPr>
          <t xml:space="preserve">
</t>
        </r>
        <r>
          <rPr>
            <sz val="9"/>
            <color indexed="81"/>
            <rFont val="Segoe UI"/>
            <family val="2"/>
          </rPr>
          <t>p. ex. =(quantité achetée* prix d</t>
        </r>
        <r>
          <rPr>
            <sz val="9"/>
            <color indexed="81"/>
            <rFont val="Segoe UI"/>
            <family val="2"/>
          </rPr>
          <t xml:space="preserve">'achat)+(quantité vendue*autres coûts de production)
</t>
        </r>
      </text>
    </comment>
    <comment ref="A42" authorId="0" shapeId="0">
      <text>
        <r>
          <rPr>
            <b/>
            <sz val="9"/>
            <color indexed="81"/>
            <rFont val="Segoe UI"/>
            <family val="2"/>
          </rPr>
          <t>Beerli Anna OFAG:</t>
        </r>
        <r>
          <rPr>
            <sz val="9"/>
            <color indexed="81"/>
            <rFont val="Segoe UI"/>
            <family val="2"/>
          </rPr>
          <t xml:space="preserve">
</t>
        </r>
        <r>
          <rPr>
            <sz val="9"/>
            <color indexed="81"/>
            <rFont val="Segoe UI"/>
            <family val="2"/>
          </rPr>
          <t>= volume de vente * prix de vente</t>
        </r>
      </text>
    </comment>
    <comment ref="A43" authorId="0" shapeId="0">
      <text>
        <r>
          <rPr>
            <b/>
            <sz val="9"/>
            <color indexed="81"/>
            <rFont val="Segoe UI"/>
            <family val="2"/>
          </rPr>
          <t>Beerli Anna OFAG:</t>
        </r>
        <r>
          <rPr>
            <sz val="9"/>
            <color indexed="81"/>
            <rFont val="Segoe UI"/>
            <family val="2"/>
          </rPr>
          <t xml:space="preserve">
</t>
        </r>
        <r>
          <rPr>
            <sz val="9"/>
            <color indexed="81"/>
            <rFont val="Segoe UI"/>
            <family val="2"/>
          </rPr>
          <t>p. ex. =(quantité achetée* prix d</t>
        </r>
        <r>
          <rPr>
            <sz val="9"/>
            <color indexed="81"/>
            <rFont val="Segoe UI"/>
            <family val="2"/>
          </rPr>
          <t xml:space="preserve">'achat)+(quantité vendue*autres coûts de production)
</t>
        </r>
      </text>
    </comment>
    <comment ref="A56" authorId="0" shapeId="0">
      <text>
        <r>
          <rPr>
            <b/>
            <sz val="9"/>
            <color indexed="81"/>
            <rFont val="Segoe UI"/>
            <family val="2"/>
          </rPr>
          <t>Beerli Anna OFAG:</t>
        </r>
        <r>
          <rPr>
            <sz val="9"/>
            <color indexed="81"/>
            <rFont val="Segoe UI"/>
            <family val="2"/>
          </rPr>
          <t xml:space="preserve">
</t>
        </r>
        <r>
          <rPr>
            <sz val="9"/>
            <color indexed="81"/>
            <rFont val="Segoe UI"/>
            <family val="2"/>
          </rPr>
          <t>= volume de vente * prix de vente</t>
        </r>
      </text>
    </comment>
    <comment ref="A57" authorId="0" shapeId="0">
      <text>
        <r>
          <rPr>
            <b/>
            <sz val="9"/>
            <color indexed="81"/>
            <rFont val="Segoe UI"/>
            <family val="2"/>
          </rPr>
          <t>Beerli Anna OFAG:</t>
        </r>
        <r>
          <rPr>
            <sz val="9"/>
            <color indexed="81"/>
            <rFont val="Segoe UI"/>
            <family val="2"/>
          </rPr>
          <t xml:space="preserve">
</t>
        </r>
        <r>
          <rPr>
            <sz val="9"/>
            <color indexed="81"/>
            <rFont val="Segoe UI"/>
            <family val="2"/>
          </rPr>
          <t>p. ex. =(quantité achetée* prix d</t>
        </r>
        <r>
          <rPr>
            <sz val="9"/>
            <color indexed="81"/>
            <rFont val="Segoe UI"/>
            <family val="2"/>
          </rPr>
          <t xml:space="preserve">'achat)+(quantité vendue*autres coûts de production)
</t>
        </r>
      </text>
    </comment>
  </commentList>
</comments>
</file>

<file path=xl/comments4.xml><?xml version="1.0" encoding="utf-8"?>
<comments xmlns="http://schemas.openxmlformats.org/spreadsheetml/2006/main">
  <authors>
    <author>Beerli Anna BLW</author>
  </authors>
  <commentList>
    <comment ref="B13" authorId="0" shapeId="0">
      <text>
        <r>
          <rPr>
            <b/>
            <sz val="9"/>
            <color indexed="81"/>
            <rFont val="Segoe UI"/>
            <family val="2"/>
          </rPr>
          <t>Beerli Anna OFAG:</t>
        </r>
        <r>
          <rPr>
            <sz val="9"/>
            <color indexed="81"/>
            <rFont val="Segoe UI"/>
            <family val="2"/>
          </rPr>
          <t xml:space="preserve">
</t>
        </r>
        <r>
          <rPr>
            <sz val="9"/>
            <color indexed="81"/>
            <rFont val="Segoe UI"/>
            <family val="2"/>
          </rPr>
          <t>Alpage :aussi si individuel</t>
        </r>
      </text>
    </comment>
  </commentList>
</comments>
</file>

<file path=xl/sharedStrings.xml><?xml version="1.0" encoding="utf-8"?>
<sst xmlns="http://schemas.openxmlformats.org/spreadsheetml/2006/main" count="888" uniqueCount="595">
  <si>
    <r>
      <rPr>
        <b/>
        <sz val="11"/>
        <rFont val="Arial Narrow"/>
        <family val="2"/>
      </rPr>
      <t>Nom du projet partiel (PP)</t>
    </r>
  </si>
  <si>
    <r>
      <rPr>
        <b/>
        <sz val="11"/>
        <rFont val="Arial Narrow"/>
        <family val="2"/>
      </rPr>
      <t>Date</t>
    </r>
  </si>
  <si>
    <r>
      <rPr>
        <b/>
        <sz val="11"/>
        <rFont val="Arial Narrow"/>
        <family val="2"/>
      </rPr>
      <t>Unité d</t>
    </r>
    <r>
      <rPr>
        <b/>
        <sz val="11"/>
        <rFont val="Arial Narrow"/>
        <family val="2"/>
      </rPr>
      <t>'observation de la planification financière</t>
    </r>
  </si>
  <si>
    <r>
      <rPr>
        <sz val="10"/>
        <rFont val="Arial Narrow"/>
        <family val="2"/>
      </rPr>
      <t>p. ex. exploitation dans son intégralité ou seulement branche de production xy</t>
    </r>
  </si>
  <si>
    <r>
      <rPr>
        <b/>
        <sz val="12"/>
        <rFont val="Arial Narrow"/>
        <family val="2"/>
      </rPr>
      <t>ne remplir que les champs jaunes</t>
    </r>
  </si>
  <si>
    <r>
      <rPr>
        <b/>
        <sz val="12"/>
        <rFont val="Arial Narrow"/>
        <family val="2"/>
      </rPr>
      <t>Recettes et coûts imputables</t>
    </r>
  </si>
  <si>
    <r>
      <rPr>
        <b/>
        <sz val="10"/>
        <rFont val="Arial Narrow"/>
        <family val="2"/>
      </rPr>
      <t>Produit 1 - exemple: production agricole, transformation et élaboration</t>
    </r>
  </si>
  <si>
    <r>
      <rPr>
        <b/>
        <sz val="10"/>
        <rFont val="Arial Narrow"/>
        <family val="2"/>
      </rPr>
      <t>Unité</t>
    </r>
  </si>
  <si>
    <r>
      <rPr>
        <b/>
        <sz val="11"/>
        <color theme="1"/>
        <rFont val="Arial Narrow"/>
        <family val="2"/>
      </rPr>
      <t>Total</t>
    </r>
  </si>
  <si>
    <r>
      <rPr>
        <b/>
        <sz val="10"/>
        <rFont val="Arial Narrow"/>
        <family val="2"/>
      </rPr>
      <t>Explication des hypothèses</t>
    </r>
  </si>
  <si>
    <r>
      <rPr>
        <b/>
        <sz val="10"/>
        <rFont val="Arial Narrow"/>
        <family val="2"/>
      </rPr>
      <t>Quantités</t>
    </r>
  </si>
  <si>
    <r>
      <rPr>
        <sz val="10"/>
        <rFont val="Arial Narrow"/>
        <family val="2"/>
      </rPr>
      <t>Volume des achats</t>
    </r>
  </si>
  <si>
    <r>
      <rPr>
        <sz val="10"/>
        <rFont val="Arial Narrow"/>
        <family val="2"/>
      </rPr>
      <t>p. ex. kg de lait</t>
    </r>
  </si>
  <si>
    <r>
      <rPr>
        <i/>
        <sz val="9"/>
        <rFont val="Arial Narrow"/>
        <family val="2"/>
      </rPr>
      <t>Variation annuelle du volume d</t>
    </r>
    <r>
      <rPr>
        <i/>
        <sz val="9"/>
        <rFont val="Arial Narrow"/>
        <family val="2"/>
      </rPr>
      <t>'achat par rapport à l</t>
    </r>
    <r>
      <rPr>
        <i/>
        <sz val="9"/>
        <rFont val="Arial Narrow"/>
        <family val="2"/>
      </rPr>
      <t>'année précédente</t>
    </r>
  </si>
  <si>
    <r>
      <rPr>
        <i/>
        <sz val="9"/>
        <rFont val="Arial Narrow"/>
        <family val="2"/>
      </rPr>
      <t>%</t>
    </r>
  </si>
  <si>
    <r>
      <rPr>
        <i/>
        <sz val="9"/>
        <rFont val="Arial Narrow"/>
        <family val="2"/>
      </rPr>
      <t>Augmentation grâce à une capacité de transformation plus élevée</t>
    </r>
  </si>
  <si>
    <r>
      <rPr>
        <i/>
        <sz val="9"/>
        <rFont val="Arial Narrow"/>
        <family val="2"/>
      </rPr>
      <t>Facteur de conversion</t>
    </r>
  </si>
  <si>
    <r>
      <rPr>
        <i/>
        <sz val="9"/>
        <rFont val="Arial Narrow"/>
        <family val="2"/>
      </rPr>
      <t>[ 1 ]</t>
    </r>
  </si>
  <si>
    <r>
      <rPr>
        <sz val="10"/>
        <rFont val="Arial Narrow"/>
        <family val="2"/>
      </rPr>
      <t>Volume des ventes</t>
    </r>
  </si>
  <si>
    <r>
      <rPr>
        <sz val="10"/>
        <rFont val="Arial Narrow"/>
        <family val="2"/>
      </rPr>
      <t>p. ex. kg de fromage</t>
    </r>
  </si>
  <si>
    <r>
      <rPr>
        <b/>
        <sz val="10"/>
        <rFont val="Arial Narrow"/>
        <family val="2"/>
      </rPr>
      <t>Formation des prix</t>
    </r>
  </si>
  <si>
    <r>
      <rPr>
        <sz val="10"/>
        <rFont val="Arial Narrow"/>
        <family val="2"/>
      </rPr>
      <t>Coûts de production dans l</t>
    </r>
    <r>
      <rPr>
        <sz val="10"/>
        <rFont val="Arial Narrow"/>
        <family val="2"/>
      </rPr>
      <t>'agriculture</t>
    </r>
  </si>
  <si>
    <r>
      <rPr>
        <sz val="10"/>
        <rFont val="Arial Narrow"/>
        <family val="2"/>
      </rPr>
      <t>p. ex. CHF / kg de lait</t>
    </r>
  </si>
  <si>
    <r>
      <rPr>
        <sz val="10"/>
        <rFont val="Arial Narrow"/>
        <family val="2"/>
      </rPr>
      <t>Prix d</t>
    </r>
    <r>
      <rPr>
        <sz val="10"/>
        <rFont val="Arial Narrow"/>
        <family val="2"/>
      </rPr>
      <t>'achat PP / unité d</t>
    </r>
    <r>
      <rPr>
        <sz val="10"/>
        <rFont val="Arial Narrow"/>
        <family val="2"/>
      </rPr>
      <t>'achat</t>
    </r>
  </si>
  <si>
    <r>
      <rPr>
        <sz val="10"/>
        <rFont val="Arial Narrow"/>
        <family val="2"/>
      </rPr>
      <t>p. ex. CHF / kg de lait</t>
    </r>
  </si>
  <si>
    <r>
      <rPr>
        <i/>
        <sz val="9"/>
        <rFont val="Arial Narrow"/>
        <family val="2"/>
      </rPr>
      <t>Variation annuelle du prix d</t>
    </r>
    <r>
      <rPr>
        <i/>
        <sz val="9"/>
        <rFont val="Arial Narrow"/>
        <family val="2"/>
      </rPr>
      <t>'achat par rapport à l</t>
    </r>
    <r>
      <rPr>
        <i/>
        <sz val="9"/>
        <rFont val="Arial Narrow"/>
        <family val="2"/>
      </rPr>
      <t>'année précédente</t>
    </r>
  </si>
  <si>
    <r>
      <rPr>
        <i/>
        <sz val="9"/>
        <rFont val="Arial Narrow"/>
        <family val="2"/>
      </rPr>
      <t>%</t>
    </r>
  </si>
  <si>
    <r>
      <rPr>
        <sz val="10"/>
        <rFont val="Arial Narrow"/>
        <family val="2"/>
      </rPr>
      <t>Prix d</t>
    </r>
    <r>
      <rPr>
        <sz val="10"/>
        <rFont val="Arial Narrow"/>
        <family val="2"/>
      </rPr>
      <t>'achat PP dans l</t>
    </r>
    <r>
      <rPr>
        <sz val="10"/>
        <rFont val="Arial Narrow"/>
        <family val="2"/>
      </rPr>
      <t>'unité de vente</t>
    </r>
  </si>
  <si>
    <r>
      <rPr>
        <sz val="10"/>
        <rFont val="Arial Narrow"/>
        <family val="2"/>
      </rPr>
      <t>p. ex. CHF / kg de fromage</t>
    </r>
  </si>
  <si>
    <r>
      <rPr>
        <b/>
        <sz val="10"/>
        <rFont val="Arial Narrow"/>
        <family val="2"/>
      </rPr>
      <t>autres coûts de production variables directs pour le PP</t>
    </r>
  </si>
  <si>
    <r>
      <rPr>
        <sz val="10"/>
        <rFont val="Arial Narrow"/>
        <family val="2"/>
      </rPr>
      <t>p. ex. CHF / kg de fromage</t>
    </r>
  </si>
  <si>
    <r>
      <rPr>
        <b/>
        <sz val="10"/>
        <rFont val="Arial Narrow"/>
        <family val="2"/>
      </rPr>
      <t>Marge du porteur de projet partiel</t>
    </r>
  </si>
  <si>
    <r>
      <rPr>
        <sz val="10"/>
        <rFont val="Arial Narrow"/>
        <family val="2"/>
      </rPr>
      <t>%</t>
    </r>
  </si>
  <si>
    <r>
      <rPr>
        <b/>
        <sz val="10"/>
        <rFont val="Arial Narrow"/>
        <family val="2"/>
      </rPr>
      <t>Prix de vente</t>
    </r>
  </si>
  <si>
    <r>
      <rPr>
        <sz val="10"/>
        <rFont val="Arial Narrow"/>
        <family val="2"/>
      </rPr>
      <t>p. ex. CHF / kg de fromage</t>
    </r>
  </si>
  <si>
    <r>
      <rPr>
        <b/>
        <sz val="10"/>
        <rFont val="Arial Narrow"/>
        <family val="2"/>
      </rPr>
      <t>Rendement</t>
    </r>
  </si>
  <si>
    <r>
      <rPr>
        <sz val="10"/>
        <rFont val="Arial Narrow"/>
        <family val="2"/>
      </rPr>
      <t>CHF</t>
    </r>
  </si>
  <si>
    <r>
      <rPr>
        <sz val="10"/>
        <color rgb="FFFF0000"/>
        <rFont val="Arial Narrow"/>
        <family val="2"/>
      </rPr>
      <t>reprendre dans le compte des résultats</t>
    </r>
  </si>
  <si>
    <r>
      <rPr>
        <b/>
        <sz val="10"/>
        <rFont val="Arial Narrow"/>
        <family val="2"/>
      </rPr>
      <t>Charges directes</t>
    </r>
  </si>
  <si>
    <r>
      <rPr>
        <sz val="10"/>
        <rFont val="Arial Narrow"/>
        <family val="2"/>
      </rPr>
      <t>CHF</t>
    </r>
  </si>
  <si>
    <r>
      <rPr>
        <sz val="10"/>
        <color rgb="FFFF0000"/>
        <rFont val="Arial Narrow"/>
        <family val="2"/>
      </rPr>
      <t>reprendre dans le compte des résultats</t>
    </r>
  </si>
  <si>
    <r>
      <rPr>
        <b/>
        <sz val="10"/>
        <rFont val="Arial Narrow"/>
        <family val="2"/>
      </rPr>
      <t>Marge brute produit 1</t>
    </r>
  </si>
  <si>
    <r>
      <rPr>
        <sz val="10"/>
        <rFont val="Arial Narrow"/>
        <family val="2"/>
      </rPr>
      <t>CHF</t>
    </r>
  </si>
  <si>
    <r>
      <rPr>
        <b/>
        <sz val="10"/>
        <rFont val="Arial Narrow"/>
        <family val="2"/>
      </rPr>
      <t>Produit 2 - exemple: offres agritouristiques</t>
    </r>
  </si>
  <si>
    <r>
      <rPr>
        <b/>
        <sz val="10"/>
        <rFont val="Arial Narrow"/>
        <family val="2"/>
      </rPr>
      <t>Unité</t>
    </r>
  </si>
  <si>
    <r>
      <rPr>
        <b/>
        <sz val="11"/>
        <color theme="1"/>
        <rFont val="Arial Narrow"/>
        <family val="2"/>
      </rPr>
      <t>Total</t>
    </r>
  </si>
  <si>
    <r>
      <rPr>
        <b/>
        <sz val="10"/>
        <rFont val="Arial Narrow"/>
        <family val="2"/>
      </rPr>
      <t>Explication des hypothèses</t>
    </r>
  </si>
  <si>
    <r>
      <rPr>
        <b/>
        <sz val="10"/>
        <rFont val="Arial Narrow"/>
        <family val="2"/>
      </rPr>
      <t>Offre 1 p. ex. hébergement</t>
    </r>
  </si>
  <si>
    <r>
      <rPr>
        <sz val="10"/>
        <rFont val="Arial Narrow"/>
        <family val="2"/>
      </rPr>
      <t>Offre 1 p. ex. hébergement</t>
    </r>
  </si>
  <si>
    <r>
      <rPr>
        <sz val="10"/>
        <rFont val="Arial Narrow"/>
        <family val="2"/>
      </rPr>
      <t>Unité d</t>
    </r>
    <r>
      <rPr>
        <sz val="10"/>
        <rFont val="Arial Narrow"/>
        <family val="2"/>
      </rPr>
      <t>'offre (nuits / années)</t>
    </r>
  </si>
  <si>
    <r>
      <rPr>
        <i/>
        <sz val="9"/>
        <rFont val="Arial Narrow"/>
        <family val="2"/>
      </rPr>
      <t>Augmentation annuelle</t>
    </r>
  </si>
  <si>
    <r>
      <rPr>
        <i/>
        <sz val="9"/>
        <rFont val="Arial Narrow"/>
        <family val="2"/>
      </rPr>
      <t>%</t>
    </r>
  </si>
  <si>
    <r>
      <rPr>
        <sz val="10"/>
        <rFont val="Arial Narrow"/>
        <family val="2"/>
      </rPr>
      <t>Coûts variables pour l</t>
    </r>
    <r>
      <rPr>
        <sz val="10"/>
        <rFont val="Arial Narrow"/>
        <family val="2"/>
      </rPr>
      <t>'offre</t>
    </r>
  </si>
  <si>
    <r>
      <rPr>
        <sz val="10"/>
        <rFont val="Arial Narrow"/>
        <family val="2"/>
      </rPr>
      <t>CHF / unité d</t>
    </r>
    <r>
      <rPr>
        <sz val="10"/>
        <rFont val="Arial Narrow"/>
        <family val="2"/>
      </rPr>
      <t>'offre</t>
    </r>
  </si>
  <si>
    <r>
      <rPr>
        <sz val="10"/>
        <rFont val="Arial Narrow"/>
        <family val="2"/>
      </rPr>
      <t>Prix de vente</t>
    </r>
  </si>
  <si>
    <r>
      <rPr>
        <sz val="10"/>
        <rFont val="Arial Narrow"/>
        <family val="2"/>
      </rPr>
      <t>CHF / unité d</t>
    </r>
    <r>
      <rPr>
        <sz val="10"/>
        <rFont val="Arial Narrow"/>
        <family val="2"/>
      </rPr>
      <t>'offre</t>
    </r>
  </si>
  <si>
    <r>
      <rPr>
        <sz val="10"/>
        <rFont val="Arial Narrow"/>
        <family val="2"/>
      </rPr>
      <t>Marge</t>
    </r>
  </si>
  <si>
    <r>
      <rPr>
        <sz val="10"/>
        <rFont val="Arial Narrow"/>
        <family val="2"/>
      </rPr>
      <t>%</t>
    </r>
  </si>
  <si>
    <r>
      <rPr>
        <b/>
        <sz val="10"/>
        <rFont val="Arial Narrow"/>
        <family val="2"/>
      </rPr>
      <t>Rendement</t>
    </r>
  </si>
  <si>
    <r>
      <rPr>
        <sz val="10"/>
        <color rgb="FFFF0000"/>
        <rFont val="Arial Narrow"/>
        <family val="2"/>
      </rPr>
      <t>reprendre dans le compte des résultats</t>
    </r>
  </si>
  <si>
    <r>
      <rPr>
        <b/>
        <sz val="10"/>
        <rFont val="Arial Narrow"/>
        <family val="2"/>
      </rPr>
      <t>Charges directes</t>
    </r>
  </si>
  <si>
    <r>
      <rPr>
        <sz val="10"/>
        <color rgb="FFFF0000"/>
        <rFont val="Arial Narrow"/>
        <family val="2"/>
      </rPr>
      <t>reprendre dans le compte des résultats</t>
    </r>
  </si>
  <si>
    <r>
      <rPr>
        <b/>
        <sz val="10"/>
        <rFont val="Arial Narrow"/>
        <family val="2"/>
      </rPr>
      <t>Marge brute produit 2</t>
    </r>
  </si>
  <si>
    <r>
      <rPr>
        <sz val="10"/>
        <rFont val="Arial Narrow"/>
        <family val="2"/>
      </rPr>
      <t>CHF</t>
    </r>
  </si>
  <si>
    <r>
      <rPr>
        <b/>
        <sz val="10"/>
        <rFont val="Arial Narrow"/>
        <family val="2"/>
      </rPr>
      <t>Produit 3 - exemple: projets non axé sur un produit</t>
    </r>
  </si>
  <si>
    <r>
      <rPr>
        <b/>
        <sz val="10"/>
        <rFont val="Arial Narrow"/>
        <family val="2"/>
      </rPr>
      <t>Unité</t>
    </r>
  </si>
  <si>
    <r>
      <rPr>
        <b/>
        <sz val="11"/>
        <color theme="1"/>
        <rFont val="Arial Narrow"/>
        <family val="2"/>
      </rPr>
      <t>Total</t>
    </r>
  </si>
  <si>
    <r>
      <rPr>
        <b/>
        <sz val="10"/>
        <rFont val="Arial Narrow"/>
        <family val="2"/>
      </rPr>
      <t>Explication des hypothèses</t>
    </r>
  </si>
  <si>
    <r>
      <rPr>
        <b/>
        <sz val="10"/>
        <rFont val="Arial Narrow"/>
        <family val="2"/>
      </rPr>
      <t>Offre 3 p. ex. communication commune du PDR (marketing)</t>
    </r>
  </si>
  <si>
    <r>
      <rPr>
        <sz val="10"/>
        <rFont val="Arial Narrow"/>
        <family val="2"/>
      </rPr>
      <t>Coûts pour la communication via les réseaux sociaux</t>
    </r>
  </si>
  <si>
    <r>
      <rPr>
        <sz val="10"/>
        <rFont val="Arial Narrow"/>
        <family val="2"/>
      </rPr>
      <t>CHF/année</t>
    </r>
  </si>
  <si>
    <r>
      <rPr>
        <i/>
        <sz val="9"/>
        <rFont val="Arial Narrow"/>
        <family val="2"/>
      </rPr>
      <t>Augmentation annuelle</t>
    </r>
  </si>
  <si>
    <r>
      <rPr>
        <i/>
        <sz val="9"/>
        <rFont val="Arial Narrow"/>
        <family val="2"/>
      </rPr>
      <t>%</t>
    </r>
  </si>
  <si>
    <r>
      <rPr>
        <sz val="10"/>
        <rFont val="Arial Narrow"/>
        <family val="2"/>
      </rPr>
      <t>Coûts variables pour l</t>
    </r>
    <r>
      <rPr>
        <sz val="10"/>
        <rFont val="Arial Narrow"/>
        <family val="2"/>
      </rPr>
      <t>'offre</t>
    </r>
  </si>
  <si>
    <r>
      <rPr>
        <sz val="10"/>
        <rFont val="Arial Narrow"/>
        <family val="2"/>
      </rPr>
      <t>CHF / unité d</t>
    </r>
    <r>
      <rPr>
        <sz val="10"/>
        <rFont val="Arial Narrow"/>
        <family val="2"/>
      </rPr>
      <t>'offre</t>
    </r>
  </si>
  <si>
    <r>
      <rPr>
        <sz val="10"/>
        <rFont val="Arial Narrow"/>
        <family val="2"/>
      </rPr>
      <t>Prix de vente</t>
    </r>
  </si>
  <si>
    <r>
      <rPr>
        <sz val="10"/>
        <rFont val="Arial Narrow"/>
        <family val="2"/>
      </rPr>
      <t>CHF / unité d</t>
    </r>
    <r>
      <rPr>
        <sz val="10"/>
        <rFont val="Arial Narrow"/>
        <family val="2"/>
      </rPr>
      <t>'offre</t>
    </r>
  </si>
  <si>
    <r>
      <rPr>
        <sz val="10"/>
        <rFont val="Arial Narrow"/>
        <family val="2"/>
      </rPr>
      <t>Marge</t>
    </r>
  </si>
  <si>
    <r>
      <rPr>
        <sz val="10"/>
        <rFont val="Arial Narrow"/>
        <family val="2"/>
      </rPr>
      <t>%</t>
    </r>
  </si>
  <si>
    <r>
      <rPr>
        <b/>
        <sz val="10"/>
        <rFont val="Arial Narrow"/>
        <family val="2"/>
      </rPr>
      <t>Rendement</t>
    </r>
  </si>
  <si>
    <r>
      <rPr>
        <sz val="10"/>
        <color rgb="FFFF0000"/>
        <rFont val="Arial Narrow"/>
        <family val="2"/>
      </rPr>
      <t>reprendre dans le compte des résultats</t>
    </r>
  </si>
  <si>
    <r>
      <rPr>
        <b/>
        <sz val="10"/>
        <rFont val="Arial Narrow"/>
        <family val="2"/>
      </rPr>
      <t>Charges directes</t>
    </r>
  </si>
  <si>
    <r>
      <rPr>
        <sz val="10"/>
        <color rgb="FFFF0000"/>
        <rFont val="Arial Narrow"/>
        <family val="2"/>
      </rPr>
      <t>reprendre dans le compte des résultats</t>
    </r>
  </si>
  <si>
    <r>
      <rPr>
        <b/>
        <sz val="10"/>
        <rFont val="Arial Narrow"/>
        <family val="2"/>
      </rPr>
      <t>Marge brute produit 3</t>
    </r>
  </si>
  <si>
    <r>
      <rPr>
        <sz val="10"/>
        <rFont val="Arial Narrow"/>
        <family val="2"/>
      </rPr>
      <t>CHF</t>
    </r>
  </si>
  <si>
    <r>
      <rPr>
        <b/>
        <sz val="12"/>
        <rFont val="Arial Narrow"/>
        <family val="2"/>
      </rPr>
      <t>Coûts non imputables</t>
    </r>
  </si>
  <si>
    <r>
      <rPr>
        <b/>
        <sz val="10"/>
        <rFont val="Arial Narrow"/>
        <family val="2"/>
      </rPr>
      <t>Unité</t>
    </r>
  </si>
  <si>
    <r>
      <rPr>
        <b/>
        <sz val="10"/>
        <rFont val="Arial Narrow"/>
        <family val="2"/>
      </rPr>
      <t>n = année précédente</t>
    </r>
  </si>
  <si>
    <r>
      <rPr>
        <b/>
        <sz val="10"/>
        <rFont val="Arial Narrow"/>
        <family val="2"/>
      </rPr>
      <t>n+1 = 1re année du PDR</t>
    </r>
  </si>
  <si>
    <r>
      <rPr>
        <b/>
        <sz val="10"/>
        <rFont val="Arial Narrow"/>
        <family val="2"/>
      </rPr>
      <t>n+2</t>
    </r>
  </si>
  <si>
    <r>
      <rPr>
        <b/>
        <sz val="10"/>
        <rFont val="Arial Narrow"/>
        <family val="2"/>
      </rPr>
      <t>n+3</t>
    </r>
  </si>
  <si>
    <r>
      <rPr>
        <b/>
        <sz val="10"/>
        <rFont val="Arial Narrow"/>
        <family val="2"/>
      </rPr>
      <t>n+4</t>
    </r>
  </si>
  <si>
    <r>
      <rPr>
        <b/>
        <sz val="10"/>
        <rFont val="Arial Narrow"/>
        <family val="2"/>
      </rPr>
      <t>n+5</t>
    </r>
  </si>
  <si>
    <r>
      <rPr>
        <b/>
        <sz val="10"/>
        <rFont val="Arial Narrow"/>
        <family val="2"/>
      </rPr>
      <t>n+6</t>
    </r>
  </si>
  <si>
    <r>
      <rPr>
        <b/>
        <sz val="11"/>
        <color theme="1"/>
        <rFont val="Arial Narrow"/>
        <family val="2"/>
      </rPr>
      <t>Remarques</t>
    </r>
  </si>
  <si>
    <r>
      <rPr>
        <b/>
        <sz val="10"/>
        <rFont val="Arial Narrow"/>
        <family val="2"/>
      </rPr>
      <t>Valeurs indicatives OFAG</t>
    </r>
  </si>
  <si>
    <r>
      <rPr>
        <b/>
        <sz val="10"/>
        <rFont val="Arial Narrow"/>
        <family val="2"/>
      </rPr>
      <t>Sources d</t>
    </r>
    <r>
      <rPr>
        <b/>
        <sz val="10"/>
        <rFont val="Arial Narrow"/>
        <family val="2"/>
      </rPr>
      <t>'information</t>
    </r>
  </si>
  <si>
    <r>
      <rPr>
        <b/>
        <sz val="10"/>
        <rFont val="Arial Narrow"/>
        <family val="2"/>
      </rPr>
      <t>Explication des hypothèses</t>
    </r>
  </si>
  <si>
    <r>
      <rPr>
        <b/>
        <sz val="11"/>
        <rFont val="Arial Narrow"/>
        <family val="2"/>
      </rPr>
      <t>Charges de personnel - sauf la coordination du projet</t>
    </r>
  </si>
  <si>
    <r>
      <rPr>
        <sz val="11"/>
        <rFont val="Arial Narrow"/>
        <family val="2"/>
      </rPr>
      <t>reprendre dans le compte des résultats</t>
    </r>
  </si>
  <si>
    <r>
      <rPr>
        <sz val="10"/>
        <rFont val="Arial Narrow"/>
        <family val="2"/>
      </rPr>
      <t xml:space="preserve">Assurances sociales </t>
    </r>
    <r>
      <rPr>
        <sz val="10"/>
        <rFont val="Arial Narrow"/>
        <family val="2"/>
      </rPr>
      <t>&amp; gestion (sauf les loyers)</t>
    </r>
  </si>
  <si>
    <r>
      <rPr>
        <sz val="10"/>
        <rFont val="Arial Narrow"/>
        <family val="2"/>
      </rPr>
      <t>env. 15% du salaire brut</t>
    </r>
  </si>
  <si>
    <r>
      <rPr>
        <sz val="10"/>
        <rFont val="Arial Narrow"/>
        <family val="2"/>
      </rPr>
      <t>REFLEX Agridea</t>
    </r>
  </si>
  <si>
    <r>
      <rPr>
        <b/>
        <sz val="10"/>
        <rFont val="Arial Narrow"/>
        <family val="2"/>
      </rPr>
      <t>Salaire total</t>
    </r>
  </si>
  <si>
    <r>
      <rPr>
        <sz val="10"/>
        <rFont val="Arial Narrow"/>
        <family val="2"/>
      </rPr>
      <t>Personne 1</t>
    </r>
  </si>
  <si>
    <r>
      <rPr>
        <sz val="10"/>
        <rFont val="Arial Narrow"/>
        <family val="2"/>
      </rPr>
      <t>CHF / mois</t>
    </r>
  </si>
  <si>
    <r>
      <rPr>
        <sz val="10"/>
        <rFont val="Arial Narrow"/>
        <family val="2"/>
      </rPr>
      <t>Personne 2</t>
    </r>
  </si>
  <si>
    <r>
      <rPr>
        <sz val="10"/>
        <rFont val="Arial Narrow"/>
        <family val="2"/>
      </rPr>
      <t>CHF / mois</t>
    </r>
  </si>
  <si>
    <r>
      <rPr>
        <b/>
        <sz val="10"/>
        <rFont val="Arial Narrow"/>
        <family val="2"/>
      </rPr>
      <t>Taux d</t>
    </r>
    <r>
      <rPr>
        <b/>
        <sz val="10"/>
        <rFont val="Arial Narrow"/>
        <family val="2"/>
      </rPr>
      <t>'occupation pour la branche de production</t>
    </r>
  </si>
  <si>
    <r>
      <rPr>
        <sz val="10"/>
        <rFont val="Arial Narrow"/>
        <family val="2"/>
      </rPr>
      <t>Personne 1</t>
    </r>
  </si>
  <si>
    <r>
      <rPr>
        <sz val="10"/>
        <rFont val="Arial Narrow"/>
        <family val="2"/>
      </rPr>
      <t>% pour la branche de production</t>
    </r>
  </si>
  <si>
    <r>
      <rPr>
        <sz val="10"/>
        <rFont val="Arial Narrow"/>
        <family val="2"/>
      </rPr>
      <t>Personne 2</t>
    </r>
  </si>
  <si>
    <r>
      <rPr>
        <sz val="10"/>
        <rFont val="Arial Narrow"/>
        <family val="2"/>
      </rPr>
      <t>% pour la branche de production</t>
    </r>
  </si>
  <si>
    <r>
      <rPr>
        <b/>
        <sz val="11"/>
        <rFont val="Arial Narrow"/>
        <family val="2"/>
      </rPr>
      <t>Bail à loyer / bail à ferme / coûts immobiliers</t>
    </r>
  </si>
  <si>
    <r>
      <rPr>
        <sz val="11"/>
        <rFont val="Arial Narrow"/>
        <family val="2"/>
      </rPr>
      <t>CHF/année</t>
    </r>
  </si>
  <si>
    <r>
      <rPr>
        <sz val="11"/>
        <rFont val="Arial Narrow"/>
        <family val="2"/>
      </rPr>
      <t>reprendre dans le compte des résultats</t>
    </r>
  </si>
  <si>
    <r>
      <rPr>
        <sz val="10"/>
        <rFont val="Arial Narrow"/>
        <family val="2"/>
      </rPr>
      <t>loyer / mois pour l</t>
    </r>
    <r>
      <rPr>
        <sz val="10"/>
        <rFont val="Arial Narrow"/>
        <family val="2"/>
      </rPr>
      <t>'ensemble de l</t>
    </r>
    <r>
      <rPr>
        <sz val="10"/>
        <rFont val="Arial Narrow"/>
        <family val="2"/>
      </rPr>
      <t>'exploitation</t>
    </r>
  </si>
  <si>
    <r>
      <rPr>
        <sz val="10"/>
        <rFont val="Arial Narrow"/>
        <family val="2"/>
      </rPr>
      <t>CHF / mois</t>
    </r>
  </si>
  <si>
    <r>
      <rPr>
        <sz val="10"/>
        <rFont val="Arial Narrow"/>
        <family val="2"/>
      </rPr>
      <t>% part pour la branche de production</t>
    </r>
  </si>
  <si>
    <r>
      <rPr>
        <sz val="10"/>
        <rFont val="Arial Narrow"/>
        <family val="2"/>
      </rPr>
      <t>% pour la branche de production</t>
    </r>
  </si>
  <si>
    <r>
      <rPr>
        <sz val="10"/>
        <rFont val="Arial Narrow"/>
        <family val="2"/>
      </rPr>
      <t>100% pour la planification de l</t>
    </r>
    <r>
      <rPr>
        <sz val="10"/>
        <rFont val="Arial Narrow"/>
        <family val="2"/>
      </rPr>
      <t>'ensemble de l</t>
    </r>
    <r>
      <rPr>
        <sz val="10"/>
        <rFont val="Arial Narrow"/>
        <family val="2"/>
      </rPr>
      <t>'exploitation</t>
    </r>
  </si>
  <si>
    <r>
      <rPr>
        <b/>
        <sz val="11"/>
        <rFont val="Arial Narrow"/>
        <family val="2"/>
      </rPr>
      <t>Entretien, réparation, remplacement</t>
    </r>
  </si>
  <si>
    <r>
      <rPr>
        <sz val="11"/>
        <rFont val="Arial Narrow"/>
        <family val="2"/>
      </rPr>
      <t>reprendre dans le compte des résultats</t>
    </r>
  </si>
  <si>
    <r>
      <rPr>
        <sz val="11"/>
        <rFont val="Arial Narrow"/>
        <family val="2"/>
      </rPr>
      <t>Rapport de base Agroscope</t>
    </r>
  </si>
  <si>
    <r>
      <rPr>
        <sz val="10"/>
        <rFont val="Arial Narrow"/>
        <family val="2"/>
      </rPr>
      <t>Frais d</t>
    </r>
    <r>
      <rPr>
        <sz val="10"/>
        <rFont val="Arial Narrow"/>
        <family val="2"/>
      </rPr>
      <t>'entretien et de réparation</t>
    </r>
  </si>
  <si>
    <r>
      <rPr>
        <sz val="11"/>
        <rFont val="Arial Narrow"/>
        <family val="2"/>
      </rPr>
      <t>CHF</t>
    </r>
  </si>
  <si>
    <r>
      <rPr>
        <sz val="10"/>
        <color rgb="FFFF0000"/>
        <rFont val="Arial Narrow"/>
        <family val="2"/>
      </rPr>
      <t xml:space="preserve">automatiquement à partir du </t>
    </r>
    <r>
      <rPr>
        <sz val="10"/>
        <color rgb="FFFF0000"/>
        <rFont val="Arial Narrow"/>
        <family val="2"/>
      </rPr>
      <t>"tableau de financement</t>
    </r>
    <r>
      <rPr>
        <sz val="10"/>
        <color rgb="FFFF0000"/>
        <rFont val="Arial Narrow"/>
        <family val="2"/>
      </rPr>
      <t>"</t>
    </r>
  </si>
  <si>
    <r>
      <rPr>
        <sz val="10"/>
        <rFont val="Arial Narrow"/>
        <family val="2"/>
      </rPr>
      <t>Frais de remplacement</t>
    </r>
  </si>
  <si>
    <r>
      <rPr>
        <sz val="11"/>
        <rFont val="Arial Narrow"/>
        <family val="2"/>
      </rPr>
      <t>CHF</t>
    </r>
  </si>
  <si>
    <r>
      <rPr>
        <b/>
        <sz val="11"/>
        <rFont val="Arial Narrow"/>
        <family val="2"/>
      </rPr>
      <t>Frais de véhicule et de transport</t>
    </r>
  </si>
  <si>
    <r>
      <rPr>
        <sz val="11"/>
        <rFont val="Arial Narrow"/>
        <family val="2"/>
      </rPr>
      <t>CHF</t>
    </r>
  </si>
  <si>
    <r>
      <rPr>
        <sz val="11"/>
        <rFont val="Arial Narrow"/>
        <family val="2"/>
      </rPr>
      <t>reprendre dans le compte des résultats</t>
    </r>
  </si>
  <si>
    <r>
      <rPr>
        <sz val="10"/>
        <rFont val="Arial Narrow"/>
        <family val="2"/>
      </rPr>
      <t>coûts / année pour l</t>
    </r>
    <r>
      <rPr>
        <sz val="10"/>
        <rFont val="Arial Narrow"/>
        <family val="2"/>
      </rPr>
      <t>'ensemble de l</t>
    </r>
    <r>
      <rPr>
        <sz val="10"/>
        <rFont val="Arial Narrow"/>
        <family val="2"/>
      </rPr>
      <t>'exploitation</t>
    </r>
  </si>
  <si>
    <r>
      <rPr>
        <sz val="10"/>
        <rFont val="Arial Narrow"/>
        <family val="2"/>
      </rPr>
      <t>CHF</t>
    </r>
  </si>
  <si>
    <r>
      <rPr>
        <sz val="10"/>
        <rFont val="Arial Narrow"/>
        <family val="2"/>
      </rPr>
      <t>% pour la branche de production</t>
    </r>
  </si>
  <si>
    <r>
      <rPr>
        <sz val="10"/>
        <rFont val="Arial Narrow"/>
        <family val="2"/>
      </rPr>
      <t>% pour la branche de production</t>
    </r>
  </si>
  <si>
    <r>
      <rPr>
        <sz val="10"/>
        <rFont val="Arial Narrow"/>
        <family val="2"/>
      </rPr>
      <t>100% pour la planification de l</t>
    </r>
    <r>
      <rPr>
        <sz val="10"/>
        <rFont val="Arial Narrow"/>
        <family val="2"/>
      </rPr>
      <t>'ensemble de l</t>
    </r>
    <r>
      <rPr>
        <sz val="10"/>
        <rFont val="Arial Narrow"/>
        <family val="2"/>
      </rPr>
      <t>'exploitation</t>
    </r>
  </si>
  <si>
    <r>
      <rPr>
        <b/>
        <sz val="11"/>
        <rFont val="Arial Narrow"/>
        <family val="2"/>
      </rPr>
      <t>Assurance mobilière</t>
    </r>
    <r>
      <rPr>
        <sz val="10"/>
        <rFont val="Arial Narrow"/>
        <family val="2"/>
      </rPr>
      <t xml:space="preserve"> (y compris la responsabilité civile)</t>
    </r>
  </si>
  <si>
    <r>
      <rPr>
        <sz val="11"/>
        <rFont val="Arial Narrow"/>
        <family val="2"/>
      </rPr>
      <t>CHF</t>
    </r>
  </si>
  <si>
    <r>
      <rPr>
        <sz val="11"/>
        <rFont val="Arial Narrow"/>
        <family val="2"/>
      </rPr>
      <t>reprendre dans le compte des résultats</t>
    </r>
  </si>
  <si>
    <r>
      <rPr>
        <sz val="10"/>
        <rFont val="Arial Narrow"/>
        <family val="2"/>
      </rPr>
      <t>coûts / année pour l</t>
    </r>
    <r>
      <rPr>
        <sz val="10"/>
        <rFont val="Arial Narrow"/>
        <family val="2"/>
      </rPr>
      <t>'ensemble de l</t>
    </r>
    <r>
      <rPr>
        <sz val="10"/>
        <rFont val="Arial Narrow"/>
        <family val="2"/>
      </rPr>
      <t>'exploitation</t>
    </r>
  </si>
  <si>
    <r>
      <rPr>
        <sz val="10"/>
        <rFont val="Arial Narrow"/>
        <family val="2"/>
      </rPr>
      <t>CHF</t>
    </r>
  </si>
  <si>
    <r>
      <rPr>
        <sz val="10"/>
        <rFont val="Arial Narrow"/>
        <family val="2"/>
      </rPr>
      <t>% pour la branche de production</t>
    </r>
  </si>
  <si>
    <r>
      <rPr>
        <sz val="10"/>
        <rFont val="Arial Narrow"/>
        <family val="2"/>
      </rPr>
      <t>% pour la branche de production</t>
    </r>
  </si>
  <si>
    <r>
      <rPr>
        <sz val="10"/>
        <rFont val="Arial Narrow"/>
        <family val="2"/>
      </rPr>
      <t>100% pour la planification de l</t>
    </r>
    <r>
      <rPr>
        <sz val="10"/>
        <rFont val="Arial Narrow"/>
        <family val="2"/>
      </rPr>
      <t>'ensemble de l</t>
    </r>
    <r>
      <rPr>
        <sz val="10"/>
        <rFont val="Arial Narrow"/>
        <family val="2"/>
      </rPr>
      <t>'exploitation</t>
    </r>
  </si>
  <si>
    <r>
      <rPr>
        <b/>
        <sz val="11"/>
        <rFont val="Arial Narrow"/>
        <family val="2"/>
      </rPr>
      <t>Autres charges de fonctionnement</t>
    </r>
  </si>
  <si>
    <r>
      <rPr>
        <sz val="11"/>
        <rFont val="Arial Narrow"/>
        <family val="2"/>
      </rPr>
      <t>reprendre dans le compte des résultats</t>
    </r>
  </si>
  <si>
    <r>
      <rPr>
        <sz val="11"/>
        <rFont val="Arial Narrow"/>
        <family val="2"/>
      </rPr>
      <t>Rapport de base Agroscope</t>
    </r>
  </si>
  <si>
    <r>
      <rPr>
        <sz val="11"/>
        <rFont val="Arial Narrow"/>
        <family val="2"/>
      </rPr>
      <t>CHF</t>
    </r>
  </si>
  <si>
    <r>
      <rPr>
        <sz val="11"/>
        <rFont val="Arial Narrow"/>
        <family val="2"/>
      </rPr>
      <t>CHF</t>
    </r>
  </si>
  <si>
    <r>
      <rPr>
        <b/>
        <sz val="11"/>
        <rFont val="Arial Narrow"/>
        <family val="2"/>
      </rPr>
      <t>Électricité, énergie et coûts d</t>
    </r>
    <r>
      <rPr>
        <b/>
        <sz val="11"/>
        <rFont val="Arial Narrow"/>
        <family val="2"/>
      </rPr>
      <t>'élimination des déchets</t>
    </r>
  </si>
  <si>
    <r>
      <rPr>
        <sz val="11"/>
        <rFont val="Arial Narrow"/>
        <family val="2"/>
      </rPr>
      <t>CHF/année</t>
    </r>
  </si>
  <si>
    <r>
      <rPr>
        <sz val="11"/>
        <rFont val="Arial Narrow"/>
        <family val="2"/>
      </rPr>
      <t>reprendre dans le compte des résultats</t>
    </r>
  </si>
  <si>
    <r>
      <rPr>
        <sz val="10"/>
        <rFont val="Arial Narrow"/>
        <family val="2"/>
      </rPr>
      <t>coûts / année pour l</t>
    </r>
    <r>
      <rPr>
        <sz val="10"/>
        <rFont val="Arial Narrow"/>
        <family val="2"/>
      </rPr>
      <t>'ensemble de l</t>
    </r>
    <r>
      <rPr>
        <sz val="10"/>
        <rFont val="Arial Narrow"/>
        <family val="2"/>
      </rPr>
      <t>'exploitation</t>
    </r>
  </si>
  <si>
    <r>
      <rPr>
        <sz val="10"/>
        <rFont val="Arial Narrow"/>
        <family val="2"/>
      </rPr>
      <t>CHF/année</t>
    </r>
  </si>
  <si>
    <r>
      <rPr>
        <sz val="10"/>
        <rFont val="Arial Narrow"/>
        <family val="2"/>
      </rPr>
      <t>% part pour la branche de production</t>
    </r>
  </si>
  <si>
    <r>
      <rPr>
        <sz val="10"/>
        <rFont val="Arial Narrow"/>
        <family val="2"/>
      </rPr>
      <t>% pour la branche de production</t>
    </r>
  </si>
  <si>
    <r>
      <rPr>
        <sz val="10"/>
        <rFont val="Arial Narrow"/>
        <family val="2"/>
      </rPr>
      <t>100% pour la planification de l</t>
    </r>
    <r>
      <rPr>
        <sz val="10"/>
        <rFont val="Arial Narrow"/>
        <family val="2"/>
      </rPr>
      <t>'ensemble de l</t>
    </r>
    <r>
      <rPr>
        <sz val="10"/>
        <rFont val="Arial Narrow"/>
        <family val="2"/>
      </rPr>
      <t>'exploitation</t>
    </r>
  </si>
  <si>
    <r>
      <rPr>
        <b/>
        <sz val="11"/>
        <rFont val="Arial Narrow"/>
        <family val="2"/>
      </rPr>
      <t>Charges de gestion et d</t>
    </r>
    <r>
      <rPr>
        <b/>
        <sz val="11"/>
        <rFont val="Arial Narrow"/>
        <family val="2"/>
      </rPr>
      <t>'informatique</t>
    </r>
  </si>
  <si>
    <r>
      <rPr>
        <sz val="11"/>
        <rFont val="Arial Narrow"/>
        <family val="2"/>
      </rPr>
      <t>CHF</t>
    </r>
  </si>
  <si>
    <r>
      <rPr>
        <sz val="11"/>
        <rFont val="Arial Narrow"/>
        <family val="2"/>
      </rPr>
      <t>reprendre dans le compte des résultats</t>
    </r>
  </si>
  <si>
    <r>
      <rPr>
        <b/>
        <sz val="10"/>
        <rFont val="Arial Narrow"/>
        <family val="2"/>
      </rPr>
      <t>Charge administrative</t>
    </r>
  </si>
  <si>
    <r>
      <rPr>
        <sz val="10"/>
        <rFont val="Arial Narrow"/>
        <family val="2"/>
      </rPr>
      <t>Charges / ETP</t>
    </r>
  </si>
  <si>
    <r>
      <rPr>
        <sz val="10"/>
        <rFont val="Arial Narrow"/>
        <family val="2"/>
      </rPr>
      <t>CHF / ETP par année</t>
    </r>
  </si>
  <si>
    <r>
      <rPr>
        <sz val="10"/>
        <rFont val="Arial Narrow"/>
        <family val="2"/>
      </rPr>
      <t>Nombre ETP</t>
    </r>
  </si>
  <si>
    <r>
      <rPr>
        <sz val="10"/>
        <rFont val="Arial Narrow"/>
        <family val="2"/>
      </rPr>
      <t>ETP</t>
    </r>
  </si>
  <si>
    <r>
      <rPr>
        <b/>
        <sz val="10"/>
        <rFont val="Arial Narrow"/>
        <family val="2"/>
      </rPr>
      <t>Charges de marketing</t>
    </r>
  </si>
  <si>
    <r>
      <rPr>
        <sz val="10"/>
        <rFont val="Arial Narrow"/>
        <family val="2"/>
      </rPr>
      <t>montant fixe / mois</t>
    </r>
  </si>
  <si>
    <r>
      <rPr>
        <sz val="10"/>
        <rFont val="Arial Narrow"/>
        <family val="2"/>
      </rPr>
      <t>CHF / mois</t>
    </r>
  </si>
  <si>
    <r>
      <rPr>
        <b/>
        <sz val="10"/>
        <rFont val="Arial Narrow"/>
        <family val="2"/>
      </rPr>
      <t>Contribution des membres à l</t>
    </r>
    <r>
      <rPr>
        <b/>
        <sz val="10"/>
        <rFont val="Arial Narrow"/>
        <family val="2"/>
      </rPr>
      <t>'organisation faîtière PDR</t>
    </r>
  </si>
  <si>
    <r>
      <rPr>
        <sz val="10"/>
        <rFont val="Arial Narrow"/>
        <family val="2"/>
      </rPr>
      <t>CHF/année</t>
    </r>
  </si>
  <si>
    <r>
      <rPr>
        <b/>
        <sz val="10"/>
        <rFont val="Arial Narrow"/>
        <family val="2"/>
      </rPr>
      <t>Coordination du projet</t>
    </r>
  </si>
  <si>
    <r>
      <rPr>
        <sz val="10"/>
        <rFont val="Arial Narrow"/>
        <family val="2"/>
      </rPr>
      <t>Liste d</t>
    </r>
    <r>
      <rPr>
        <sz val="10"/>
        <rFont val="Arial Narrow"/>
        <family val="2"/>
      </rPr>
      <t>'honoraires OFPER</t>
    </r>
  </si>
  <si>
    <r>
      <rPr>
        <sz val="10"/>
        <rFont val="Arial Narrow"/>
        <family val="2"/>
      </rPr>
      <t>… interne via l</t>
    </r>
    <r>
      <rPr>
        <sz val="10"/>
        <rFont val="Arial Narrow"/>
        <family val="2"/>
      </rPr>
      <t>'organisation faîtière PDR</t>
    </r>
  </si>
  <si>
    <r>
      <rPr>
        <sz val="10"/>
        <rFont val="Arial Narrow"/>
        <family val="2"/>
      </rPr>
      <t>Part à la coordination globale</t>
    </r>
  </si>
  <si>
    <r>
      <rPr>
        <sz val="10"/>
        <rFont val="Arial Narrow"/>
        <family val="2"/>
      </rPr>
      <t>%</t>
    </r>
  </si>
  <si>
    <r>
      <rPr>
        <sz val="10"/>
        <rFont val="Arial Narrow"/>
        <family val="2"/>
      </rPr>
      <t>Coûts de la coordination globale</t>
    </r>
  </si>
  <si>
    <r>
      <rPr>
        <sz val="10"/>
        <rFont val="Arial Narrow"/>
        <family val="2"/>
      </rPr>
      <t>CHF/année</t>
    </r>
  </si>
  <si>
    <r>
      <rPr>
        <sz val="10"/>
        <rFont val="Arial Narrow"/>
        <family val="2"/>
      </rPr>
      <t>… par un coach externe</t>
    </r>
  </si>
  <si>
    <r>
      <rPr>
        <sz val="10"/>
        <rFont val="Arial Narrow"/>
        <family val="2"/>
      </rPr>
      <t>Journées de travail</t>
    </r>
  </si>
  <si>
    <r>
      <rPr>
        <sz val="10"/>
        <rFont val="Arial Narrow"/>
        <family val="2"/>
      </rPr>
      <t>Jours</t>
    </r>
  </si>
  <si>
    <r>
      <rPr>
        <sz val="10"/>
        <rFont val="Arial Narrow"/>
        <family val="2"/>
      </rPr>
      <t>Tarif journalier, poste de travail et frais compris</t>
    </r>
  </si>
  <si>
    <r>
      <rPr>
        <sz val="10"/>
        <rFont val="Arial Narrow"/>
        <family val="2"/>
      </rPr>
      <t>CHF/jour</t>
    </r>
  </si>
  <si>
    <r>
      <rPr>
        <sz val="10"/>
        <rFont val="Arial Narrow"/>
        <family val="2"/>
      </rPr>
      <t>Liste d</t>
    </r>
    <r>
      <rPr>
        <sz val="10"/>
        <rFont val="Arial Narrow"/>
        <family val="2"/>
      </rPr>
      <t>'honoraires OFPER</t>
    </r>
  </si>
  <si>
    <r>
      <rPr>
        <b/>
        <sz val="11"/>
        <rFont val="Arial Narrow"/>
        <family val="2"/>
      </rPr>
      <t>Amortissements</t>
    </r>
  </si>
  <si>
    <r>
      <rPr>
        <sz val="11"/>
        <rFont val="Arial Narrow"/>
        <family val="2"/>
      </rPr>
      <t>reprendre dans le compte des résultats</t>
    </r>
  </si>
  <si>
    <r>
      <rPr>
        <sz val="10"/>
        <rFont val="Arial Narrow"/>
        <family val="2"/>
      </rPr>
      <t>Amortissements</t>
    </r>
  </si>
  <si>
    <r>
      <rPr>
        <sz val="11"/>
        <rFont val="Arial Narrow"/>
        <family val="2"/>
      </rPr>
      <t>CHF</t>
    </r>
  </si>
  <si>
    <r>
      <rPr>
        <sz val="10"/>
        <color rgb="FFFF0000"/>
        <rFont val="Arial Narrow"/>
        <family val="2"/>
      </rPr>
      <t xml:space="preserve">automatiquement à partir du </t>
    </r>
    <r>
      <rPr>
        <sz val="10"/>
        <color rgb="FFFF0000"/>
        <rFont val="Arial Narrow"/>
        <family val="2"/>
      </rPr>
      <t>"tableau de financement</t>
    </r>
    <r>
      <rPr>
        <sz val="10"/>
        <color rgb="FFFF0000"/>
        <rFont val="Arial Narrow"/>
        <family val="2"/>
      </rPr>
      <t>"</t>
    </r>
  </si>
  <si>
    <r>
      <rPr>
        <b/>
        <sz val="10"/>
        <rFont val="Arial Narrow"/>
        <family val="2"/>
      </rPr>
      <t>Impôts</t>
    </r>
  </si>
  <si>
    <r>
      <rPr>
        <sz val="11"/>
        <rFont val="Arial Narrow"/>
        <family val="2"/>
      </rPr>
      <t>reprendre dans le compte des résultats</t>
    </r>
  </si>
  <si>
    <r>
      <rPr>
        <sz val="10"/>
        <rFont val="Arial Narrow"/>
        <family val="2"/>
      </rPr>
      <t>Taux d</t>
    </r>
    <r>
      <rPr>
        <sz val="10"/>
        <rFont val="Arial Narrow"/>
        <family val="2"/>
      </rPr>
      <t>'imposition</t>
    </r>
  </si>
  <si>
    <r>
      <rPr>
        <sz val="12"/>
        <color rgb="FFFF0000"/>
        <rFont val="Arial Narrow"/>
        <family val="2"/>
      </rPr>
      <t>Investissements collectifs (hardware) dans l</t>
    </r>
    <r>
      <rPr>
        <sz val="12"/>
        <color rgb="FFFF0000"/>
        <rFont val="Arial Narrow"/>
        <family val="2"/>
      </rPr>
      <t>'intérêt de l</t>
    </r>
    <r>
      <rPr>
        <sz val="12"/>
        <color rgb="FFFF0000"/>
        <rFont val="Arial Narrow"/>
        <family val="2"/>
      </rPr>
      <t>'ensemble du projet</t>
    </r>
  </si>
  <si>
    <r>
      <rPr>
        <sz val="12"/>
        <rFont val="Arial Narrow"/>
        <family val="2"/>
      </rPr>
      <t>selon la situation de l</t>
    </r>
    <r>
      <rPr>
        <sz val="12"/>
        <rFont val="Arial Narrow"/>
        <family val="2"/>
      </rPr>
      <t>'exploitation</t>
    </r>
  </si>
  <si>
    <r>
      <rPr>
        <b/>
        <sz val="12"/>
        <rFont val="Arial Narrow"/>
        <family val="2"/>
      </rPr>
      <t>TO 2021</t>
    </r>
  </si>
  <si>
    <r>
      <rPr>
        <b/>
        <sz val="12"/>
        <rFont val="Arial Narrow"/>
        <family val="2"/>
      </rPr>
      <t>Réduction en % des coûts donnant droit à une contribution</t>
    </r>
  </si>
  <si>
    <r>
      <rPr>
        <sz val="12"/>
        <rFont val="Arial Narrow"/>
        <family val="2"/>
      </rPr>
      <t>Bonus PDR</t>
    </r>
  </si>
  <si>
    <r>
      <rPr>
        <b/>
        <sz val="12"/>
        <rFont val="Arial Narrow"/>
        <family val="2"/>
      </rPr>
      <t>Taux des contributions de la Confédération</t>
    </r>
  </si>
  <si>
    <r>
      <rPr>
        <b/>
        <sz val="12"/>
        <rFont val="Arial Narrow"/>
        <family val="2"/>
      </rPr>
      <t>Mesure</t>
    </r>
  </si>
  <si>
    <r>
      <rPr>
        <b/>
        <sz val="12"/>
        <rFont val="Arial Narrow"/>
        <family val="2"/>
      </rPr>
      <t>orienté sur la chaîne de création de valeur</t>
    </r>
  </si>
  <si>
    <r>
      <rPr>
        <b/>
        <sz val="12"/>
        <rFont val="Arial Narrow"/>
        <family val="2"/>
      </rPr>
      <t>intersectorielle</t>
    </r>
  </si>
  <si>
    <r>
      <rPr>
        <b/>
        <sz val="12"/>
        <rFont val="Arial Narrow"/>
        <family val="2"/>
      </rPr>
      <t>orienté sur la chaîne de création de valeur</t>
    </r>
  </si>
  <si>
    <r>
      <rPr>
        <b/>
        <sz val="12"/>
        <rFont val="Arial Narrow"/>
        <family val="2"/>
      </rPr>
      <t>intersectorielle</t>
    </r>
  </si>
  <si>
    <r>
      <rPr>
        <b/>
        <sz val="12"/>
        <rFont val="Arial Narrow"/>
        <family val="2"/>
      </rPr>
      <t>orienté sur la chaîne de création de valeur</t>
    </r>
  </si>
  <si>
    <r>
      <rPr>
        <b/>
        <sz val="12"/>
        <rFont val="Arial Narrow"/>
        <family val="2"/>
      </rPr>
      <t>intersectorielle</t>
    </r>
  </si>
  <si>
    <r>
      <rPr>
        <b/>
        <sz val="12"/>
        <rFont val="Arial Narrow"/>
        <family val="2"/>
      </rPr>
      <t>Participation cantonale à la contribution fédérale</t>
    </r>
  </si>
  <si>
    <r>
      <rPr>
        <sz val="12"/>
        <rFont val="Arial Narrow"/>
        <family val="2"/>
      </rPr>
      <t>…veuillez sélectionner la mesure</t>
    </r>
  </si>
  <si>
    <r>
      <rPr>
        <sz val="12"/>
        <rFont val="Arial Narrow"/>
        <family val="2"/>
      </rPr>
      <t>selon la situation de l</t>
    </r>
    <r>
      <rPr>
        <sz val="12"/>
        <rFont val="Arial Narrow"/>
        <family val="2"/>
      </rPr>
      <t>'exploitation</t>
    </r>
  </si>
  <si>
    <r>
      <rPr>
        <sz val="12"/>
        <rFont val="Arial Narrow"/>
        <family val="2"/>
      </rPr>
      <t>selon la situation de l</t>
    </r>
    <r>
      <rPr>
        <sz val="12"/>
        <rFont val="Arial Narrow"/>
        <family val="2"/>
      </rPr>
      <t>'exploitation</t>
    </r>
  </si>
  <si>
    <r>
      <rPr>
        <sz val="12"/>
        <rFont val="Arial Narrow"/>
        <family val="2"/>
      </rPr>
      <t>selon la situation de l</t>
    </r>
    <r>
      <rPr>
        <sz val="12"/>
        <rFont val="Arial Narrow"/>
        <family val="2"/>
      </rPr>
      <t>'exploitation</t>
    </r>
  </si>
  <si>
    <r>
      <rPr>
        <sz val="12"/>
        <rFont val="Arial Narrow"/>
        <family val="2"/>
      </rPr>
      <t>selon la situation de l</t>
    </r>
    <r>
      <rPr>
        <sz val="12"/>
        <rFont val="Arial Narrow"/>
        <family val="2"/>
      </rPr>
      <t>'exploitation</t>
    </r>
  </si>
  <si>
    <r>
      <rPr>
        <sz val="12"/>
        <rFont val="Arial Narrow"/>
        <family val="2"/>
      </rPr>
      <t>selon la situation de l</t>
    </r>
    <r>
      <rPr>
        <sz val="12"/>
        <rFont val="Arial Narrow"/>
        <family val="2"/>
      </rPr>
      <t>'exploitation</t>
    </r>
  </si>
  <si>
    <r>
      <rPr>
        <sz val="12"/>
        <rFont val="Arial Narrow"/>
        <family val="2"/>
      </rPr>
      <t>selon la situation de l</t>
    </r>
    <r>
      <rPr>
        <sz val="12"/>
        <rFont val="Arial Narrow"/>
        <family val="2"/>
      </rPr>
      <t>'exploitation</t>
    </r>
  </si>
  <si>
    <r>
      <rPr>
        <sz val="12"/>
        <rFont val="Arial Narrow"/>
        <family val="2"/>
      </rPr>
      <t>complet</t>
    </r>
  </si>
  <si>
    <r>
      <rPr>
        <sz val="12"/>
        <rFont val="Arial Narrow"/>
        <family val="2"/>
      </rPr>
      <t>SAF</t>
    </r>
  </si>
  <si>
    <r>
      <rPr>
        <sz val="12"/>
        <rFont val="Arial Narrow"/>
        <family val="2"/>
      </rPr>
      <t>reprendre du modèle Bâtiments ruraux</t>
    </r>
  </si>
  <si>
    <r>
      <rPr>
        <sz val="12"/>
        <rFont val="Arial Narrow"/>
        <family val="2"/>
      </rPr>
      <t>communautaires</t>
    </r>
  </si>
  <si>
    <r>
      <rPr>
        <sz val="12"/>
        <rFont val="Arial Narrow"/>
        <family val="2"/>
      </rPr>
      <t>reprendre du modèle Bâtiments ruraux</t>
    </r>
  </si>
  <si>
    <r>
      <rPr>
        <sz val="12"/>
        <rFont val="Arial Narrow"/>
        <family val="2"/>
      </rPr>
      <t>unique</t>
    </r>
  </si>
  <si>
    <r>
      <rPr>
        <sz val="12"/>
        <color theme="1"/>
        <rFont val="Arial Narrow"/>
        <family val="2"/>
      </rPr>
      <t>selon qu</t>
    </r>
    <r>
      <rPr>
        <sz val="12"/>
        <color theme="1"/>
        <rFont val="Arial Narrow"/>
        <family val="2"/>
      </rPr>
      <t>'il s</t>
    </r>
    <r>
      <rPr>
        <sz val="12"/>
        <color theme="1"/>
        <rFont val="Arial Narrow"/>
        <family val="2"/>
      </rPr>
      <t>'agit d</t>
    </r>
    <r>
      <rPr>
        <sz val="12"/>
        <color theme="1"/>
        <rFont val="Arial Narrow"/>
        <family val="2"/>
      </rPr>
      <t>'une mesure collective ou individuelle</t>
    </r>
  </si>
  <si>
    <r>
      <rPr>
        <sz val="12"/>
        <rFont val="Arial Narrow"/>
        <family val="2"/>
      </rPr>
      <t>Mesures individuelles</t>
    </r>
  </si>
  <si>
    <r>
      <rPr>
        <b/>
        <sz val="12"/>
        <rFont val="Arial Narrow"/>
        <family val="2"/>
      </rPr>
      <t>Situation de l</t>
    </r>
    <r>
      <rPr>
        <b/>
        <sz val="12"/>
        <rFont val="Arial Narrow"/>
        <family val="2"/>
      </rPr>
      <t>'exploitation</t>
    </r>
  </si>
  <si>
    <r>
      <rPr>
        <b/>
        <sz val="12"/>
        <rFont val="Arial Narrow"/>
        <family val="2"/>
      </rPr>
      <t>Taux des contributions de la Confédération</t>
    </r>
  </si>
  <si>
    <r>
      <rPr>
        <sz val="12"/>
        <rFont val="Arial Narrow"/>
        <family val="2"/>
      </rPr>
      <t>…veuillez sélectionner la mesure</t>
    </r>
  </si>
  <si>
    <r>
      <rPr>
        <sz val="12"/>
        <rFont val="Arial Narrow"/>
        <family val="2"/>
      </rPr>
      <t>Plaine</t>
    </r>
  </si>
  <si>
    <r>
      <rPr>
        <sz val="12"/>
        <rFont val="Arial Narrow"/>
        <family val="2"/>
      </rPr>
      <t>ZC / ZM I</t>
    </r>
  </si>
  <si>
    <r>
      <rPr>
        <sz val="12"/>
        <rFont val="Arial Narrow"/>
        <family val="2"/>
      </rPr>
      <t>ZM II - IV</t>
    </r>
  </si>
  <si>
    <r>
      <rPr>
        <b/>
        <sz val="12"/>
        <rFont val="Arial Narrow"/>
        <family val="2"/>
      </rPr>
      <t>Production</t>
    </r>
  </si>
  <si>
    <r>
      <rPr>
        <b/>
        <sz val="12"/>
        <rFont val="Arial Narrow"/>
        <family val="2"/>
      </rPr>
      <t>Transformation</t>
    </r>
  </si>
  <si>
    <r>
      <rPr>
        <b/>
        <sz val="12"/>
        <rFont val="Arial Narrow"/>
        <family val="2"/>
      </rPr>
      <t>Commercialisation</t>
    </r>
  </si>
  <si>
    <r>
      <rPr>
        <b/>
        <sz val="12"/>
        <rFont val="Arial Narrow"/>
        <family val="2"/>
      </rPr>
      <t>Diversification</t>
    </r>
  </si>
  <si>
    <r>
      <rPr>
        <b/>
        <sz val="12"/>
        <rFont val="Arial Narrow"/>
        <family val="2"/>
      </rPr>
      <t>Autres</t>
    </r>
  </si>
  <si>
    <r>
      <rPr>
        <sz val="12"/>
        <rFont val="Arial Narrow"/>
        <family val="2"/>
      </rPr>
      <t>sélectionner</t>
    </r>
  </si>
  <si>
    <r>
      <rPr>
        <sz val="9"/>
        <color theme="1"/>
        <rFont val="Arial Narrow"/>
        <family val="2"/>
      </rPr>
      <t xml:space="preserve">Fruits et légumes (F </t>
    </r>
    <r>
      <rPr>
        <sz val="9"/>
        <color theme="1"/>
        <rFont val="Arial Narrow"/>
        <family val="2"/>
      </rPr>
      <t>&amp; L)</t>
    </r>
  </si>
  <si>
    <r>
      <rPr>
        <sz val="9"/>
        <color theme="1"/>
        <rFont val="Arial Narrow"/>
        <family val="2"/>
      </rPr>
      <t xml:space="preserve">Transformation F </t>
    </r>
    <r>
      <rPr>
        <sz val="9"/>
        <color theme="1"/>
        <rFont val="Arial Narrow"/>
        <family val="2"/>
      </rPr>
      <t>&amp; L</t>
    </r>
  </si>
  <si>
    <r>
      <rPr>
        <sz val="9"/>
        <color theme="1"/>
        <rFont val="Arial Narrow"/>
        <family val="2"/>
      </rPr>
      <t>Vente hors de l</t>
    </r>
    <r>
      <rPr>
        <sz val="9"/>
        <color theme="1"/>
        <rFont val="Arial Narrow"/>
        <family val="2"/>
      </rPr>
      <t>'exploitation agricole</t>
    </r>
  </si>
  <si>
    <r>
      <rPr>
        <sz val="9"/>
        <color theme="1"/>
        <rFont val="Arial Narrow"/>
        <family val="2"/>
      </rPr>
      <t>Agritourisme:Hébergement, restauration</t>
    </r>
  </si>
  <si>
    <r>
      <rPr>
        <sz val="9"/>
        <color rgb="FF000000"/>
        <rFont val="Arial Narrow"/>
        <family val="2"/>
      </rPr>
      <t>Mise en valeur de la région</t>
    </r>
  </si>
  <si>
    <r>
      <rPr>
        <sz val="9"/>
        <color theme="1"/>
        <rFont val="Arial Narrow"/>
        <family val="2"/>
      </rPr>
      <t xml:space="preserve">Logistique </t>
    </r>
    <r>
      <rPr>
        <sz val="9"/>
        <color theme="1"/>
        <rFont val="Arial Narrow"/>
        <family val="2"/>
      </rPr>
      <t>&amp; stockage</t>
    </r>
  </si>
  <si>
    <r>
      <rPr>
        <sz val="9"/>
        <color theme="1"/>
        <rFont val="Arial Narrow"/>
        <family val="2"/>
      </rPr>
      <t>Agritourisme:Evénements</t>
    </r>
  </si>
  <si>
    <r>
      <rPr>
        <sz val="9"/>
        <color theme="1"/>
        <rFont val="Arial Narrow"/>
        <family val="2"/>
      </rPr>
      <t>Vinification</t>
    </r>
  </si>
  <si>
    <r>
      <rPr>
        <sz val="9"/>
        <color theme="1"/>
        <rFont val="Arial Narrow"/>
        <family val="2"/>
      </rPr>
      <t xml:space="preserve">Restauration </t>
    </r>
  </si>
  <si>
    <r>
      <rPr>
        <sz val="9"/>
        <color theme="1"/>
        <rFont val="Arial Narrow"/>
        <family val="2"/>
      </rPr>
      <t>Vente directe</t>
    </r>
  </si>
  <si>
    <r>
      <rPr>
        <sz val="9"/>
        <color theme="1"/>
        <rFont val="Arial Narrow"/>
        <family val="2"/>
      </rPr>
      <t>Divers</t>
    </r>
  </si>
  <si>
    <r>
      <rPr>
        <sz val="9"/>
        <color theme="1"/>
        <rFont val="Arial Narrow"/>
        <family val="2"/>
      </rPr>
      <t>Lait</t>
    </r>
  </si>
  <si>
    <r>
      <rPr>
        <sz val="9"/>
        <color theme="1"/>
        <rFont val="Arial Narrow"/>
        <family val="2"/>
      </rPr>
      <t>Lait</t>
    </r>
  </si>
  <si>
    <r>
      <rPr>
        <sz val="9"/>
        <color theme="1"/>
        <rFont val="Arial Narrow"/>
        <family val="2"/>
      </rPr>
      <t>Communication, marketing</t>
    </r>
  </si>
  <si>
    <r>
      <rPr>
        <sz val="9"/>
        <color theme="1"/>
        <rFont val="Arial Narrow"/>
        <family val="2"/>
      </rPr>
      <t>Offres pédagogiques</t>
    </r>
  </si>
  <si>
    <r>
      <rPr>
        <sz val="9"/>
        <color theme="1"/>
        <rFont val="Arial Narrow"/>
        <family val="2"/>
      </rPr>
      <t>Engraissement</t>
    </r>
  </si>
  <si>
    <r>
      <rPr>
        <sz val="9"/>
        <color theme="1"/>
        <rFont val="Arial Narrow"/>
        <family val="2"/>
      </rPr>
      <t>Viande</t>
    </r>
  </si>
  <si>
    <r>
      <rPr>
        <sz val="9"/>
        <color theme="1"/>
        <rFont val="Arial Narrow"/>
        <family val="2"/>
      </rPr>
      <t>Divers</t>
    </r>
  </si>
  <si>
    <r>
      <rPr>
        <sz val="9"/>
        <color theme="1"/>
        <rFont val="Arial Narrow"/>
        <family val="2"/>
      </rPr>
      <t>Energies renouvelables</t>
    </r>
  </si>
  <si>
    <r>
      <rPr>
        <sz val="9"/>
        <color theme="1"/>
        <rFont val="Arial Narrow"/>
        <family val="2"/>
      </rPr>
      <t>Alpage (lait, engraissement, étable)</t>
    </r>
  </si>
  <si>
    <r>
      <rPr>
        <sz val="9"/>
        <color theme="1"/>
        <rFont val="Arial Narrow"/>
        <family val="2"/>
      </rPr>
      <t>Alpage</t>
    </r>
  </si>
  <si>
    <r>
      <rPr>
        <sz val="9"/>
        <color theme="1"/>
        <rFont val="Arial Narrow"/>
        <family val="2"/>
      </rPr>
      <t>Divers</t>
    </r>
  </si>
  <si>
    <r>
      <rPr>
        <sz val="9"/>
        <color theme="1"/>
        <rFont val="Arial Narrow"/>
        <family val="2"/>
      </rPr>
      <t>Divers</t>
    </r>
  </si>
  <si>
    <r>
      <rPr>
        <sz val="9"/>
        <color theme="1"/>
        <rFont val="Arial Narrow"/>
        <family val="2"/>
      </rPr>
      <t>Divers</t>
    </r>
  </si>
  <si>
    <r>
      <rPr>
        <b/>
        <sz val="12"/>
        <rFont val="Arial Narrow"/>
        <family val="2"/>
      </rPr>
      <t>Unité d</t>
    </r>
    <r>
      <rPr>
        <b/>
        <sz val="12"/>
        <rFont val="Arial Narrow"/>
        <family val="2"/>
      </rPr>
      <t>'observation</t>
    </r>
  </si>
  <si>
    <r>
      <rPr>
        <b/>
        <sz val="12"/>
        <rFont val="Arial Narrow"/>
        <family val="2"/>
      </rPr>
      <t>Porteur de projet</t>
    </r>
  </si>
  <si>
    <r>
      <rPr>
        <sz val="12"/>
        <color theme="1"/>
        <rFont val="Arial Narrow"/>
        <family val="2"/>
      </rPr>
      <t>Exploitation</t>
    </r>
  </si>
  <si>
    <r>
      <rPr>
        <sz val="12"/>
        <color theme="1"/>
        <rFont val="Arial Narrow"/>
        <family val="2"/>
      </rPr>
      <t>Exploitation individuelle</t>
    </r>
  </si>
  <si>
    <r>
      <rPr>
        <sz val="12"/>
        <color theme="1"/>
        <rFont val="Arial Narrow"/>
        <family val="2"/>
      </rPr>
      <t>Branche de production</t>
    </r>
  </si>
  <si>
    <r>
      <rPr>
        <sz val="12"/>
        <color theme="1"/>
        <rFont val="Arial Narrow"/>
        <family val="2"/>
      </rPr>
      <t>communautaires</t>
    </r>
  </si>
  <si>
    <r>
      <rPr>
        <sz val="12"/>
        <color theme="1"/>
        <rFont val="Arial Narrow"/>
        <family val="2"/>
      </rPr>
      <t>sélectionner</t>
    </r>
  </si>
  <si>
    <r>
      <rPr>
        <b/>
        <sz val="12"/>
        <rFont val="Arial Narrow"/>
        <family val="2"/>
      </rPr>
      <t>Le porteur de projet existait-il déjà avant le PDR?</t>
    </r>
  </si>
  <si>
    <r>
      <rPr>
        <sz val="12"/>
        <rFont val="Arial Narrow"/>
        <family val="2"/>
      </rPr>
      <t>Type de PDR</t>
    </r>
  </si>
  <si>
    <r>
      <rPr>
        <sz val="12"/>
        <color theme="1"/>
        <rFont val="Arial Narrow"/>
        <family val="2"/>
      </rPr>
      <t>oui</t>
    </r>
  </si>
  <si>
    <r>
      <rPr>
        <sz val="12"/>
        <rFont val="Arial Narrow"/>
        <family val="2"/>
      </rPr>
      <t>orienté sur la chaîne de création de valeur</t>
    </r>
  </si>
  <si>
    <r>
      <rPr>
        <sz val="12"/>
        <color theme="1"/>
        <rFont val="Arial Narrow"/>
        <family val="2"/>
      </rPr>
      <t>non</t>
    </r>
  </si>
  <si>
    <r>
      <rPr>
        <sz val="12"/>
        <rFont val="Arial Narrow"/>
        <family val="2"/>
      </rPr>
      <t>intersectoriel</t>
    </r>
  </si>
  <si>
    <r>
      <rPr>
        <sz val="12"/>
        <color theme="1"/>
        <rFont val="Arial Narrow"/>
        <family val="2"/>
      </rPr>
      <t>sélectionner</t>
    </r>
  </si>
  <si>
    <r>
      <rPr>
        <sz val="12"/>
        <rFont val="Arial Narrow"/>
        <family val="2"/>
      </rPr>
      <t>sélectionner</t>
    </r>
  </si>
  <si>
    <r>
      <rPr>
        <b/>
        <sz val="12"/>
        <rFont val="Arial Narrow"/>
        <family val="2"/>
      </rPr>
      <t>Sources de financement</t>
    </r>
  </si>
  <si>
    <r>
      <rPr>
        <sz val="12"/>
        <color theme="1"/>
        <rFont val="Arial Narrow"/>
        <family val="2"/>
      </rPr>
      <t>…veuillez sélectionner la source de financement</t>
    </r>
  </si>
  <si>
    <r>
      <rPr>
        <sz val="12"/>
        <color theme="1"/>
        <rFont val="Arial Narrow"/>
        <family val="2"/>
      </rPr>
      <t>Fonds propres</t>
    </r>
  </si>
  <si>
    <r>
      <rPr>
        <sz val="12"/>
        <color theme="1"/>
        <rFont val="Arial Narrow"/>
        <family val="2"/>
      </rPr>
      <t>Financement du solde inconnu</t>
    </r>
  </si>
  <si>
    <r>
      <rPr>
        <b/>
        <sz val="12"/>
        <rFont val="Arial Narrow"/>
        <family val="2"/>
      </rPr>
      <t>Assuré?</t>
    </r>
  </si>
  <si>
    <r>
      <rPr>
        <sz val="12"/>
        <color theme="1"/>
        <rFont val="Arial Narrow"/>
        <family val="2"/>
      </rPr>
      <t>...veuillez sélectionner</t>
    </r>
  </si>
  <si>
    <r>
      <rPr>
        <sz val="12"/>
        <color theme="1"/>
        <rFont val="Arial Narrow"/>
        <family val="2"/>
      </rPr>
      <t>oui</t>
    </r>
  </si>
  <si>
    <r>
      <rPr>
        <sz val="12"/>
        <color theme="1"/>
        <rFont val="Arial Narrow"/>
        <family val="2"/>
      </rPr>
      <t>non</t>
    </r>
  </si>
  <si>
    <r>
      <rPr>
        <sz val="12"/>
        <color theme="1"/>
        <rFont val="Arial Narrow"/>
        <family val="2"/>
      </rPr>
      <t>sélectionner</t>
    </r>
  </si>
  <si>
    <t>Unité</t>
  </si>
  <si>
    <r>
      <t>Investissements collectifs dans l</t>
    </r>
    <r>
      <rPr>
        <sz val="12"/>
        <color rgb="FFFF0000"/>
        <rFont val="Arial Narrow"/>
        <family val="2"/>
      </rPr>
      <t>'intérêt de l</t>
    </r>
    <r>
      <rPr>
        <sz val="12"/>
        <color rgb="FFFF0000"/>
        <rFont val="Arial Narrow"/>
        <family val="2"/>
      </rPr>
      <t>'ensemble du projet</t>
    </r>
  </si>
  <si>
    <r>
      <t>Mise en place d</t>
    </r>
    <r>
      <rPr>
        <sz val="12"/>
        <rFont val="Arial Narrow"/>
        <family val="2"/>
      </rPr>
      <t>'une branche de production dans l</t>
    </r>
    <r>
      <rPr>
        <sz val="12"/>
        <rFont val="Arial Narrow"/>
        <family val="2"/>
      </rPr>
      <t>'exploitation agricole</t>
    </r>
  </si>
  <si>
    <r>
      <t>Autres mesures dans l</t>
    </r>
    <r>
      <rPr>
        <sz val="12"/>
        <rFont val="Arial Narrow"/>
        <family val="2"/>
      </rPr>
      <t>'intérêt du projet global (réduction min. 50%)</t>
    </r>
  </si>
  <si>
    <r>
      <t>Construction d</t>
    </r>
    <r>
      <rPr>
        <sz val="12"/>
        <color rgb="FF7030A0"/>
        <rFont val="Arial Narrow"/>
        <family val="2"/>
      </rPr>
      <t>'étables communautaires</t>
    </r>
  </si>
  <si>
    <r>
      <t>Construction individuelle d</t>
    </r>
    <r>
      <rPr>
        <sz val="12"/>
        <color rgb="FF7030A0"/>
        <rFont val="Arial Narrow"/>
        <family val="2"/>
      </rPr>
      <t>'étables pour animaux consommant des fourrages grossiers</t>
    </r>
  </si>
  <si>
    <r>
      <t>Mesures d</t>
    </r>
    <r>
      <rPr>
        <sz val="12"/>
        <color rgb="FF7030A0"/>
        <rFont val="Arial Narrow"/>
        <family val="2"/>
      </rPr>
      <t>'améliorations foncières</t>
    </r>
  </si>
  <si>
    <t>sélectionner</t>
  </si>
  <si>
    <t>reprendre du modèle Bâtiments ruraux</t>
  </si>
  <si>
    <r>
      <t>veuillez clarifier spécifiquement avec l</t>
    </r>
    <r>
      <rPr>
        <sz val="12"/>
        <rFont val="Arial Narrow"/>
        <family val="2"/>
      </rPr>
      <t>'OFAG</t>
    </r>
  </si>
  <si>
    <t>Mesures individuelles contribuant à la protection de l'environnement</t>
  </si>
  <si>
    <t>Direction du PDR (ne compte pas comme PP)</t>
  </si>
  <si>
    <t>Indiquer pour les PP non orientés sur le produit</t>
  </si>
  <si>
    <t>Crédit d’investissement</t>
  </si>
  <si>
    <t>Prêts de tiers</t>
  </si>
  <si>
    <t>Contributions Confédération et canton</t>
  </si>
  <si>
    <t>Contributions à fonds perdu de tiers</t>
  </si>
  <si>
    <t>Hypothèque</t>
  </si>
  <si>
    <t>Prêts bancaires</t>
  </si>
  <si>
    <t>Fonds propres</t>
  </si>
  <si>
    <t>…veuillez sélectionner la source de financement</t>
  </si>
  <si>
    <t>intersectoriel</t>
  </si>
  <si>
    <t>Nom du projet partiel (PP)</t>
  </si>
  <si>
    <t>Date</t>
  </si>
  <si>
    <t>Type de PDR</t>
  </si>
  <si>
    <t xml:space="preserve">Orientation </t>
  </si>
  <si>
    <t>Type de PP pour les données sous D):</t>
  </si>
  <si>
    <t xml:space="preserve">Type de projet </t>
  </si>
  <si>
    <t>Type de porteur de projet</t>
  </si>
  <si>
    <t>Unité d'observation de la planification financière</t>
  </si>
  <si>
    <t>Unité d'observation:La planification financière reflète-t-elle l'ensemble de l'exploitation/entreprise ou une seule branche d'activité ?</t>
  </si>
  <si>
    <t>Instructions</t>
  </si>
  <si>
    <t>Chapitre A</t>
  </si>
  <si>
    <t>2. Hypothèses</t>
  </si>
  <si>
    <t xml:space="preserve">Dérivation des hypothèses pour le compte de résultat et la déroulement des affaires </t>
  </si>
  <si>
    <t>3. Remplir le compte des résultats</t>
  </si>
  <si>
    <t>Reporter les chiffres issus des hypothèses dans le compte des résultats</t>
  </si>
  <si>
    <t>4. Liquidités, planification I &amp; F</t>
  </si>
  <si>
    <t>compléter</t>
  </si>
  <si>
    <t>Remarques sur la feuille "Aperçu PP"</t>
  </si>
  <si>
    <t>ne remplir que les champs jaunes</t>
  </si>
  <si>
    <t>Cellule avec menu déroulant</t>
  </si>
  <si>
    <t>si la taille de la police est trop petite: veuillez passer l'affichage à 100% (en bas à droite dans la barre grise en bas du programme Excel)</t>
  </si>
  <si>
    <t>Taux de contribution définitif de la Confédération</t>
  </si>
  <si>
    <t>Investissement</t>
  </si>
  <si>
    <t>Total des coûts d'investissement</t>
  </si>
  <si>
    <t>Situation de l'exploitation</t>
  </si>
  <si>
    <t>Mesure</t>
  </si>
  <si>
    <t>N° de la mesure</t>
  </si>
  <si>
    <t>coûts ne donnant pas droit à une contribution</t>
  </si>
  <si>
    <t>coûts donnant droit à une contribution</t>
  </si>
  <si>
    <t>Réduction des coûts donnant droit à une contribution</t>
  </si>
  <si>
    <t>Coûts déterminants donnant droit à une contribution</t>
  </si>
  <si>
    <t>Bonus pour le type de PDR</t>
  </si>
  <si>
    <t>Participation minimale du canton à la contribution fédérale</t>
  </si>
  <si>
    <t xml:space="preserve">Taux des contributions du canton  
</t>
  </si>
  <si>
    <t>Total des contributions publiques</t>
  </si>
  <si>
    <t>Part des coûts d'investissement</t>
  </si>
  <si>
    <t>CI</t>
  </si>
  <si>
    <t>Prêts</t>
  </si>
  <si>
    <t>Financement du solde non assuré</t>
  </si>
  <si>
    <t>Total du financement du solde</t>
  </si>
  <si>
    <t>Contrôle (financement du solde = lacune)</t>
  </si>
  <si>
    <t>Investissement 1 (p. ex. local de vente)</t>
  </si>
  <si>
    <t>Investissement 2</t>
  </si>
  <si>
    <t>…veuillez sélectionner la mesure</t>
  </si>
  <si>
    <t>Investissement 3</t>
  </si>
  <si>
    <t>Investissement 4</t>
  </si>
  <si>
    <t>Investissement 5</t>
  </si>
  <si>
    <t>Investissement 6</t>
  </si>
  <si>
    <t>Investissement 7</t>
  </si>
  <si>
    <t>Investissement 8</t>
  </si>
  <si>
    <t>Total</t>
  </si>
  <si>
    <t>C) Chiffres clés : rentabilité</t>
  </si>
  <si>
    <t>D) Création de valeur pour l'agriculture</t>
  </si>
  <si>
    <t>E) Controlling &amp; monitoring</t>
  </si>
  <si>
    <t>Les chiffres clés C) Rentabilité et D) Création de valeur sont des indicateurs obligatoires.</t>
  </si>
  <si>
    <t>Indiquer pour le PP directement dans l'agriculture</t>
  </si>
  <si>
    <t>Indiquer pour le PP qui n'est pas directement dans l'agriculture</t>
  </si>
  <si>
    <t>Calcul</t>
  </si>
  <si>
    <t>Moyenne</t>
  </si>
  <si>
    <t>Explication</t>
  </si>
  <si>
    <t>Seuil de gain en %</t>
  </si>
  <si>
    <t>= marge brute / coûts non imputables</t>
  </si>
  <si>
    <t>A quel pourcentage la marge brute est-elle suffisante pour couvrir les "charges non directement imputables" ?</t>
  </si>
  <si>
    <t>Résultat annuel net</t>
  </si>
  <si>
    <t>Revenu supplémentaire</t>
  </si>
  <si>
    <t>Cashflow provenant de l'activité (cumulé)</t>
  </si>
  <si>
    <t>Liquidités / moyens de paiement découlant du but social propre</t>
  </si>
  <si>
    <t>capital de tiers (cumulé)</t>
  </si>
  <si>
    <t>Facteur d'endettement</t>
  </si>
  <si>
    <t>=CT investi / cashflow</t>
  </si>
  <si>
    <t xml:space="preserve">Délai jusqu'à ce que les dettes puissent être remboursées avec le cashflow indiqué. 
</t>
  </si>
  <si>
    <t>Postes de travail</t>
  </si>
  <si>
    <t>Frais de personnel</t>
  </si>
  <si>
    <t>Pourcentage en équivalents temps plein</t>
  </si>
  <si>
    <t>indiquer en outre pour le PP dans lequel la direction / coordination du PDR est intégrée</t>
  </si>
  <si>
    <t>Frais de personnel pour la direction du PDR</t>
  </si>
  <si>
    <t>Changement</t>
  </si>
  <si>
    <t>Explication sur le contexte du changement (notamment s'il n'y a pas de changement)</t>
  </si>
  <si>
    <t>Chiffres clés du compte des résultats planifié</t>
  </si>
  <si>
    <t xml:space="preserve">∆ Année précédente contre 1re année après la mise en oeuvre </t>
  </si>
  <si>
    <t>Frais de personnel des employés</t>
  </si>
  <si>
    <t>Produit 1</t>
  </si>
  <si>
    <t>Produit 2</t>
  </si>
  <si>
    <t>Produit 3</t>
  </si>
  <si>
    <t>Produit 4</t>
  </si>
  <si>
    <t>Chiffres clés spécifiques au produit</t>
  </si>
  <si>
    <t>Prix de vente (PV) pour l'agriculture</t>
  </si>
  <si>
    <t>CHF / unité</t>
  </si>
  <si>
    <t>Volume de vente (VV) pour l'agriculture</t>
  </si>
  <si>
    <t>CHF</t>
  </si>
  <si>
    <t>Marge brute par unité vendue</t>
  </si>
  <si>
    <t>Commentaire sur le changement</t>
  </si>
  <si>
    <t>...Commentaire sur le changement</t>
  </si>
  <si>
    <t>Prix d'achat d'un produit agricole</t>
  </si>
  <si>
    <t>Volume des ventes d'un produit agricole</t>
  </si>
  <si>
    <t>Mesure 1</t>
  </si>
  <si>
    <t>Mesure 2</t>
  </si>
  <si>
    <t>Mesure 3</t>
  </si>
  <si>
    <t>Mesure 4</t>
  </si>
  <si>
    <t>Nombre d'exploitations dans l'agriculture qui bénéficient du PP</t>
  </si>
  <si>
    <t>Nombre</t>
  </si>
  <si>
    <t>talle estimée du secteur agricole (p. ex. lait, grandes cultures) qui bénéficient du PP (CHF)</t>
  </si>
  <si>
    <t>Commentaire sur le scénario de référence</t>
  </si>
  <si>
    <t>Les formulaires de calcul pour la construction de bâtiments ruraux peuvent être utilisés comme aide pour le calcul de l'aide à l'investissement : no 41, 47, 73, "div. mesures CI", "div. CI &amp; contribution" (disponible en ligne) --&gt; veuillez fournir le calcul en annexe et reporter les résultats ici (contribution fédérale et cantonale)</t>
  </si>
  <si>
    <t>Objectif</t>
  </si>
  <si>
    <t>Indicateur</t>
  </si>
  <si>
    <t>Unité de mesure</t>
  </si>
  <si>
    <t>Source de données</t>
  </si>
  <si>
    <t>Date n</t>
  </si>
  <si>
    <t>n+1 cible</t>
  </si>
  <si>
    <t>n+1 réel</t>
  </si>
  <si>
    <t>n+2 cible</t>
  </si>
  <si>
    <t>n+2 réel</t>
  </si>
  <si>
    <t>n+3 cible</t>
  </si>
  <si>
    <t>n+3 réel</t>
  </si>
  <si>
    <t>n+4 cible</t>
  </si>
  <si>
    <t>n+4 réel</t>
  </si>
  <si>
    <t>n+5 cible</t>
  </si>
  <si>
    <t>n+5 réel</t>
  </si>
  <si>
    <t>n+6 cible</t>
  </si>
  <si>
    <t>n+6 réel</t>
  </si>
  <si>
    <t>post3a cible</t>
  </si>
  <si>
    <t>post3a réel</t>
  </si>
  <si>
    <t>post6a cible</t>
  </si>
  <si>
    <t>post6a réel</t>
  </si>
  <si>
    <t>Comptabilité</t>
  </si>
  <si>
    <t>Financement du solde</t>
  </si>
  <si>
    <t>Planification financière: Compte des résultats</t>
  </si>
  <si>
    <t>Aperçu du compte des résultats planifié [CHF]</t>
  </si>
  <si>
    <t>Part du résultat total</t>
  </si>
  <si>
    <t>n = année précédente</t>
  </si>
  <si>
    <t>n+2</t>
  </si>
  <si>
    <t>n+3</t>
  </si>
  <si>
    <t>n+4</t>
  </si>
  <si>
    <t>n+5</t>
  </si>
  <si>
    <t>n+6</t>
  </si>
  <si>
    <t>1re année après la mise en oeuvre</t>
  </si>
  <si>
    <t>...Autres recettes</t>
  </si>
  <si>
    <t>…</t>
  </si>
  <si>
    <t xml:space="preserve">Marge brute </t>
  </si>
  <si>
    <t>Marge brute après les charges de personnel</t>
  </si>
  <si>
    <t xml:space="preserve">charges non directement imputables </t>
  </si>
  <si>
    <t>% de l'exploitation totale</t>
  </si>
  <si>
    <t>Bail à loyer / bail à ferme / coûts immobiliers</t>
  </si>
  <si>
    <t>Entretien, réparation, remplacement des immobilisations corporelles meubles</t>
  </si>
  <si>
    <t>Frais de véhicule et de transport</t>
  </si>
  <si>
    <t>Assurance mobilière</t>
  </si>
  <si>
    <t>Électricité, énergie et coûts d'élimination des déchets</t>
  </si>
  <si>
    <t>Charges de gestion et de publicité</t>
  </si>
  <si>
    <t>Autres charges de fonctionnement</t>
  </si>
  <si>
    <t>Amortissements</t>
  </si>
  <si>
    <t>Charges financières (intérêts)</t>
  </si>
  <si>
    <t>Stocks</t>
  </si>
  <si>
    <t>Chargesextraordinaires</t>
  </si>
  <si>
    <t>Revenuextraordinaire</t>
  </si>
  <si>
    <t>Impôts</t>
  </si>
  <si>
    <t>Résultat net cumulé</t>
  </si>
  <si>
    <t>Analyse de sensibilité</t>
  </si>
  <si>
    <t>Saisissez la valeur de "x" avec le signe +/-</t>
  </si>
  <si>
    <t>Evolution du revenu annuel de x%</t>
  </si>
  <si>
    <t>Evolution des charges directes annuelles de x%</t>
  </si>
  <si>
    <t>Evolution des frais de personnel annuels</t>
  </si>
  <si>
    <t>Evolution des coûts non imputables de x%.</t>
  </si>
  <si>
    <t>travail NON pris en comptes dans les charges de personnel, PERSONNE 1</t>
  </si>
  <si>
    <t>Heures / année</t>
  </si>
  <si>
    <t>travail NON pris en comptes dans les charges de personnel, PERSONNE 2</t>
  </si>
  <si>
    <t>Salaire qui en résulte</t>
  </si>
  <si>
    <t>CHF / heure</t>
  </si>
  <si>
    <t xml:space="preserve">Charges de personnel </t>
  </si>
  <si>
    <t>(peuvent aussi être comptabilisées dans les charges directes)</t>
  </si>
  <si>
    <t>Explications (faculatives)</t>
  </si>
  <si>
    <t>Planification financière: Liquidités, planification des investissements et du financement</t>
  </si>
  <si>
    <t>Aperçu de la planification des liquidités (cashflow)</t>
  </si>
  <si>
    <t>rentabilité</t>
  </si>
  <si>
    <t>% en décimales</t>
  </si>
  <si>
    <t>[ ]</t>
  </si>
  <si>
    <t>nombre</t>
  </si>
  <si>
    <t>Investissement 9</t>
  </si>
  <si>
    <r>
      <t>* Ouvrir entièrement la feuille Excel</t>
    </r>
    <r>
      <rPr>
        <sz val="12"/>
        <rFont val="Arial Narrow"/>
        <family val="2"/>
      </rPr>
      <t xml:space="preserve">: en cliquant sur les signes "+" dans la marge grise à gauche du fichier Excel (à côté du numéro de la ligne à gauche), vous pouvez ouvrir les calculs 1) à 3) ou les refermer avec le signe "-"
</t>
    </r>
    <r>
      <rPr>
        <b/>
        <sz val="12"/>
        <rFont val="Arial Narrow"/>
        <family val="2"/>
      </rPr>
      <t>1) Investissements</t>
    </r>
    <r>
      <rPr>
        <sz val="12"/>
        <rFont val="Arial Narrow"/>
        <family val="2"/>
      </rPr>
      <t xml:space="preserve">: Entrez le montant de l'investissement, sélectionnez la source de financement et indiquez le taux d'amortissement et le taux d'entretien. Les montants des sources de financement sont automatiquement repris dans l'aperçu 3) Source de financement. </t>
    </r>
    <r>
      <rPr>
        <b/>
        <sz val="12"/>
        <rFont val="Arial Narrow"/>
        <family val="2"/>
      </rPr>
      <t>Remarque:</t>
    </r>
    <r>
      <rPr>
        <sz val="12"/>
        <rFont val="Arial Narrow"/>
        <family val="2"/>
      </rPr>
      <t xml:space="preserve"> 20% des contributions publiques ne sont payées que la dernière année, après le décompte final. Cette part doit donc être préfinancée via une autre source de financement et peut être remboursée la dernière année
</t>
    </r>
    <r>
      <rPr>
        <b/>
        <sz val="12"/>
        <rFont val="Arial Narrow"/>
        <family val="2"/>
      </rPr>
      <t xml:space="preserve">2) Désinvestissements: </t>
    </r>
    <r>
      <rPr>
        <sz val="12"/>
        <rFont val="Arial Narrow"/>
        <family val="2"/>
      </rPr>
      <t xml:space="preserve">Vente d'installations
</t>
    </r>
    <r>
      <rPr>
        <b/>
        <sz val="12"/>
        <rFont val="Arial Narrow"/>
        <family val="2"/>
      </rPr>
      <t>3)</t>
    </r>
    <r>
      <rPr>
        <sz val="12"/>
        <rFont val="Arial Narrow"/>
        <family val="2"/>
      </rPr>
      <t xml:space="preserve"> </t>
    </r>
    <r>
      <rPr>
        <b/>
        <sz val="12"/>
        <rFont val="Arial Narrow"/>
        <family val="2"/>
      </rPr>
      <t>Financement</t>
    </r>
    <r>
      <rPr>
        <sz val="12"/>
        <rFont val="Arial Narrow"/>
        <family val="2"/>
      </rPr>
      <t xml:space="preserve">: pour chaque source de financement, veuillez indiquer dans les lignes jaunes le capital supplémentaire requis pour les activités opérationnelles (capital d'exploitation) et les remboursements 
</t>
    </r>
  </si>
  <si>
    <t>Cashflow provenant de l'activité</t>
  </si>
  <si>
    <t>Résultat avant intérêts, impôts, amortissements</t>
  </si>
  <si>
    <t>Variation des stocks (+ pour les baisses, - pour le hausses)</t>
  </si>
  <si>
    <t>Le cas échéant, corrections (+ provisions)</t>
  </si>
  <si>
    <t>Cashflow provenant des investissements</t>
  </si>
  <si>
    <t>Cashflow provenant des investissements (cumulé)</t>
  </si>
  <si>
    <t>Entrées de liquidités provenant des désinvestissements</t>
  </si>
  <si>
    <t>Sorties de liquidités pour les investissements</t>
  </si>
  <si>
    <t>Pouvoir d'investissement des activités opérationnelles (%)</t>
  </si>
  <si>
    <t>Cashflow provenant de l'activité de financement</t>
  </si>
  <si>
    <t>Cashflow provenant de l'activité de financement (cumulé)</t>
  </si>
  <si>
    <t>Entrées de liquidités provenant du financement</t>
  </si>
  <si>
    <t>Sorties de liquidités à partir du financement (remboursement &amp; intérêts)</t>
  </si>
  <si>
    <t>Flux monétaires par année</t>
  </si>
  <si>
    <t>Flux monétaires cumulés</t>
  </si>
  <si>
    <t>1) Investissements &amp; source de financement</t>
  </si>
  <si>
    <t>Total des investissements</t>
  </si>
  <si>
    <t>Total des amortissements</t>
  </si>
  <si>
    <t>Est repris dans le compte des résultats</t>
  </si>
  <si>
    <t>Total des frais d'entretien</t>
  </si>
  <si>
    <t>Veuillez l'intégrer vous-même dans le compte des résultats ou l'ajouter aux coûts Entretien, réparation, remplacement</t>
  </si>
  <si>
    <t>Source de financement</t>
  </si>
  <si>
    <t>Taux d'amortissement (%)</t>
  </si>
  <si>
    <t>Somme de l'investissement</t>
  </si>
  <si>
    <t>Vérification</t>
  </si>
  <si>
    <t>% des investissements</t>
  </si>
  <si>
    <t>Explication des hypothèses</t>
  </si>
  <si>
    <t>Investissement 1</t>
  </si>
  <si>
    <t>Amortissement</t>
  </si>
  <si>
    <t xml:space="preserve"> - sans effet de trésorerie</t>
  </si>
  <si>
    <t>Entretien</t>
  </si>
  <si>
    <t>Taux d'entretien en %:</t>
  </si>
  <si>
    <t>2) Désinvestissements (vente)</t>
  </si>
  <si>
    <t>Désinvestissements</t>
  </si>
  <si>
    <t>Vente de xy</t>
  </si>
  <si>
    <t>Vente de yz</t>
  </si>
  <si>
    <t>3) Sources de financement</t>
  </si>
  <si>
    <t>Total des charges d'intérêts</t>
  </si>
  <si>
    <t>Fonds propres cumulés</t>
  </si>
  <si>
    <t>Capital tiers cumulé</t>
  </si>
  <si>
    <t>contributions publiques + afp contributions de tiers cumulées</t>
  </si>
  <si>
    <t>Taux d'intérêt (%)</t>
  </si>
  <si>
    <t>Financement assuré?</t>
  </si>
  <si>
    <t xml:space="preserve">Fonds propres </t>
  </si>
  <si>
    <t>cumulée</t>
  </si>
  <si>
    <t>Annuel</t>
  </si>
  <si>
    <t>...veuillez sélectionner</t>
  </si>
  <si>
    <t>IN - pour le capital d'exploitation</t>
  </si>
  <si>
    <t>Charges d'intérêts</t>
  </si>
  <si>
    <t>Contributions à fonds-perdu (afp) de tiers</t>
  </si>
  <si>
    <t>Crédit d’investissement collectif</t>
  </si>
  <si>
    <t>Prêts de tiers (veuillez préciser dans les explications)</t>
  </si>
  <si>
    <t>Financement du solde inconnu</t>
  </si>
  <si>
    <r>
      <rPr>
        <b/>
        <sz val="12"/>
        <color theme="7" tint="-0.249977111117893"/>
        <rFont val="Arial Narrow"/>
        <family val="2"/>
      </rPr>
      <t>*Explications supplémentaires sur le type de PDR, orientation et type de projet:</t>
    </r>
    <r>
      <rPr>
        <sz val="12"/>
        <rFont val="Arial Narrow"/>
        <family val="2"/>
      </rPr>
      <t xml:space="preserve">
Type de PDR: soit orienté sur la chaîne de création de valeur ou intrasectoriel selon l'OAS
Orientation et type de projet: dans le cadre des projets PDR, on distingue 5 orientations différentes avec leurs types de projets ; c'est la base du traitement interne des données par l'OFAG.Un PDR doit avoir au moins 3 projets partiels d'orientation différente, la "direction du PDR" n'étant pas considérée comme un projet partiel à part entière.Si un PP comprend plusieurs types de projet, le type réalisant le chiffre d’affaires le plus élevé doit être indiqué.
1. Production: Fruits et légumes, culture des champs, vin, lait, engraissement, alpage (lait, engraissement, étable), divers
2. Transformation: Transformation F&amp;L, moulins/centres de collecte de céréales/nettoyage, vinification, lait, viande, alpage, divers
3. Commercialisation: Vente hors de l'exploitation agricole, logistique &amp; stockage, restauration, communication / marketing, divers
4. Diversification: Agritourisme (hébergement, restauration), agritourisme (événements), magasins à la ferme, offres pédagogiques, énergies renouvelables, divers
5. Autres: Mise en valeur de la région, direction du PDR (ne compte pas comme un PP)</t>
    </r>
  </si>
  <si>
    <r>
      <rPr>
        <b/>
        <sz val="12"/>
        <color theme="7" tint="-0.249977111117893"/>
        <rFont val="Arial Narrow"/>
        <family val="2"/>
      </rPr>
      <t>Procédure possible pour l'utilisation du modèle de financement et de controlling</t>
    </r>
    <r>
      <rPr>
        <sz val="12"/>
        <rFont val="Arial Narrow"/>
        <family val="2"/>
      </rPr>
      <t xml:space="preserve">
</t>
    </r>
  </si>
  <si>
    <r>
      <t>B)</t>
    </r>
    <r>
      <rPr>
        <sz val="12"/>
        <color theme="1"/>
        <rFont val="Arial Narrow"/>
        <family val="2"/>
      </rPr>
      <t xml:space="preserve">: L'aperçu du financement et le calcul des frais donnant droit à une contribution sont basés sur la version actuelle de l'OAS (cf. instructions) --&gt; Pour les rapports intermédiaires et finaux, veuillez indiquer les valeurs réelles des investissements C) &amp; D) sont </t>
    </r>
    <r>
      <rPr>
        <b/>
        <sz val="12"/>
        <color theme="1"/>
        <rFont val="Arial Narrow"/>
        <family val="2"/>
      </rPr>
      <t>remplis</t>
    </r>
    <r>
      <rPr>
        <sz val="12"/>
        <color theme="1"/>
        <rFont val="Arial Narrow"/>
        <family val="2"/>
      </rPr>
      <t xml:space="preserve">automatiquement -&gt; création de valeur: si les valeurs des indicateurs ne changent pas pendant le PDR, veuillez en expliquer les raisons </t>
    </r>
    <r>
      <rPr>
        <b/>
        <sz val="12"/>
        <color theme="1"/>
        <rFont val="Arial Narrow"/>
        <family val="2"/>
      </rPr>
      <t>E)</t>
    </r>
    <r>
      <rPr>
        <sz val="12"/>
        <color theme="1"/>
        <rFont val="Arial Narrow"/>
        <family val="2"/>
      </rPr>
      <t xml:space="preserve"> le contrôle et le monitoring (CME) sert au porteur de projet d'instrument de pilotage et d'examen pour comparer les valeurs cibles et réelles et interpréter les écarts.Les valeurs cible "post 3a" et "post 6a" doivent seulement être définies dans le rapport final. Pour l'OFAG, le tableau E) de ce document doit être mis à jour au plus tard pour le rapport intermédiaire et final. Les informations </t>
    </r>
    <r>
      <rPr>
        <u/>
        <sz val="12"/>
        <color theme="1"/>
        <rFont val="Arial Narrow"/>
        <family val="2"/>
      </rPr>
      <t>CME des tableaux E) et B)</t>
    </r>
    <r>
      <rPr>
        <sz val="12"/>
        <color theme="1"/>
        <rFont val="Arial Narrow"/>
        <family val="2"/>
      </rPr>
      <t xml:space="preserve"> pour tous les projets partiels du PDR doivent être rassemblées dans le fichier Excel "Überischt GesamtPRE" et déposées avec le rapport. Les chiffres-clés/indicateurs pour les objectifs C) Rentabilité et D) Création de valeur pour l'agriculture doivent être énumérés ici comme indicateurs obligatoires. </t>
    </r>
    <r>
      <rPr>
        <u/>
        <sz val="12"/>
        <color theme="1"/>
        <rFont val="Arial Narrow"/>
        <family val="2"/>
      </rPr>
      <t>En outre</t>
    </r>
    <r>
      <rPr>
        <sz val="12"/>
        <color theme="1"/>
        <rFont val="Arial Narrow"/>
        <family val="2"/>
      </rPr>
      <t>, d'autres objectifs et indicateurs dans le domaine de l'environnement, de la mise en valeur de la région et du développement social peuvent être cités.</t>
    </r>
  </si>
  <si>
    <t>A) Profil du porteur de projet</t>
  </si>
  <si>
    <t>Le porteur de projet existait-il déjà avant le PDR?</t>
  </si>
  <si>
    <t>Principales sources de revenus de l'ensemble de l'exploitation</t>
  </si>
  <si>
    <t>n-2</t>
  </si>
  <si>
    <t>n-1</t>
  </si>
  <si>
    <t>Revenu de l'ensemble de l'exploitation</t>
  </si>
  <si>
    <t>Nombre d'employés</t>
  </si>
  <si>
    <t>Fonds propres de l'ensemble de l'exploitation</t>
  </si>
  <si>
    <t>Capitaux tiers de l'ensemble de l'exploitation</t>
  </si>
  <si>
    <t>B) Aperçu du financement, y compris le calcul des contributions publiques</t>
  </si>
  <si>
    <t>E) Controlling et monitoring</t>
  </si>
  <si>
    <r>
      <t xml:space="preserve">Taux des contributions de la Confédération </t>
    </r>
    <r>
      <rPr>
        <b/>
        <sz val="12"/>
        <color theme="1"/>
        <rFont val="Arial Narrow"/>
        <family val="2"/>
      </rPr>
      <t>sans</t>
    </r>
    <r>
      <rPr>
        <sz val="12"/>
        <color theme="1"/>
        <rFont val="Arial Narrow"/>
        <family val="2"/>
      </rPr>
      <t xml:space="preserve"> bonus PDR</t>
    </r>
  </si>
  <si>
    <r>
      <t xml:space="preserve">Taux des contributions de la Confédération </t>
    </r>
    <r>
      <rPr>
        <b/>
        <sz val="12"/>
        <color theme="1"/>
        <rFont val="Arial Narrow"/>
        <family val="2"/>
      </rPr>
      <t xml:space="preserve">avec </t>
    </r>
    <r>
      <rPr>
        <sz val="12"/>
        <color theme="1"/>
        <rFont val="Arial Narrow"/>
        <family val="2"/>
      </rPr>
      <t>bonus PDR</t>
    </r>
  </si>
  <si>
    <r>
      <t xml:space="preserve">Rapport final </t>
    </r>
    <r>
      <rPr>
        <b/>
        <sz val="12"/>
        <color theme="1"/>
        <rFont val="Arial Narrow"/>
        <family val="2"/>
      </rPr>
      <t>investissement effectif</t>
    </r>
  </si>
  <si>
    <r>
      <t xml:space="preserve">Rapport final </t>
    </r>
    <r>
      <rPr>
        <b/>
        <sz val="12"/>
        <color theme="1"/>
        <rFont val="Arial Narrow"/>
        <family val="2"/>
      </rPr>
      <t xml:space="preserve">contribution fédérale effective </t>
    </r>
  </si>
  <si>
    <t>Indiquer pour tous les PP</t>
  </si>
  <si>
    <r>
      <rPr>
        <b/>
        <sz val="12"/>
        <color theme="1"/>
        <rFont val="Arial"/>
        <family val="2"/>
      </rPr>
      <t>∆</t>
    </r>
    <r>
      <rPr>
        <b/>
        <sz val="12"/>
        <color theme="1"/>
        <rFont val="Arial Narrow"/>
        <family val="2"/>
      </rPr>
      <t xml:space="preserve"> Résultat net contre capital tiers investi (cumulé)</t>
    </r>
  </si>
  <si>
    <r>
      <rPr>
        <b/>
        <sz val="12"/>
        <color theme="1"/>
        <rFont val="Arial"/>
        <family val="2"/>
      </rPr>
      <t>∆</t>
    </r>
    <r>
      <rPr>
        <b/>
        <sz val="12"/>
        <color theme="1"/>
        <rFont val="Arial Narrow"/>
        <family val="2"/>
      </rPr>
      <t xml:space="preserve"> Année précédente contre 6e année </t>
    </r>
  </si>
  <si>
    <r>
      <t xml:space="preserve">Changement </t>
    </r>
    <r>
      <rPr>
        <sz val="12"/>
        <color theme="1"/>
        <rFont val="Arial Narrow"/>
        <family val="2"/>
      </rPr>
      <t>pendant le PDR en %</t>
    </r>
  </si>
  <si>
    <r>
      <t xml:space="preserve">"n+ 6" par rapport à "n"
</t>
    </r>
    <r>
      <rPr>
        <sz val="12"/>
        <color theme="1"/>
        <rFont val="Arial Narrow"/>
        <family val="2"/>
      </rPr>
      <t>[%]</t>
    </r>
  </si>
  <si>
    <r>
      <t xml:space="preserve">"1re année après la mise en oeuvre" par rapport à "n" </t>
    </r>
    <r>
      <rPr>
        <sz val="12"/>
        <color theme="1"/>
        <rFont val="Arial Narrow"/>
        <family val="2"/>
      </rPr>
      <t>[%]</t>
    </r>
  </si>
  <si>
    <t xml:space="preserve">Contribution 	fédérale	</t>
  </si>
  <si>
    <r>
      <rPr>
        <sz val="12"/>
        <rFont val="Arial Narrow"/>
        <family val="2"/>
      </rPr>
      <t xml:space="preserve">* </t>
    </r>
    <r>
      <rPr>
        <b/>
        <sz val="12"/>
        <rFont val="Arial Narrow"/>
        <family val="2"/>
      </rPr>
      <t>Ouvrir entièrement la feuille Excel:</t>
    </r>
    <r>
      <rPr>
        <sz val="12"/>
        <rFont val="Arial Narrow"/>
        <family val="2"/>
      </rPr>
      <t xml:space="preserve"> en cliquant sur les signes "+" dans la marge grise à gauche du fichier Excel (à côté des titres des lignes/colonnes), vous pouvez ouvrir la feuille entière ou la refermer avec le signe "-"*
* </t>
    </r>
    <r>
      <rPr>
        <b/>
        <sz val="12"/>
        <rFont val="Arial Narrow"/>
        <family val="2"/>
      </rPr>
      <t>Veuillez reporter</t>
    </r>
    <r>
      <rPr>
        <sz val="12"/>
        <rFont val="Arial Narrow"/>
        <family val="2"/>
      </rPr>
      <t xml:space="preserve"> les valeurs des hypothèses de la feuille "Liquidités, planification I &amp; F" dans le compte des résultats (lignes jaunes)
* </t>
    </r>
    <r>
      <rPr>
        <b/>
        <sz val="12"/>
        <rFont val="Arial Narrow"/>
        <family val="2"/>
      </rPr>
      <t>Analyse de sensibilité:</t>
    </r>
    <r>
      <rPr>
        <sz val="12"/>
        <rFont val="Arial Narrow"/>
        <family val="2"/>
      </rPr>
      <t xml:space="preserve"> l'effet sur le résultat net peut être estimé sur la base du % de variation des 4 variables
* </t>
    </r>
    <r>
      <rPr>
        <b/>
        <sz val="12"/>
        <rFont val="Arial Narrow"/>
        <family val="2"/>
      </rPr>
      <t>Taux d'occupation</t>
    </r>
    <r>
      <rPr>
        <sz val="12"/>
        <rFont val="Arial Narrow"/>
        <family val="2"/>
      </rPr>
      <t xml:space="preserve">: étant donné que les salaires des chefs d'exploitation et d'entreprises ne sont pas inclus dans les frais de personnel, le taux d'occupation doit être estimé. Il est utilisé pour estimer le salaire sur la base d'une comparaison avec le résultat net.
</t>
    </r>
  </si>
  <si>
    <t>reprendre de la feuille: "Hypothèses CR"</t>
  </si>
  <si>
    <t>Reprendre l'entretien à partir de la feuille Liquidités, planification I &amp; F</t>
  </si>
  <si>
    <t>Reprendre de la feuille Liquidités, planification I &amp; F</t>
  </si>
  <si>
    <r>
      <rPr>
        <b/>
        <sz val="12"/>
        <color rgb="FFFF0000"/>
        <rFont val="Arial Narrow"/>
        <family val="2"/>
      </rPr>
      <t>Taux d'occupation</t>
    </r>
    <r>
      <rPr>
        <sz val="12"/>
        <rFont val="Arial Narrow"/>
        <family val="2"/>
      </rPr>
      <t xml:space="preserve"> </t>
    </r>
    <r>
      <rPr>
        <b/>
        <sz val="12"/>
        <rFont val="Arial Narrow"/>
        <family val="2"/>
      </rPr>
      <t xml:space="preserve"> </t>
    </r>
    <r>
      <rPr>
        <sz val="12"/>
        <rFont val="Arial Narrow"/>
        <family val="2"/>
      </rPr>
      <t>du personnel non inclus dans les frais de personnel</t>
    </r>
    <r>
      <rPr>
        <b/>
        <sz val="12"/>
        <rFont val="Arial Narrow"/>
        <family val="2"/>
      </rPr>
      <t xml:space="preserve"> </t>
    </r>
    <r>
      <rPr>
        <sz val="12"/>
        <rFont val="Arial Narrow"/>
        <family val="2"/>
      </rPr>
      <t>(par exemple, les chefs d'exploitation ou d'entreprise)</t>
    </r>
  </si>
  <si>
    <r>
      <t xml:space="preserve">Rapport intermédiaire </t>
    </r>
    <r>
      <rPr>
        <b/>
        <sz val="12"/>
        <color theme="1"/>
        <rFont val="Arial Narrow"/>
        <family val="2"/>
      </rPr>
      <t>investissement effectif 1</t>
    </r>
  </si>
  <si>
    <r>
      <t xml:space="preserve">Rapport intermédiaire </t>
    </r>
    <r>
      <rPr>
        <b/>
        <sz val="12"/>
        <color theme="1"/>
        <rFont val="Arial Narrow"/>
        <family val="2"/>
      </rPr>
      <t>contribution fédérale effective 1</t>
    </r>
  </si>
  <si>
    <r>
      <t xml:space="preserve">Rapport intermédiaire </t>
    </r>
    <r>
      <rPr>
        <b/>
        <sz val="12"/>
        <color theme="1"/>
        <rFont val="Arial Narrow"/>
        <family val="2"/>
      </rPr>
      <t>investissement effectif 2</t>
    </r>
  </si>
  <si>
    <r>
      <t xml:space="preserve">Rapport intermédiaire </t>
    </r>
    <r>
      <rPr>
        <b/>
        <sz val="12"/>
        <color theme="1"/>
        <rFont val="Arial Narrow"/>
        <family val="2"/>
      </rPr>
      <t>contribution fédérale effective 2</t>
    </r>
  </si>
  <si>
    <r>
      <t xml:space="preserve">n+1 
</t>
    </r>
    <r>
      <rPr>
        <sz val="12"/>
        <color theme="1"/>
        <rFont val="Arial Narrow"/>
        <family val="2"/>
      </rPr>
      <t>(1re année du PDR)</t>
    </r>
  </si>
  <si>
    <t>IN et OUT - pour investissements</t>
  </si>
  <si>
    <t>out / autres remboursements</t>
  </si>
  <si>
    <t>Planification financière: Hypothèses du compte des résultats</t>
  </si>
  <si>
    <r>
      <t xml:space="preserve">INSTRUCTIONS 
* </t>
    </r>
    <r>
      <rPr>
        <sz val="12"/>
        <rFont val="Arial Narrow"/>
        <family val="2"/>
      </rPr>
      <t xml:space="preserve">Cette feuille Excel est une </t>
    </r>
    <r>
      <rPr>
        <b/>
        <sz val="12"/>
        <rFont val="Arial Narrow"/>
        <family val="2"/>
      </rPr>
      <t>suggestion / un exemple</t>
    </r>
    <r>
      <rPr>
        <sz val="12"/>
        <rFont val="Arial Narrow"/>
        <family val="2"/>
      </rPr>
      <t xml:space="preserve"> de présentation des hypothèses qui sous-tendent le compte des résultats. Vous pouvez changer complètement de format à condition que le calcul </t>
    </r>
    <r>
      <rPr>
        <sz val="12"/>
        <color rgb="FFFF0000"/>
        <rFont val="Arial Narrow"/>
        <family val="2"/>
      </rPr>
      <t xml:space="preserve">des chiffres du compte des résultats soit </t>
    </r>
    <r>
      <rPr>
        <sz val="12"/>
        <rFont val="Arial Narrow"/>
        <family val="2"/>
      </rPr>
      <t xml:space="preserve"> compréhensible et précis.</t>
    </r>
  </si>
  <si>
    <t>communautaires</t>
  </si>
  <si>
    <r>
      <t xml:space="preserve">Revenu </t>
    </r>
    <r>
      <rPr>
        <sz val="14"/>
        <rFont val="Arial Narrow"/>
        <family val="2"/>
      </rPr>
      <t>(des ventes, services, PDir, etc.)</t>
    </r>
  </si>
  <si>
    <r>
      <t xml:space="preserve">Charges directes </t>
    </r>
    <r>
      <rPr>
        <sz val="14"/>
        <rFont val="Arial Narrow"/>
        <family val="2"/>
      </rPr>
      <t>(charges pour la matériel, les marchandises, les prestations de tiers)</t>
    </r>
  </si>
  <si>
    <r>
      <t>EBITDA</t>
    </r>
    <r>
      <rPr>
        <i/>
        <sz val="14"/>
        <color theme="1"/>
        <rFont val="Arial Narrow"/>
        <family val="2"/>
      </rPr>
      <t xml:space="preserve"> (Résultat avant intérêts, impôts et amortissements)</t>
    </r>
  </si>
  <si>
    <r>
      <t xml:space="preserve">EBIT </t>
    </r>
    <r>
      <rPr>
        <i/>
        <sz val="14"/>
        <color theme="1"/>
        <rFont val="Arial Narrow"/>
        <family val="2"/>
      </rPr>
      <t>(Résultat avant intérêts et impôts)</t>
    </r>
  </si>
  <si>
    <r>
      <t xml:space="preserve">EBT </t>
    </r>
    <r>
      <rPr>
        <i/>
        <sz val="14"/>
        <color theme="1"/>
        <rFont val="Arial Narrow"/>
        <family val="2"/>
      </rPr>
      <t>(Résultat avant impôts)</t>
    </r>
  </si>
  <si>
    <t>Contribution communale</t>
  </si>
  <si>
    <t>afp tiers (aide montagne, fondations, etc.)</t>
  </si>
  <si>
    <t>Contribution cantonale effective</t>
  </si>
  <si>
    <t>Planification financière: Vue d'ensemble du projet partiel, étape de la documentation (ED)</t>
  </si>
  <si>
    <r>
      <rPr>
        <b/>
        <sz val="12"/>
        <color theme="7" tint="-0.249977111117893"/>
        <rFont val="Arial Narrow"/>
        <family val="2"/>
      </rPr>
      <t>Observations générales</t>
    </r>
    <r>
      <rPr>
        <b/>
        <sz val="12"/>
        <rFont val="Arial Narrow"/>
        <family val="2"/>
      </rPr>
      <t xml:space="preserve">* Des explications plus détaillées se trouvent dans les feuilles des tableaux respectifs.
Remarque : </t>
    </r>
    <r>
      <rPr>
        <sz val="12"/>
        <rFont val="Arial Narrow"/>
        <family val="2"/>
      </rPr>
      <t xml:space="preserve">Les feuilles "Vue d'ensemble", "Compte de résultats" et "Liquidités, planification I &amp; F" doivent être utilisées. La dérivation du compte des résultats, c'est-à-dire les hypothèses qui sous-tendent les chiffres, doit être facilement et simplement compréhensible lors de l'examen. La feuille "Exemples d'hypothèses" comprend des exemples d'hypothèses, mais elle peut aussi être modifiée et personnalisée. Veuillez transférer les valeurs des hypothèses et celles de la feuille "Liquidité, planification I &amp; F" dans le compte de résultats (lignes jaunes)*
* </t>
    </r>
    <r>
      <rPr>
        <b/>
        <sz val="12"/>
        <rFont val="Arial Narrow"/>
        <family val="2"/>
      </rPr>
      <t>Ouvrir entièrement la feuille Excel</t>
    </r>
    <r>
      <rPr>
        <sz val="12"/>
        <rFont val="Arial Narrow"/>
        <family val="2"/>
      </rPr>
      <t xml:space="preserve">: en cliquant sur les signes "+" dans la marge grise à gauche du fichier Excel (à côté des titres des lignes/colonnes), vous pouvez ouvrir la feuille entière ou en fermer des parties avec le signe "-"
</t>
    </r>
    <r>
      <rPr>
        <b/>
        <sz val="32"/>
        <color theme="7" tint="-0.249977111117893"/>
        <rFont val="Arial Narrow"/>
        <family val="2"/>
      </rPr>
      <t/>
    </r>
  </si>
  <si>
    <t>1. Vue d'ensemble</t>
  </si>
  <si>
    <t>5. Vue d'ensemble</t>
  </si>
  <si>
    <t>valeur ajoutée</t>
  </si>
  <si>
    <t>Moulins</t>
  </si>
  <si>
    <t>Vignes</t>
  </si>
  <si>
    <t>Grandes cultures (y.c. centres de collecte de céréales)</t>
  </si>
  <si>
    <t>ZC/ZM, ZM: Transformation, stockage et commercialisation en commun de produits agricoles régionaux</t>
  </si>
  <si>
    <t>Région de plaine : Transformation, stockage et commercialisation en commun de produits agricoles régionaux</t>
  </si>
  <si>
    <t>ZC / ZM I</t>
  </si>
  <si>
    <t>Construction individuelle d'étables pour animaux consommant des fourrages grossiers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</si>
</sst>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quot;CHF&quot;\ #,##0"/>
    <numFmt numFmtId="167" formatCode="0.000%"/>
    <numFmt numFmtId="168" formatCode="0.0000%"/>
  </numFmts>
  <fonts count="50" x14ac:knownFonts="1">
    <font>
      <sz val="11"/>
      <color theme="1"/>
      <name val="Arial"/>
      <family val="2"/>
    </font>
    <font>
      <sz val="11"/>
      <color theme="1"/>
      <name val="Arial"/>
      <family val="2"/>
    </font>
    <font>
      <sz val="11"/>
      <color theme="1"/>
      <name val="Arial Narrow"/>
      <family val="2"/>
    </font>
    <font>
      <sz val="10"/>
      <color theme="1"/>
      <name val="Arial Narrow"/>
      <family val="2"/>
    </font>
    <font>
      <b/>
      <sz val="11"/>
      <color theme="1"/>
      <name val="Arial Narrow"/>
      <family val="2"/>
    </font>
    <font>
      <b/>
      <sz val="10"/>
      <name val="Arial Narrow"/>
      <family val="2"/>
    </font>
    <font>
      <sz val="11"/>
      <color rgb="FF00B050"/>
      <name val="Arial Narrow"/>
      <family val="2"/>
    </font>
    <font>
      <sz val="10"/>
      <color rgb="FFFF0000"/>
      <name val="Arial Narrow"/>
      <family val="2"/>
    </font>
    <font>
      <sz val="11"/>
      <color rgb="FFFF0000"/>
      <name val="Arial Narrow"/>
      <family val="2"/>
    </font>
    <font>
      <sz val="10"/>
      <name val="Arial Narrow"/>
      <family val="2"/>
    </font>
    <font>
      <b/>
      <sz val="11"/>
      <name val="Arial Narrow"/>
      <family val="2"/>
    </font>
    <font>
      <sz val="11"/>
      <name val="Arial Narrow"/>
      <family val="2"/>
    </font>
    <font>
      <sz val="9"/>
      <color indexed="81"/>
      <name val="Segoe UI"/>
      <family val="2"/>
    </font>
    <font>
      <b/>
      <sz val="9"/>
      <color indexed="81"/>
      <name val="Segoe UI"/>
      <family val="2"/>
    </font>
    <font>
      <i/>
      <sz val="9"/>
      <name val="Arial Narrow"/>
      <family val="2"/>
    </font>
    <font>
      <b/>
      <sz val="12"/>
      <name val="Arial Narrow"/>
      <family val="2"/>
    </font>
    <font>
      <sz val="12"/>
      <name val="Arial Narrow"/>
      <family val="2"/>
    </font>
    <font>
      <sz val="12"/>
      <color rgb="FFFF0000"/>
      <name val="Arial Narrow"/>
      <family val="2"/>
    </font>
    <font>
      <b/>
      <sz val="12"/>
      <color theme="1"/>
      <name val="Arial Narrow"/>
      <family val="2"/>
    </font>
    <font>
      <sz val="12"/>
      <color theme="1"/>
      <name val="Arial Narrow"/>
      <family val="2"/>
    </font>
    <font>
      <sz val="11"/>
      <color theme="1"/>
      <name val="Frutiger 45"/>
      <family val="2"/>
    </font>
    <font>
      <b/>
      <sz val="16"/>
      <color theme="1"/>
      <name val="Arial Narrow"/>
      <family val="2"/>
    </font>
    <font>
      <sz val="16"/>
      <color theme="1"/>
      <name val="Arial Narrow"/>
      <family val="2"/>
    </font>
    <font>
      <sz val="12"/>
      <color rgb="FF7030A0"/>
      <name val="Arial Narrow"/>
      <family val="2"/>
    </font>
    <font>
      <b/>
      <sz val="12"/>
      <color rgb="FF7030A0"/>
      <name val="Arial Narrow"/>
      <family val="2"/>
    </font>
    <font>
      <sz val="9"/>
      <color theme="1"/>
      <name val="Arial Narrow"/>
      <family val="2"/>
    </font>
    <font>
      <sz val="12"/>
      <color theme="1"/>
      <name val="Arial Narrow"/>
      <family val="2"/>
    </font>
    <font>
      <b/>
      <sz val="16"/>
      <name val="Arial Narrow"/>
      <family val="2"/>
    </font>
    <font>
      <sz val="9"/>
      <color rgb="FF000000"/>
      <name val="Arial Narrow"/>
      <family val="2"/>
    </font>
    <font>
      <b/>
      <sz val="32"/>
      <color theme="7" tint="-0.249977111117893"/>
      <name val="Arial Narrow"/>
      <family val="2"/>
    </font>
    <font>
      <sz val="14"/>
      <color indexed="81"/>
      <name val="Segoe UI"/>
      <family val="2"/>
    </font>
    <font>
      <sz val="12"/>
      <color theme="1"/>
      <name val="Arial"/>
      <family val="2"/>
    </font>
    <font>
      <b/>
      <sz val="12"/>
      <color rgb="FFFF0000"/>
      <name val="Arial Narrow"/>
      <family val="2"/>
    </font>
    <font>
      <b/>
      <i/>
      <sz val="12"/>
      <color theme="1"/>
      <name val="Arial Narrow"/>
      <family val="2"/>
    </font>
    <font>
      <sz val="12"/>
      <color rgb="FF00B050"/>
      <name val="Arial Narrow"/>
      <family val="2"/>
    </font>
    <font>
      <b/>
      <sz val="12"/>
      <color theme="7" tint="-0.249977111117893"/>
      <name val="Arial Narrow"/>
      <family val="2"/>
    </font>
    <font>
      <u/>
      <sz val="12"/>
      <color theme="1"/>
      <name val="Arial Narrow"/>
      <family val="2"/>
    </font>
    <font>
      <b/>
      <sz val="12"/>
      <color rgb="FF00B050"/>
      <name val="Arial Narrow"/>
      <family val="2"/>
    </font>
    <font>
      <b/>
      <sz val="12"/>
      <color theme="1"/>
      <name val="Arial"/>
      <family val="2"/>
    </font>
    <font>
      <b/>
      <sz val="12"/>
      <color indexed="8"/>
      <name val="Arial Narrow"/>
      <family val="2"/>
    </font>
    <font>
      <sz val="12"/>
      <color theme="1"/>
      <name val="Frutiger 45"/>
      <family val="2"/>
    </font>
    <font>
      <sz val="12"/>
      <color indexed="8"/>
      <name val="Arial Narrow"/>
      <family val="2"/>
    </font>
    <font>
      <sz val="10"/>
      <color indexed="81"/>
      <name val="Segoe UI"/>
      <family val="2"/>
    </font>
    <font>
      <b/>
      <sz val="14"/>
      <name val="Arial Narrow"/>
      <family val="2"/>
    </font>
    <font>
      <sz val="14"/>
      <name val="Arial Narrow"/>
      <family val="2"/>
    </font>
    <font>
      <sz val="14"/>
      <color theme="1"/>
      <name val="Arial Narrow"/>
      <family val="2"/>
    </font>
    <font>
      <sz val="14"/>
      <color rgb="FF7030A0"/>
      <name val="Arial Narrow"/>
      <family val="2"/>
    </font>
    <font>
      <b/>
      <i/>
      <sz val="14"/>
      <color theme="1"/>
      <name val="Arial Narrow"/>
      <family val="2"/>
    </font>
    <font>
      <i/>
      <sz val="14"/>
      <color theme="1"/>
      <name val="Arial Narrow"/>
      <family val="2"/>
    </font>
    <font>
      <b/>
      <sz val="14"/>
      <color theme="1"/>
      <name val="Arial Narrow"/>
      <family val="2"/>
    </font>
  </fonts>
  <fills count="12">
    <fill>
      <patternFill patternType="none"/>
    </fill>
    <fill>
      <patternFill patternType="gray125"/>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5"/>
      </patternFill>
    </fill>
    <fill>
      <patternFill patternType="solid">
        <fgColor rgb="FFFFFFCC"/>
        <bgColor theme="9" tint="0.79998168889431442"/>
      </patternFill>
    </fill>
    <fill>
      <patternFill patternType="solid">
        <fgColor rgb="FFFFFF00"/>
        <bgColor indexed="64"/>
      </patternFill>
    </fill>
    <fill>
      <patternFill patternType="lightUp"/>
    </fill>
    <fill>
      <patternFill patternType="solid">
        <fgColor rgb="FFDDEBF7"/>
        <bgColor indexed="64"/>
      </patternFill>
    </fill>
  </fills>
  <borders count="11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style="thin">
        <color indexed="64"/>
      </top>
      <bottom style="dotted">
        <color indexed="64"/>
      </bottom>
      <diagonal/>
    </border>
    <border>
      <left/>
      <right/>
      <top/>
      <bottom style="dotted">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dotted">
        <color indexed="64"/>
      </right>
      <top/>
      <bottom/>
      <diagonal/>
    </border>
    <border>
      <left/>
      <right style="dashed">
        <color auto="1"/>
      </right>
      <top/>
      <bottom/>
      <diagonal/>
    </border>
    <border>
      <left/>
      <right style="dashed">
        <color auto="1"/>
      </right>
      <top style="thin">
        <color indexed="64"/>
      </top>
      <bottom style="dotted">
        <color indexed="64"/>
      </bottom>
      <diagonal/>
    </border>
    <border>
      <left/>
      <right style="dashed">
        <color auto="1"/>
      </right>
      <top/>
      <bottom style="dotted">
        <color indexed="64"/>
      </bottom>
      <diagonal/>
    </border>
    <border>
      <left/>
      <right style="dashed">
        <color auto="1"/>
      </right>
      <top style="thin">
        <color indexed="64"/>
      </top>
      <bottom/>
      <diagonal/>
    </border>
    <border>
      <left/>
      <right style="dotted">
        <color indexed="64"/>
      </right>
      <top style="thin">
        <color indexed="64"/>
      </top>
      <bottom style="double">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style="dotted">
        <color indexed="64"/>
      </left>
      <right style="dotted">
        <color indexed="64"/>
      </right>
      <top style="thin">
        <color indexed="64"/>
      </top>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style="thin">
        <color indexed="64"/>
      </top>
      <bottom style="double">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top/>
      <bottom style="double">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ck">
        <color theme="7" tint="0.79998168889431442"/>
      </left>
      <right/>
      <top style="thick">
        <color theme="7" tint="0.79998168889431442"/>
      </top>
      <bottom/>
      <diagonal/>
    </border>
    <border>
      <left/>
      <right/>
      <top style="thick">
        <color theme="7" tint="0.79998168889431442"/>
      </top>
      <bottom/>
      <diagonal/>
    </border>
    <border>
      <left/>
      <right style="thick">
        <color theme="7" tint="0.79998168889431442"/>
      </right>
      <top style="thick">
        <color theme="7" tint="0.79998168889431442"/>
      </top>
      <bottom/>
      <diagonal/>
    </border>
    <border>
      <left style="thick">
        <color theme="7" tint="0.79998168889431442"/>
      </left>
      <right/>
      <top/>
      <bottom/>
      <diagonal/>
    </border>
    <border>
      <left/>
      <right style="thick">
        <color theme="7" tint="0.79998168889431442"/>
      </right>
      <top/>
      <bottom/>
      <diagonal/>
    </border>
    <border>
      <left style="thick">
        <color theme="7" tint="0.79998168889431442"/>
      </left>
      <right/>
      <top/>
      <bottom style="thick">
        <color theme="7" tint="0.79998168889431442"/>
      </bottom>
      <diagonal/>
    </border>
    <border>
      <left/>
      <right/>
      <top/>
      <bottom style="thick">
        <color theme="7" tint="0.79998168889431442"/>
      </bottom>
      <diagonal/>
    </border>
    <border>
      <left/>
      <right style="thick">
        <color theme="7" tint="0.79998168889431442"/>
      </right>
      <top/>
      <bottom style="thick">
        <color theme="7" tint="0.79998168889431442"/>
      </bottom>
      <diagonal/>
    </border>
    <border>
      <left style="dotted">
        <color indexed="64"/>
      </left>
      <right/>
      <top style="thin">
        <color indexed="64"/>
      </top>
      <bottom style="dotted">
        <color indexed="64"/>
      </bottom>
      <diagonal/>
    </border>
    <border>
      <left style="dotted">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auto="1"/>
      </left>
      <right/>
      <top style="thin">
        <color indexed="64"/>
      </top>
      <bottom style="thin">
        <color indexed="64"/>
      </bottom>
      <diagonal/>
    </border>
    <border>
      <left style="thin">
        <color indexed="64"/>
      </left>
      <right/>
      <top style="thin">
        <color indexed="64"/>
      </top>
      <bottom/>
      <diagonal/>
    </border>
    <border>
      <left style="thin">
        <color indexed="64"/>
      </left>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bottom style="double">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dotted">
        <color indexed="64"/>
      </right>
      <top/>
      <bottom style="double">
        <color indexed="64"/>
      </bottom>
      <diagonal/>
    </border>
    <border>
      <left style="dotted">
        <color indexed="64"/>
      </left>
      <right style="thin">
        <color indexed="64"/>
      </right>
      <top/>
      <bottom style="double">
        <color indexed="64"/>
      </bottom>
      <diagonal/>
    </border>
    <border>
      <left/>
      <right style="thin">
        <color indexed="64"/>
      </right>
      <top/>
      <bottom style="double">
        <color indexed="64"/>
      </bottom>
      <diagonal/>
    </border>
    <border>
      <left/>
      <right style="dotted">
        <color indexed="64"/>
      </right>
      <top style="dotted">
        <color indexed="64"/>
      </top>
      <bottom style="thin">
        <color indexed="64"/>
      </bottom>
      <diagonal/>
    </border>
    <border>
      <left/>
      <right style="dotted">
        <color indexed="64"/>
      </right>
      <top style="dotted">
        <color indexed="64"/>
      </top>
      <bottom/>
      <diagonal/>
    </border>
    <border>
      <left/>
      <right/>
      <top style="dotted">
        <color indexed="64"/>
      </top>
      <bottom/>
      <diagonal/>
    </border>
    <border>
      <left style="thin">
        <color indexed="64"/>
      </left>
      <right style="thin">
        <color indexed="64"/>
      </right>
      <top style="dotted">
        <color indexed="64"/>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diagonal/>
    </border>
    <border>
      <left/>
      <right style="dashed">
        <color auto="1"/>
      </right>
      <top style="dotted">
        <color indexed="64"/>
      </top>
      <bottom/>
      <diagonal/>
    </border>
    <border>
      <left style="dashed">
        <color auto="1"/>
      </left>
      <right style="dotted">
        <color indexed="64"/>
      </right>
      <top style="thin">
        <color indexed="64"/>
      </top>
      <bottom/>
      <diagonal/>
    </border>
    <border>
      <left style="dashed">
        <color auto="1"/>
      </left>
      <right style="dotted">
        <color auto="1"/>
      </right>
      <top style="thin">
        <color indexed="64"/>
      </top>
      <bottom style="dotted">
        <color indexed="64"/>
      </bottom>
      <diagonal/>
    </border>
    <border>
      <left style="dashed">
        <color auto="1"/>
      </left>
      <right style="dotted">
        <color auto="1"/>
      </right>
      <top/>
      <bottom/>
      <diagonal/>
    </border>
    <border>
      <left style="dashed">
        <color auto="1"/>
      </left>
      <right style="dotted">
        <color indexed="64"/>
      </right>
      <top/>
      <bottom style="thin">
        <color indexed="64"/>
      </bottom>
      <diagonal/>
    </border>
    <border>
      <left style="dotted">
        <color indexed="64"/>
      </left>
      <right/>
      <top style="dotted">
        <color indexed="64"/>
      </top>
      <bottom/>
      <diagonal/>
    </border>
    <border>
      <left/>
      <right style="dashed">
        <color auto="1"/>
      </right>
      <top/>
      <bottom style="thin">
        <color indexed="64"/>
      </bottom>
      <diagonal/>
    </border>
    <border>
      <left style="dashed">
        <color auto="1"/>
      </left>
      <right style="thin">
        <color indexed="64"/>
      </right>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ck">
        <color indexed="64"/>
      </left>
      <right style="dotted">
        <color indexed="64"/>
      </right>
      <top style="thin">
        <color indexed="64"/>
      </top>
      <bottom style="thin">
        <color indexed="64"/>
      </bottom>
      <diagonal/>
    </border>
    <border>
      <left style="thick">
        <color indexed="64"/>
      </left>
      <right style="dotted">
        <color indexed="64"/>
      </right>
      <top/>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diagonal/>
    </border>
    <border>
      <left/>
      <right/>
      <top style="thick">
        <color theme="7" tint="0.79995117038483843"/>
      </top>
      <bottom/>
      <diagonal/>
    </border>
    <border>
      <left style="thick">
        <color theme="7" tint="0.79998168889431442"/>
      </left>
      <right/>
      <top style="thin">
        <color indexed="64"/>
      </top>
      <bottom style="thick">
        <color theme="7" tint="0.79995117038483843"/>
      </bottom>
      <diagonal/>
    </border>
    <border>
      <left/>
      <right/>
      <top style="thin">
        <color indexed="64"/>
      </top>
      <bottom style="thick">
        <color theme="7" tint="0.79995117038483843"/>
      </bottom>
      <diagonal/>
    </border>
    <border>
      <left style="medium">
        <color rgb="FFA3A3A3"/>
      </left>
      <right style="medium">
        <color rgb="FFA3A3A3"/>
      </right>
      <top style="medium">
        <color rgb="FFA3A3A3"/>
      </top>
      <bottom style="medium">
        <color rgb="FFA3A3A3"/>
      </bottom>
      <diagonal/>
    </border>
    <border>
      <left style="dotted">
        <color indexed="64"/>
      </left>
      <right/>
      <top style="dotted">
        <color indexed="64"/>
      </top>
      <bottom style="dotted">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s>
  <cellStyleXfs count="5">
    <xf numFmtId="0" fontId="0" fillId="0" borderId="0"/>
    <xf numFmtId="9" fontId="1" fillId="0" borderId="0" applyFont="0" applyFill="0" applyBorder="0" applyAlignment="0" applyProtection="0"/>
    <xf numFmtId="0" fontId="1" fillId="8" borderId="52" applyNumberFormat="0" applyFont="0" applyAlignment="0" applyProtection="0"/>
    <xf numFmtId="0" fontId="1" fillId="7" borderId="0" applyNumberFormat="0" applyBorder="0" applyAlignment="0" applyProtection="0"/>
    <xf numFmtId="0" fontId="20" fillId="0" borderId="0"/>
  </cellStyleXfs>
  <cellXfs count="978">
    <xf numFmtId="0" fontId="0" fillId="0" borderId="0" xfId="0"/>
    <xf numFmtId="0" fontId="2" fillId="0" borderId="0" xfId="0" applyFont="1" applyAlignment="1" applyProtection="1">
      <alignment vertical="top"/>
      <protection locked="0"/>
    </xf>
    <xf numFmtId="0" fontId="19" fillId="0" borderId="0" xfId="0" applyFont="1" applyAlignment="1" applyProtection="1">
      <alignment vertical="center"/>
      <protection locked="0"/>
    </xf>
    <xf numFmtId="0" fontId="2" fillId="0" borderId="0" xfId="0" applyFont="1" applyProtection="1">
      <protection locked="0"/>
    </xf>
    <xf numFmtId="0" fontId="19" fillId="0" borderId="0" xfId="0" applyFont="1" applyAlignment="1" applyProtection="1">
      <alignment vertical="top" wrapText="1"/>
      <protection locked="0"/>
    </xf>
    <xf numFmtId="0" fontId="10" fillId="0" borderId="0" xfId="0" applyFont="1" applyFill="1" applyAlignment="1" applyProtection="1">
      <alignment horizontal="left" vertical="center"/>
      <protection locked="0"/>
    </xf>
    <xf numFmtId="0" fontId="11" fillId="0" borderId="0" xfId="0" applyFont="1" applyFill="1" applyAlignment="1" applyProtection="1">
      <alignment vertical="center"/>
      <protection locked="0"/>
    </xf>
    <xf numFmtId="0" fontId="11" fillId="0" borderId="0" xfId="0" applyFont="1" applyProtection="1">
      <protection locked="0"/>
    </xf>
    <xf numFmtId="0" fontId="11" fillId="0" borderId="0" xfId="0" applyFont="1" applyBorder="1" applyProtection="1">
      <protection locked="0"/>
    </xf>
    <xf numFmtId="0" fontId="11" fillId="0" borderId="0" xfId="0" applyFont="1" applyAlignment="1" applyProtection="1">
      <alignment vertical="top"/>
      <protection locked="0"/>
    </xf>
    <xf numFmtId="0" fontId="3" fillId="0" borderId="0" xfId="0" applyFont="1" applyAlignment="1" applyProtection="1">
      <alignment horizontal="left" vertical="center" indent="1"/>
      <protection locked="0"/>
    </xf>
    <xf numFmtId="0" fontId="1" fillId="0" borderId="0" xfId="3" applyFill="1" applyAlignment="1" applyProtection="1">
      <alignment horizontal="left" vertical="center"/>
      <protection locked="0"/>
    </xf>
    <xf numFmtId="0" fontId="15" fillId="0" borderId="0" xfId="0" applyFont="1" applyFill="1" applyAlignment="1" applyProtection="1">
      <alignment vertical="top"/>
      <protection locked="0"/>
    </xf>
    <xf numFmtId="0" fontId="19" fillId="0" borderId="0" xfId="0" applyFont="1" applyProtection="1">
      <protection locked="0"/>
    </xf>
    <xf numFmtId="0" fontId="16" fillId="0" borderId="111" xfId="0" applyFont="1" applyBorder="1" applyAlignment="1" applyProtection="1">
      <alignment horizontal="left" vertical="top" wrapText="1"/>
      <protection locked="0"/>
    </xf>
    <xf numFmtId="0" fontId="21" fillId="2" borderId="0" xfId="0" applyFont="1" applyFill="1" applyAlignment="1" applyProtection="1">
      <alignment vertical="top"/>
      <protection locked="0"/>
    </xf>
    <xf numFmtId="0" fontId="22" fillId="0" borderId="0" xfId="0" applyFont="1" applyAlignment="1" applyProtection="1">
      <alignment vertical="top"/>
      <protection locked="0"/>
    </xf>
    <xf numFmtId="0" fontId="19" fillId="0" borderId="0" xfId="0" applyFont="1" applyAlignment="1" applyProtection="1">
      <alignment vertical="top"/>
      <protection locked="0"/>
    </xf>
    <xf numFmtId="0" fontId="19" fillId="0" borderId="0" xfId="0" applyFont="1" applyBorder="1" applyAlignment="1" applyProtection="1">
      <alignment vertical="top"/>
      <protection locked="0"/>
    </xf>
    <xf numFmtId="9" fontId="19" fillId="0" borderId="0" xfId="0" applyNumberFormat="1" applyFont="1" applyProtection="1">
      <protection locked="0"/>
    </xf>
    <xf numFmtId="1" fontId="19" fillId="0" borderId="0" xfId="0" applyNumberFormat="1" applyFont="1" applyProtection="1">
      <protection locked="0"/>
    </xf>
    <xf numFmtId="0" fontId="24" fillId="0" borderId="55" xfId="0" applyFont="1" applyBorder="1" applyAlignment="1" applyProtection="1">
      <alignment vertical="center"/>
      <protection locked="0"/>
    </xf>
    <xf numFmtId="9" fontId="16" fillId="0" borderId="2" xfId="1" applyFont="1" applyBorder="1" applyAlignment="1" applyProtection="1">
      <alignment vertical="top"/>
      <protection locked="0"/>
    </xf>
    <xf numFmtId="0" fontId="23" fillId="0" borderId="67" xfId="0" applyFont="1" applyBorder="1" applyAlignment="1" applyProtection="1">
      <alignment vertical="top"/>
      <protection locked="0"/>
    </xf>
    <xf numFmtId="9" fontId="19" fillId="0" borderId="0" xfId="1" applyFont="1" applyAlignment="1" applyProtection="1">
      <alignment vertical="top"/>
      <protection locked="0"/>
    </xf>
    <xf numFmtId="0" fontId="16" fillId="0" borderId="0" xfId="0" applyFont="1" applyProtection="1">
      <protection locked="0"/>
    </xf>
    <xf numFmtId="0" fontId="16" fillId="0" borderId="0" xfId="0" applyFont="1" applyAlignment="1">
      <alignment horizontal="left" vertical="top"/>
    </xf>
    <xf numFmtId="0" fontId="17" fillId="0" borderId="69" xfId="0" applyFont="1" applyBorder="1" applyAlignment="1">
      <alignment horizontal="left" vertical="top" wrapText="1"/>
    </xf>
    <xf numFmtId="9" fontId="19" fillId="0" borderId="0" xfId="1" applyFont="1" applyAlignment="1">
      <alignment horizontal="left" vertical="top"/>
    </xf>
    <xf numFmtId="9" fontId="16" fillId="0" borderId="0" xfId="0" applyNumberFormat="1" applyFont="1" applyAlignment="1">
      <alignment horizontal="left" vertical="top"/>
    </xf>
    <xf numFmtId="9" fontId="19" fillId="0" borderId="7" xfId="1" applyFont="1" applyBorder="1" applyAlignment="1">
      <alignment horizontal="left" vertical="top"/>
    </xf>
    <xf numFmtId="0" fontId="16" fillId="0" borderId="7" xfId="0" applyFont="1" applyBorder="1" applyAlignment="1">
      <alignment horizontal="left" vertical="top"/>
    </xf>
    <xf numFmtId="9" fontId="16" fillId="0" borderId="0" xfId="1" applyFont="1" applyAlignment="1">
      <alignment horizontal="left" vertical="top"/>
    </xf>
    <xf numFmtId="0" fontId="16" fillId="0" borderId="0" xfId="0" applyFont="1" applyAlignment="1">
      <alignment vertical="top"/>
    </xf>
    <xf numFmtId="0" fontId="15" fillId="0" borderId="1" xfId="0" applyFont="1" applyBorder="1" applyAlignment="1">
      <alignment vertical="top"/>
    </xf>
    <xf numFmtId="0" fontId="16" fillId="0" borderId="7" xfId="0" applyFont="1" applyBorder="1" applyAlignment="1">
      <alignment vertical="top"/>
    </xf>
    <xf numFmtId="0" fontId="15" fillId="3" borderId="4" xfId="0" applyFont="1" applyFill="1" applyBorder="1" applyAlignment="1">
      <alignment vertical="top"/>
    </xf>
    <xf numFmtId="0" fontId="15" fillId="3" borderId="10" xfId="0" applyFont="1" applyFill="1" applyBorder="1" applyAlignment="1">
      <alignment vertical="top"/>
    </xf>
    <xf numFmtId="0" fontId="16" fillId="0" borderId="8" xfId="0" applyFont="1" applyBorder="1" applyAlignment="1">
      <alignment vertical="top"/>
    </xf>
    <xf numFmtId="0" fontId="15" fillId="0" borderId="1" xfId="0" applyFont="1" applyBorder="1" applyAlignment="1">
      <alignment vertical="top" wrapText="1"/>
    </xf>
    <xf numFmtId="0" fontId="15" fillId="0" borderId="8" xfId="0" applyFont="1" applyBorder="1" applyAlignment="1">
      <alignment vertical="top"/>
    </xf>
    <xf numFmtId="0" fontId="15" fillId="0" borderId="7" xfId="0" applyFont="1" applyBorder="1" applyAlignment="1">
      <alignment vertical="top"/>
    </xf>
    <xf numFmtId="0" fontId="15" fillId="3" borderId="42" xfId="0" applyFont="1" applyFill="1" applyBorder="1" applyAlignment="1">
      <alignment vertical="top" wrapText="1"/>
    </xf>
    <xf numFmtId="0" fontId="15" fillId="0" borderId="69" xfId="0" applyFont="1" applyBorder="1" applyAlignment="1">
      <alignment vertical="top" wrapText="1"/>
    </xf>
    <xf numFmtId="0" fontId="15" fillId="0" borderId="2" xfId="0" applyFont="1" applyBorder="1" applyAlignment="1">
      <alignment vertical="top" wrapText="1"/>
    </xf>
    <xf numFmtId="0" fontId="15" fillId="0" borderId="10" xfId="0" applyFont="1" applyFill="1" applyBorder="1" applyAlignment="1">
      <alignment vertical="top" wrapText="1"/>
    </xf>
    <xf numFmtId="0" fontId="15" fillId="0" borderId="4" xfId="0" applyFont="1" applyBorder="1" applyAlignment="1">
      <alignment vertical="top"/>
    </xf>
    <xf numFmtId="0" fontId="16" fillId="0" borderId="69" xfId="0" applyFont="1" applyFill="1" applyBorder="1" applyAlignment="1">
      <alignment vertical="top" wrapText="1"/>
    </xf>
    <xf numFmtId="0" fontId="15" fillId="0" borderId="0" xfId="0" applyFont="1" applyBorder="1" applyAlignment="1">
      <alignment vertical="top" wrapText="1"/>
    </xf>
    <xf numFmtId="0" fontId="15" fillId="0" borderId="7" xfId="0" applyFont="1" applyFill="1" applyBorder="1" applyAlignment="1">
      <alignment vertical="top" wrapText="1"/>
    </xf>
    <xf numFmtId="0" fontId="15" fillId="0" borderId="0" xfId="0" applyFont="1" applyBorder="1" applyAlignment="1">
      <alignment vertical="top"/>
    </xf>
    <xf numFmtId="0" fontId="15" fillId="0" borderId="0" xfId="0" applyFont="1" applyFill="1" applyBorder="1" applyAlignment="1">
      <alignment vertical="top" wrapText="1"/>
    </xf>
    <xf numFmtId="0" fontId="16" fillId="0" borderId="69" xfId="0" applyFont="1" applyBorder="1" applyAlignment="1">
      <alignment horizontal="left" vertical="top" wrapText="1"/>
    </xf>
    <xf numFmtId="0" fontId="16" fillId="0" borderId="7" xfId="0" applyFont="1" applyBorder="1" applyAlignment="1">
      <alignment horizontal="left" vertical="top" wrapText="1"/>
    </xf>
    <xf numFmtId="9" fontId="16" fillId="9" borderId="0" xfId="1" applyFont="1" applyFill="1" applyAlignment="1">
      <alignment horizontal="left" vertical="top"/>
    </xf>
    <xf numFmtId="9" fontId="19" fillId="9" borderId="0" xfId="1" applyFont="1" applyFill="1" applyAlignment="1">
      <alignment horizontal="left" vertical="top"/>
    </xf>
    <xf numFmtId="0" fontId="19" fillId="0" borderId="0" xfId="0" applyFont="1"/>
    <xf numFmtId="0" fontId="23" fillId="0" borderId="69" xfId="0" applyFont="1" applyBorder="1" applyAlignment="1">
      <alignment horizontal="left" vertical="top" wrapText="1"/>
    </xf>
    <xf numFmtId="0" fontId="23" fillId="0" borderId="0" xfId="0" applyFont="1" applyBorder="1" applyAlignment="1">
      <alignment horizontal="left" vertical="top" wrapText="1"/>
    </xf>
    <xf numFmtId="0" fontId="16" fillId="0" borderId="7" xfId="0" applyFont="1" applyBorder="1" applyAlignment="1">
      <alignment vertical="top" wrapText="1"/>
    </xf>
    <xf numFmtId="0" fontId="15" fillId="3" borderId="55" xfId="0" applyFont="1" applyFill="1" applyBorder="1" applyAlignment="1">
      <alignment vertical="top" wrapText="1"/>
    </xf>
    <xf numFmtId="0" fontId="16" fillId="0" borderId="55" xfId="0" applyFont="1" applyBorder="1" applyAlignment="1">
      <alignment vertical="top" wrapText="1"/>
    </xf>
    <xf numFmtId="9" fontId="16" fillId="0" borderId="55" xfId="1" applyFont="1" applyBorder="1" applyAlignment="1">
      <alignment vertical="top" wrapText="1"/>
    </xf>
    <xf numFmtId="0" fontId="15" fillId="3" borderId="1" xfId="0" applyFont="1" applyFill="1" applyBorder="1" applyAlignment="1">
      <alignment vertical="top" wrapText="1"/>
    </xf>
    <xf numFmtId="0" fontId="19" fillId="0" borderId="2" xfId="0" applyFont="1" applyBorder="1" applyAlignment="1">
      <alignment vertical="center" wrapText="1"/>
    </xf>
    <xf numFmtId="0" fontId="19" fillId="0" borderId="4" xfId="0" applyFont="1" applyBorder="1" applyAlignment="1">
      <alignment vertical="center" wrapText="1"/>
    </xf>
    <xf numFmtId="0" fontId="19" fillId="0" borderId="55" xfId="0" applyFont="1" applyBorder="1" applyAlignment="1">
      <alignment vertical="center" wrapText="1"/>
    </xf>
    <xf numFmtId="0" fontId="15" fillId="0" borderId="0" xfId="0" applyFont="1" applyAlignment="1">
      <alignment vertical="top"/>
    </xf>
    <xf numFmtId="3" fontId="19" fillId="0" borderId="67" xfId="0" applyNumberFormat="1" applyFont="1" applyFill="1" applyBorder="1" applyAlignment="1">
      <alignment vertical="top"/>
    </xf>
    <xf numFmtId="3" fontId="19" fillId="0" borderId="54" xfId="0" applyNumberFormat="1" applyFont="1" applyFill="1" applyBorder="1"/>
    <xf numFmtId="3" fontId="19" fillId="0" borderId="67" xfId="0" applyNumberFormat="1" applyFont="1" applyFill="1" applyBorder="1"/>
    <xf numFmtId="0" fontId="19" fillId="3" borderId="2" xfId="0" applyFont="1" applyFill="1" applyBorder="1" applyAlignment="1">
      <alignment vertical="center" wrapText="1"/>
    </xf>
    <xf numFmtId="167" fontId="16" fillId="0" borderId="0" xfId="0" applyNumberFormat="1" applyFont="1" applyAlignment="1">
      <alignment horizontal="left" vertical="top"/>
    </xf>
    <xf numFmtId="0" fontId="19" fillId="0" borderId="0" xfId="0" applyFont="1" applyBorder="1" applyAlignment="1">
      <alignment vertical="center" wrapText="1"/>
    </xf>
    <xf numFmtId="0" fontId="26" fillId="0" borderId="4" xfId="0" applyFont="1" applyBorder="1" applyAlignment="1">
      <alignment vertical="center" wrapText="1"/>
    </xf>
    <xf numFmtId="0" fontId="17" fillId="0" borderId="0" xfId="0" applyFont="1" applyBorder="1" applyAlignment="1">
      <alignment horizontal="left" vertical="top" wrapText="1"/>
    </xf>
    <xf numFmtId="0" fontId="11" fillId="3" borderId="0" xfId="0" applyFont="1" applyFill="1" applyAlignment="1" applyProtection="1">
      <alignment vertical="center"/>
      <protection locked="0"/>
    </xf>
    <xf numFmtId="0" fontId="11" fillId="0" borderId="0" xfId="0" applyFont="1" applyAlignment="1" applyProtection="1">
      <alignment horizontal="left" vertical="center"/>
      <protection locked="0"/>
    </xf>
    <xf numFmtId="0" fontId="10" fillId="0" borderId="1" xfId="0" applyFont="1" applyFill="1" applyBorder="1" applyAlignment="1" applyProtection="1">
      <alignment horizontal="left" vertical="center"/>
      <protection locked="0"/>
    </xf>
    <xf numFmtId="0" fontId="9" fillId="3" borderId="1" xfId="0" applyFont="1" applyFill="1" applyBorder="1" applyAlignment="1" applyProtection="1">
      <alignment vertical="center"/>
      <protection locked="0"/>
    </xf>
    <xf numFmtId="0" fontId="11" fillId="0" borderId="1" xfId="0" applyFont="1" applyFill="1" applyBorder="1" applyAlignment="1" applyProtection="1">
      <alignment vertical="center"/>
      <protection locked="0"/>
    </xf>
    <xf numFmtId="0" fontId="1" fillId="0" borderId="1" xfId="3" applyFill="1" applyBorder="1" applyAlignment="1" applyProtection="1">
      <alignment horizontal="left" vertical="center"/>
      <protection locked="0"/>
    </xf>
    <xf numFmtId="0" fontId="6" fillId="0" borderId="0" xfId="0" applyFont="1" applyProtection="1">
      <protection locked="0"/>
    </xf>
    <xf numFmtId="0" fontId="11" fillId="0" borderId="59" xfId="0" applyFont="1" applyBorder="1" applyProtection="1">
      <protection locked="0"/>
    </xf>
    <xf numFmtId="0" fontId="11" fillId="0" borderId="60" xfId="0" applyFont="1" applyBorder="1" applyProtection="1">
      <protection locked="0"/>
    </xf>
    <xf numFmtId="0" fontId="15" fillId="3" borderId="61" xfId="0" applyFont="1" applyFill="1" applyBorder="1" applyAlignment="1" applyProtection="1">
      <alignment vertical="center"/>
      <protection locked="0"/>
    </xf>
    <xf numFmtId="0" fontId="11" fillId="0" borderId="62" xfId="0" applyFont="1" applyBorder="1" applyAlignment="1" applyProtection="1">
      <alignment vertical="top"/>
      <protection locked="0"/>
    </xf>
    <xf numFmtId="0" fontId="11" fillId="0" borderId="62" xfId="0" applyFont="1" applyBorder="1" applyProtection="1">
      <protection locked="0"/>
    </xf>
    <xf numFmtId="0" fontId="11" fillId="0" borderId="63" xfId="0" applyFont="1" applyBorder="1" applyProtection="1">
      <protection locked="0"/>
    </xf>
    <xf numFmtId="0" fontId="3" fillId="0" borderId="0" xfId="0" applyFont="1" applyBorder="1" applyAlignment="1" applyProtection="1">
      <alignment vertical="top"/>
      <protection locked="0"/>
    </xf>
    <xf numFmtId="0" fontId="15" fillId="2" borderId="1" xfId="0" applyFont="1" applyFill="1" applyBorder="1" applyAlignment="1" applyProtection="1">
      <alignment vertical="center"/>
      <protection locked="0"/>
    </xf>
    <xf numFmtId="0" fontId="11" fillId="2" borderId="1" xfId="0" applyFont="1" applyFill="1" applyBorder="1" applyAlignment="1" applyProtection="1">
      <alignment vertical="center"/>
      <protection locked="0"/>
    </xf>
    <xf numFmtId="0" fontId="10" fillId="2" borderId="1"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10" fillId="2" borderId="0" xfId="0" applyFont="1" applyFill="1" applyBorder="1" applyAlignment="1" applyProtection="1">
      <alignment horizontal="left" vertical="center"/>
      <protection locked="0"/>
    </xf>
    <xf numFmtId="0" fontId="10" fillId="2" borderId="0" xfId="0" applyFont="1" applyFill="1" applyBorder="1" applyAlignment="1" applyProtection="1">
      <alignment horizontal="center" vertical="center"/>
      <protection locked="0"/>
    </xf>
    <xf numFmtId="0" fontId="11" fillId="0" borderId="0" xfId="0" applyFont="1" applyAlignment="1" applyProtection="1">
      <alignment vertical="center"/>
      <protection locked="0"/>
    </xf>
    <xf numFmtId="0" fontId="5" fillId="5" borderId="2" xfId="0" applyFont="1" applyFill="1" applyBorder="1" applyAlignment="1" applyProtection="1">
      <alignment vertical="top"/>
      <protection locked="0"/>
    </xf>
    <xf numFmtId="0" fontId="9" fillId="5" borderId="2" xfId="0" applyFont="1" applyFill="1" applyBorder="1" applyAlignment="1" applyProtection="1">
      <alignment vertical="top" wrapText="1"/>
      <protection locked="0"/>
    </xf>
    <xf numFmtId="0" fontId="5" fillId="5" borderId="2" xfId="0" applyFont="1" applyFill="1" applyBorder="1" applyAlignment="1" applyProtection="1">
      <alignment vertical="top" wrapText="1"/>
      <protection locked="0"/>
    </xf>
    <xf numFmtId="0" fontId="5" fillId="0" borderId="26" xfId="0" applyFont="1" applyBorder="1" applyAlignment="1" applyProtection="1">
      <alignment vertical="top"/>
      <protection locked="0"/>
    </xf>
    <xf numFmtId="0" fontId="5" fillId="0" borderId="49" xfId="0" applyFont="1" applyBorder="1" applyAlignment="1" applyProtection="1">
      <alignment vertical="top"/>
      <protection locked="0"/>
    </xf>
    <xf numFmtId="0" fontId="5" fillId="0" borderId="17" xfId="0" applyFont="1" applyBorder="1" applyAlignment="1" applyProtection="1">
      <alignment vertical="top" wrapText="1"/>
      <protection locked="0"/>
    </xf>
    <xf numFmtId="0" fontId="4" fillId="0" borderId="55" xfId="0" applyFont="1" applyBorder="1" applyAlignment="1" applyProtection="1">
      <alignment vertical="top"/>
      <protection locked="0"/>
    </xf>
    <xf numFmtId="0" fontId="5" fillId="0" borderId="41" xfId="0" applyFont="1" applyBorder="1" applyAlignment="1" applyProtection="1">
      <alignment horizontal="left" vertical="top"/>
      <protection locked="0"/>
    </xf>
    <xf numFmtId="0" fontId="5" fillId="0" borderId="2" xfId="0" applyFont="1" applyBorder="1" applyAlignment="1" applyProtection="1">
      <alignment horizontal="left" vertical="center" wrapText="1"/>
      <protection locked="0"/>
    </xf>
    <xf numFmtId="0" fontId="9" fillId="0" borderId="0" xfId="0" applyFont="1" applyAlignment="1" applyProtection="1">
      <alignment vertical="top"/>
      <protection locked="0"/>
    </xf>
    <xf numFmtId="0" fontId="5" fillId="0" borderId="18" xfId="0" applyFont="1" applyBorder="1" applyProtection="1">
      <protection locked="0"/>
    </xf>
    <xf numFmtId="0" fontId="9" fillId="0" borderId="50" xfId="0" applyFont="1" applyBorder="1" applyProtection="1">
      <protection locked="0"/>
    </xf>
    <xf numFmtId="0" fontId="9" fillId="0" borderId="18" xfId="0" applyFont="1" applyBorder="1" applyProtection="1">
      <protection locked="0"/>
    </xf>
    <xf numFmtId="0" fontId="9" fillId="0" borderId="22" xfId="0" applyFont="1" applyBorder="1" applyProtection="1">
      <protection locked="0"/>
    </xf>
    <xf numFmtId="0" fontId="9" fillId="0" borderId="64" xfId="0" applyFont="1" applyBorder="1" applyProtection="1">
      <protection locked="0"/>
    </xf>
    <xf numFmtId="0" fontId="11" fillId="0" borderId="67" xfId="0" applyFont="1" applyBorder="1" applyProtection="1">
      <protection locked="0"/>
    </xf>
    <xf numFmtId="0" fontId="11" fillId="0" borderId="43" xfId="0" applyFont="1" applyBorder="1" applyProtection="1">
      <protection locked="0"/>
    </xf>
    <xf numFmtId="0" fontId="9" fillId="0" borderId="11" xfId="0" applyFont="1" applyBorder="1" applyProtection="1">
      <protection locked="0"/>
    </xf>
    <xf numFmtId="0" fontId="9" fillId="0" borderId="32" xfId="0" applyFont="1" applyBorder="1" applyProtection="1">
      <protection locked="0"/>
    </xf>
    <xf numFmtId="3" fontId="9" fillId="3" borderId="11" xfId="0" applyNumberFormat="1" applyFont="1" applyFill="1" applyBorder="1" applyProtection="1">
      <protection locked="0"/>
    </xf>
    <xf numFmtId="3" fontId="9" fillId="0" borderId="23" xfId="0" applyNumberFormat="1" applyFont="1" applyFill="1" applyBorder="1" applyProtection="1">
      <protection locked="0"/>
    </xf>
    <xf numFmtId="3" fontId="9" fillId="0" borderId="32" xfId="0" applyNumberFormat="1" applyFont="1" applyFill="1" applyBorder="1" applyProtection="1">
      <protection locked="0"/>
    </xf>
    <xf numFmtId="3" fontId="9" fillId="0" borderId="53" xfId="0" applyNumberFormat="1" applyFont="1" applyFill="1" applyBorder="1" applyProtection="1">
      <protection locked="0"/>
    </xf>
    <xf numFmtId="0" fontId="14" fillId="0" borderId="11" xfId="0" applyFont="1" applyBorder="1" applyProtection="1">
      <protection locked="0"/>
    </xf>
    <xf numFmtId="0" fontId="14" fillId="0" borderId="32" xfId="0" applyFont="1" applyBorder="1" applyProtection="1">
      <protection locked="0"/>
    </xf>
    <xf numFmtId="9" fontId="14" fillId="3" borderId="11" xfId="0" applyNumberFormat="1" applyFont="1" applyFill="1" applyBorder="1" applyProtection="1">
      <protection locked="0"/>
    </xf>
    <xf numFmtId="9" fontId="14" fillId="3" borderId="23" xfId="0" applyNumberFormat="1" applyFont="1" applyFill="1" applyBorder="1" applyProtection="1">
      <protection locked="0"/>
    </xf>
    <xf numFmtId="9" fontId="14" fillId="0" borderId="67" xfId="0" applyNumberFormat="1" applyFont="1" applyFill="1" applyBorder="1" applyProtection="1">
      <protection locked="0"/>
    </xf>
    <xf numFmtId="0" fontId="14" fillId="3" borderId="43" xfId="0" applyFont="1" applyFill="1" applyBorder="1" applyProtection="1">
      <protection locked="0"/>
    </xf>
    <xf numFmtId="0" fontId="14" fillId="3" borderId="0" xfId="0" applyFont="1" applyFill="1" applyBorder="1" applyProtection="1">
      <protection locked="0"/>
    </xf>
    <xf numFmtId="0" fontId="14" fillId="3" borderId="11" xfId="0" applyFont="1" applyFill="1" applyBorder="1" applyProtection="1">
      <protection locked="0"/>
    </xf>
    <xf numFmtId="0" fontId="14" fillId="3" borderId="23" xfId="0" applyFont="1" applyFill="1" applyBorder="1" applyProtection="1">
      <protection locked="0"/>
    </xf>
    <xf numFmtId="0" fontId="14" fillId="0" borderId="67" xfId="0" applyFont="1" applyFill="1" applyBorder="1" applyProtection="1">
      <protection locked="0"/>
    </xf>
    <xf numFmtId="3" fontId="9" fillId="3" borderId="23" xfId="0" applyNumberFormat="1" applyFont="1" applyFill="1" applyBorder="1" applyProtection="1">
      <protection locked="0"/>
    </xf>
    <xf numFmtId="3" fontId="9" fillId="0" borderId="67" xfId="0" applyNumberFormat="1" applyFont="1" applyFill="1" applyBorder="1" applyProtection="1">
      <protection locked="0"/>
    </xf>
    <xf numFmtId="0" fontId="9" fillId="3" borderId="43" xfId="0" applyFont="1" applyFill="1" applyBorder="1" applyProtection="1">
      <protection locked="0"/>
    </xf>
    <xf numFmtId="0" fontId="9" fillId="3" borderId="0" xfId="0" applyFont="1" applyFill="1" applyBorder="1" applyProtection="1">
      <protection locked="0"/>
    </xf>
    <xf numFmtId="0" fontId="9" fillId="0" borderId="11" xfId="0" applyFont="1" applyFill="1" applyBorder="1" applyProtection="1">
      <protection locked="0"/>
    </xf>
    <xf numFmtId="0" fontId="9" fillId="0" borderId="23" xfId="0" applyFont="1" applyFill="1" applyBorder="1" applyProtection="1">
      <protection locked="0"/>
    </xf>
    <xf numFmtId="0" fontId="9" fillId="0" borderId="32" xfId="0" applyFont="1" applyFill="1" applyBorder="1" applyProtection="1">
      <protection locked="0"/>
    </xf>
    <xf numFmtId="0" fontId="9" fillId="0" borderId="67" xfId="0" applyFont="1" applyFill="1" applyBorder="1" applyProtection="1">
      <protection locked="0"/>
    </xf>
    <xf numFmtId="0" fontId="9" fillId="0" borderId="43" xfId="0" applyFont="1" applyFill="1" applyBorder="1" applyProtection="1">
      <protection locked="0"/>
    </xf>
    <xf numFmtId="0" fontId="5" fillId="0" borderId="19" xfId="0" applyFont="1" applyBorder="1" applyProtection="1">
      <protection locked="0"/>
    </xf>
    <xf numFmtId="0" fontId="9" fillId="0" borderId="46" xfId="0" applyFont="1" applyBorder="1" applyProtection="1">
      <protection locked="0"/>
    </xf>
    <xf numFmtId="0" fontId="9" fillId="0" borderId="19" xfId="0" applyFont="1" applyFill="1" applyBorder="1" applyProtection="1">
      <protection locked="0"/>
    </xf>
    <xf numFmtId="0" fontId="9" fillId="0" borderId="24" xfId="0" applyFont="1" applyFill="1" applyBorder="1" applyProtection="1">
      <protection locked="0"/>
    </xf>
    <xf numFmtId="0" fontId="9" fillId="0" borderId="46" xfId="0" applyFont="1" applyFill="1" applyBorder="1" applyProtection="1">
      <protection locked="0"/>
    </xf>
    <xf numFmtId="0" fontId="9" fillId="0" borderId="68" xfId="0" applyFont="1" applyFill="1" applyBorder="1" applyProtection="1">
      <protection locked="0"/>
    </xf>
    <xf numFmtId="4" fontId="9" fillId="3" borderId="11" xfId="0" applyNumberFormat="1" applyFont="1" applyFill="1" applyBorder="1" applyProtection="1">
      <protection locked="0"/>
    </xf>
    <xf numFmtId="4" fontId="9" fillId="3" borderId="23" xfId="0" applyNumberFormat="1" applyFont="1" applyFill="1" applyBorder="1" applyProtection="1">
      <protection locked="0"/>
    </xf>
    <xf numFmtId="4" fontId="9" fillId="3" borderId="32" xfId="0" applyNumberFormat="1" applyFont="1" applyFill="1" applyBorder="1" applyProtection="1">
      <protection locked="0"/>
    </xf>
    <xf numFmtId="4" fontId="9" fillId="0" borderId="67" xfId="0" applyNumberFormat="1" applyFont="1" applyFill="1" applyBorder="1" applyProtection="1">
      <protection locked="0"/>
    </xf>
    <xf numFmtId="4" fontId="9" fillId="6" borderId="23" xfId="0" applyNumberFormat="1" applyFont="1" applyFill="1" applyBorder="1" applyProtection="1">
      <protection locked="0"/>
    </xf>
    <xf numFmtId="4" fontId="9" fillId="6" borderId="32" xfId="0" applyNumberFormat="1" applyFont="1" applyFill="1" applyBorder="1" applyProtection="1">
      <protection locked="0"/>
    </xf>
    <xf numFmtId="9" fontId="14" fillId="3" borderId="23" xfId="0" quotePrefix="1" applyNumberFormat="1" applyFont="1" applyFill="1" applyBorder="1" applyProtection="1">
      <protection locked="0"/>
    </xf>
    <xf numFmtId="9" fontId="14" fillId="3" borderId="32" xfId="0" quotePrefix="1" applyNumberFormat="1" applyFont="1" applyFill="1" applyBorder="1" applyProtection="1">
      <protection locked="0"/>
    </xf>
    <xf numFmtId="2" fontId="9" fillId="0" borderId="11" xfId="0" applyNumberFormat="1" applyFont="1" applyFill="1" applyBorder="1" applyProtection="1">
      <protection locked="0"/>
    </xf>
    <xf numFmtId="2" fontId="9" fillId="0" borderId="23" xfId="0" applyNumberFormat="1" applyFont="1" applyFill="1" applyBorder="1" applyProtection="1">
      <protection locked="0"/>
    </xf>
    <xf numFmtId="2" fontId="9" fillId="0" borderId="32" xfId="0" applyNumberFormat="1" applyFont="1" applyFill="1" applyBorder="1" applyProtection="1">
      <protection locked="0"/>
    </xf>
    <xf numFmtId="0" fontId="5" fillId="0" borderId="11" xfId="0" applyFont="1" applyBorder="1" applyProtection="1">
      <protection locked="0"/>
    </xf>
    <xf numFmtId="2" fontId="9" fillId="3" borderId="11" xfId="0" applyNumberFormat="1" applyFont="1" applyFill="1" applyBorder="1" applyProtection="1">
      <protection locked="0"/>
    </xf>
    <xf numFmtId="2" fontId="9" fillId="3" borderId="23" xfId="0" applyNumberFormat="1" applyFont="1" applyFill="1" applyBorder="1" applyProtection="1">
      <protection locked="0"/>
    </xf>
    <xf numFmtId="2" fontId="9" fillId="3" borderId="32" xfId="0" applyNumberFormat="1" applyFont="1" applyFill="1" applyBorder="1" applyProtection="1">
      <protection locked="0"/>
    </xf>
    <xf numFmtId="9" fontId="9" fillId="3" borderId="11" xfId="0" applyNumberFormat="1" applyFont="1" applyFill="1" applyBorder="1" applyProtection="1">
      <protection locked="0"/>
    </xf>
    <xf numFmtId="9" fontId="9" fillId="3" borderId="23" xfId="0" applyNumberFormat="1" applyFont="1" applyFill="1" applyBorder="1" applyProtection="1">
      <protection locked="0"/>
    </xf>
    <xf numFmtId="9" fontId="9" fillId="3" borderId="32" xfId="0" applyNumberFormat="1" applyFont="1" applyFill="1" applyBorder="1" applyProtection="1">
      <protection locked="0"/>
    </xf>
    <xf numFmtId="0" fontId="5" fillId="0" borderId="17" xfId="0" applyFont="1" applyBorder="1" applyAlignment="1" applyProtection="1">
      <alignment horizontal="left" vertical="top"/>
      <protection locked="0"/>
    </xf>
    <xf numFmtId="0" fontId="9" fillId="0" borderId="49" xfId="0" applyFont="1" applyBorder="1" applyAlignment="1" applyProtection="1">
      <alignment vertical="top"/>
      <protection locked="0"/>
    </xf>
    <xf numFmtId="3" fontId="9" fillId="3" borderId="17" xfId="0" applyNumberFormat="1" applyFont="1" applyFill="1" applyBorder="1" applyAlignment="1" applyProtection="1">
      <alignment vertical="top"/>
      <protection locked="0"/>
    </xf>
    <xf numFmtId="3" fontId="9" fillId="3" borderId="21" xfId="0" applyNumberFormat="1" applyFont="1" applyFill="1" applyBorder="1" applyAlignment="1" applyProtection="1">
      <alignment vertical="top"/>
      <protection locked="0"/>
    </xf>
    <xf numFmtId="3" fontId="9" fillId="3" borderId="49" xfId="0" applyNumberFormat="1" applyFont="1" applyFill="1" applyBorder="1" applyAlignment="1" applyProtection="1">
      <alignment vertical="top"/>
      <protection locked="0"/>
    </xf>
    <xf numFmtId="3" fontId="9" fillId="0" borderId="55" xfId="0" applyNumberFormat="1" applyFont="1" applyFill="1" applyBorder="1" applyAlignment="1" applyProtection="1">
      <alignment vertical="top"/>
      <protection locked="0"/>
    </xf>
    <xf numFmtId="0" fontId="7" fillId="0" borderId="51" xfId="0" applyFont="1" applyBorder="1" applyAlignment="1" applyProtection="1">
      <alignment vertical="top"/>
      <protection locked="0"/>
    </xf>
    <xf numFmtId="0" fontId="5" fillId="0" borderId="11" xfId="0" applyFont="1" applyBorder="1" applyAlignment="1" applyProtection="1">
      <alignment vertical="top"/>
      <protection locked="0"/>
    </xf>
    <xf numFmtId="0" fontId="9" fillId="0" borderId="32" xfId="0" applyFont="1" applyBorder="1" applyAlignment="1" applyProtection="1">
      <alignment vertical="top"/>
      <protection locked="0"/>
    </xf>
    <xf numFmtId="3" fontId="9" fillId="3" borderId="11" xfId="0" applyNumberFormat="1" applyFont="1" applyFill="1" applyBorder="1" applyAlignment="1" applyProtection="1">
      <alignment vertical="top"/>
      <protection locked="0"/>
    </xf>
    <xf numFmtId="3" fontId="9" fillId="3" borderId="23" xfId="0" applyNumberFormat="1" applyFont="1" applyFill="1" applyBorder="1" applyAlignment="1" applyProtection="1">
      <alignment vertical="top"/>
      <protection locked="0"/>
    </xf>
    <xf numFmtId="3" fontId="9" fillId="3" borderId="32" xfId="0" applyNumberFormat="1" applyFont="1" applyFill="1" applyBorder="1" applyAlignment="1" applyProtection="1">
      <alignment vertical="top"/>
      <protection locked="0"/>
    </xf>
    <xf numFmtId="0" fontId="5" fillId="0" borderId="16" xfId="0" applyFont="1" applyBorder="1" applyAlignment="1" applyProtection="1">
      <alignment vertical="top"/>
      <protection locked="0"/>
    </xf>
    <xf numFmtId="0" fontId="9" fillId="0" borderId="34" xfId="0" applyFont="1" applyBorder="1" applyAlignment="1" applyProtection="1">
      <alignment vertical="top"/>
      <protection locked="0"/>
    </xf>
    <xf numFmtId="3" fontId="5" fillId="0" borderId="16" xfId="0" applyNumberFormat="1" applyFont="1" applyFill="1" applyBorder="1" applyAlignment="1" applyProtection="1">
      <alignment vertical="top"/>
      <protection locked="0"/>
    </xf>
    <xf numFmtId="3" fontId="5" fillId="0" borderId="20" xfId="0" applyNumberFormat="1" applyFont="1" applyFill="1" applyBorder="1" applyAlignment="1" applyProtection="1">
      <alignment vertical="top"/>
      <protection locked="0"/>
    </xf>
    <xf numFmtId="3" fontId="5" fillId="0" borderId="34" xfId="0" applyNumberFormat="1" applyFont="1" applyFill="1" applyBorder="1" applyAlignment="1" applyProtection="1">
      <alignment vertical="top"/>
      <protection locked="0"/>
    </xf>
    <xf numFmtId="3" fontId="5" fillId="0" borderId="66" xfId="0" applyNumberFormat="1" applyFont="1" applyFill="1" applyBorder="1" applyAlignment="1" applyProtection="1">
      <alignment vertical="top"/>
      <protection locked="0"/>
    </xf>
    <xf numFmtId="0" fontId="5" fillId="0" borderId="0" xfId="0" applyFont="1" applyBorder="1" applyAlignment="1" applyProtection="1">
      <alignment vertical="top"/>
      <protection locked="0"/>
    </xf>
    <xf numFmtId="0" fontId="9" fillId="0" borderId="0" xfId="0" applyFont="1" applyBorder="1" applyAlignment="1" applyProtection="1">
      <alignment vertical="top"/>
      <protection locked="0"/>
    </xf>
    <xf numFmtId="3" fontId="9" fillId="0" borderId="0" xfId="0" applyNumberFormat="1" applyFont="1" applyFill="1" applyBorder="1" applyAlignment="1" applyProtection="1">
      <alignment vertical="top"/>
      <protection locked="0"/>
    </xf>
    <xf numFmtId="0" fontId="11" fillId="0" borderId="54" xfId="0" applyFont="1" applyBorder="1" applyProtection="1">
      <protection locked="0"/>
    </xf>
    <xf numFmtId="3" fontId="9" fillId="0" borderId="43" xfId="0" applyNumberFormat="1" applyFont="1" applyFill="1" applyBorder="1" applyProtection="1">
      <protection locked="0"/>
    </xf>
    <xf numFmtId="9" fontId="14" fillId="3" borderId="43" xfId="0" applyNumberFormat="1" applyFont="1" applyFill="1" applyBorder="1" applyProtection="1">
      <protection locked="0"/>
    </xf>
    <xf numFmtId="3" fontId="9" fillId="3" borderId="43" xfId="0" applyNumberFormat="1" applyFont="1" applyFill="1" applyBorder="1" applyProtection="1">
      <protection locked="0"/>
    </xf>
    <xf numFmtId="3" fontId="14" fillId="0" borderId="67" xfId="0" applyNumberFormat="1" applyFont="1" applyFill="1" applyBorder="1" applyProtection="1">
      <protection locked="0"/>
    </xf>
    <xf numFmtId="3" fontId="9" fillId="0" borderId="11" xfId="0" applyNumberFormat="1" applyFont="1" applyFill="1" applyBorder="1" applyProtection="1">
      <protection locked="0"/>
    </xf>
    <xf numFmtId="9" fontId="9" fillId="3" borderId="23" xfId="1" applyNumberFormat="1" applyFont="1" applyFill="1" applyBorder="1" applyProtection="1">
      <protection locked="0"/>
    </xf>
    <xf numFmtId="9" fontId="9" fillId="3" borderId="43" xfId="0" applyNumberFormat="1" applyFont="1" applyFill="1" applyBorder="1" applyProtection="1">
      <protection locked="0"/>
    </xf>
    <xf numFmtId="9" fontId="11" fillId="0" borderId="67" xfId="0" applyNumberFormat="1" applyFont="1" applyBorder="1" applyProtection="1">
      <protection locked="0"/>
    </xf>
    <xf numFmtId="3" fontId="9" fillId="3" borderId="41" xfId="0" applyNumberFormat="1" applyFont="1" applyFill="1" applyBorder="1" applyAlignment="1" applyProtection="1">
      <alignment vertical="top"/>
      <protection locked="0"/>
    </xf>
    <xf numFmtId="3" fontId="9" fillId="0" borderId="55" xfId="0" applyNumberFormat="1" applyFont="1" applyBorder="1" applyAlignment="1" applyProtection="1">
      <alignment vertical="top"/>
      <protection locked="0"/>
    </xf>
    <xf numFmtId="3" fontId="9" fillId="3" borderId="43" xfId="0" applyNumberFormat="1" applyFont="1" applyFill="1" applyBorder="1" applyAlignment="1" applyProtection="1">
      <alignment vertical="top"/>
      <protection locked="0"/>
    </xf>
    <xf numFmtId="3" fontId="9" fillId="0" borderId="0" xfId="0" applyNumberFormat="1" applyFont="1" applyBorder="1" applyAlignment="1" applyProtection="1">
      <alignment vertical="top"/>
      <protection locked="0"/>
    </xf>
    <xf numFmtId="3" fontId="5" fillId="0" borderId="65" xfId="0" applyNumberFormat="1" applyFont="1" applyFill="1" applyBorder="1" applyAlignment="1" applyProtection="1">
      <alignment vertical="top"/>
      <protection locked="0"/>
    </xf>
    <xf numFmtId="3" fontId="5" fillId="0" borderId="66" xfId="0" applyNumberFormat="1" applyFont="1" applyBorder="1" applyAlignment="1" applyProtection="1">
      <alignment vertical="top"/>
      <protection locked="0"/>
    </xf>
    <xf numFmtId="3" fontId="5" fillId="0" borderId="51" xfId="0" applyNumberFormat="1" applyFont="1" applyFill="1" applyBorder="1" applyAlignment="1" applyProtection="1">
      <alignment vertical="top"/>
      <protection locked="0"/>
    </xf>
    <xf numFmtId="3" fontId="5" fillId="0" borderId="0" xfId="0" applyNumberFormat="1" applyFont="1" applyFill="1" applyBorder="1" applyAlignment="1" applyProtection="1">
      <alignment vertical="top"/>
      <protection locked="0"/>
    </xf>
    <xf numFmtId="0" fontId="5" fillId="0" borderId="2" xfId="0" applyFont="1" applyBorder="1" applyAlignment="1" applyProtection="1">
      <alignment vertical="top"/>
      <protection locked="0"/>
    </xf>
    <xf numFmtId="0" fontId="5" fillId="0" borderId="21" xfId="0" applyFont="1" applyBorder="1" applyAlignment="1" applyProtection="1">
      <alignment vertical="top" wrapText="1"/>
      <protection locked="0"/>
    </xf>
    <xf numFmtId="0" fontId="5" fillId="0" borderId="41" xfId="0" applyFont="1" applyBorder="1" applyAlignment="1" applyProtection="1">
      <alignment vertical="top" wrapText="1"/>
      <protection locked="0"/>
    </xf>
    <xf numFmtId="0" fontId="5" fillId="0" borderId="49" xfId="0" applyFont="1" applyBorder="1" applyAlignment="1" applyProtection="1">
      <alignment vertical="top" wrapText="1"/>
      <protection locked="0"/>
    </xf>
    <xf numFmtId="0" fontId="5" fillId="0" borderId="69" xfId="0" applyFont="1" applyBorder="1" applyAlignment="1" applyProtection="1">
      <alignment vertical="top"/>
      <protection locked="0"/>
    </xf>
    <xf numFmtId="0" fontId="5" fillId="0" borderId="2" xfId="0" applyFont="1" applyBorder="1" applyAlignment="1" applyProtection="1">
      <alignment vertical="top" wrapText="1"/>
      <protection locked="0"/>
    </xf>
    <xf numFmtId="0" fontId="10" fillId="2" borderId="1" xfId="0" applyFont="1" applyFill="1" applyBorder="1" applyAlignment="1" applyProtection="1">
      <alignment vertical="top"/>
      <protection locked="0"/>
    </xf>
    <xf numFmtId="0" fontId="11" fillId="2" borderId="33" xfId="0" applyFont="1" applyFill="1" applyBorder="1" applyAlignment="1" applyProtection="1">
      <alignment vertical="top"/>
      <protection locked="0"/>
    </xf>
    <xf numFmtId="0" fontId="11" fillId="2" borderId="1" xfId="0" applyFont="1" applyFill="1" applyBorder="1" applyAlignment="1" applyProtection="1">
      <alignment vertical="top"/>
      <protection locked="0"/>
    </xf>
    <xf numFmtId="0" fontId="11" fillId="2" borderId="8" xfId="0" applyFont="1" applyFill="1" applyBorder="1" applyAlignment="1" applyProtection="1">
      <alignment vertical="top"/>
      <protection locked="0"/>
    </xf>
    <xf numFmtId="0" fontId="11" fillId="2" borderId="2" xfId="0" applyFont="1" applyFill="1" applyBorder="1" applyAlignment="1" applyProtection="1">
      <alignment vertical="top"/>
      <protection locked="0"/>
    </xf>
    <xf numFmtId="0" fontId="11" fillId="2" borderId="29" xfId="0" applyFont="1" applyFill="1" applyBorder="1" applyAlignment="1" applyProtection="1">
      <alignment vertical="top"/>
      <protection locked="0"/>
    </xf>
    <xf numFmtId="0" fontId="11" fillId="2" borderId="41" xfId="0" applyFont="1" applyFill="1" applyBorder="1" applyAlignment="1" applyProtection="1">
      <alignment vertical="top"/>
      <protection locked="0"/>
    </xf>
    <xf numFmtId="0" fontId="11" fillId="0" borderId="32"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7" xfId="0" applyFont="1" applyBorder="1" applyAlignment="1" applyProtection="1">
      <alignment vertical="top"/>
      <protection locked="0"/>
    </xf>
    <xf numFmtId="0" fontId="11" fillId="0" borderId="23" xfId="0" applyFont="1" applyBorder="1" applyAlignment="1" applyProtection="1">
      <alignment vertical="top"/>
      <protection locked="0"/>
    </xf>
    <xf numFmtId="9" fontId="9" fillId="3" borderId="32" xfId="1" applyFont="1" applyFill="1" applyBorder="1" applyAlignment="1" applyProtection="1">
      <alignment vertical="top"/>
      <protection locked="0"/>
    </xf>
    <xf numFmtId="0" fontId="9" fillId="0" borderId="7" xfId="0" applyFont="1" applyBorder="1" applyAlignment="1" applyProtection="1">
      <alignment vertical="top"/>
      <protection locked="0"/>
    </xf>
    <xf numFmtId="0" fontId="9" fillId="0" borderId="23" xfId="0" applyFont="1" applyBorder="1" applyAlignment="1" applyProtection="1">
      <alignment vertical="top"/>
      <protection locked="0"/>
    </xf>
    <xf numFmtId="0" fontId="5" fillId="0" borderId="0" xfId="0" applyFont="1" applyAlignment="1" applyProtection="1">
      <alignment vertical="top"/>
      <protection locked="0"/>
    </xf>
    <xf numFmtId="0" fontId="9" fillId="0" borderId="0" xfId="0" applyFont="1" applyAlignment="1" applyProtection="1">
      <alignment horizontal="left" vertical="top" indent="1"/>
      <protection locked="0"/>
    </xf>
    <xf numFmtId="3" fontId="9" fillId="3" borderId="0" xfId="0" applyNumberFormat="1" applyFont="1" applyFill="1" applyAlignment="1" applyProtection="1">
      <alignment vertical="top"/>
      <protection locked="0"/>
    </xf>
    <xf numFmtId="3" fontId="9" fillId="3" borderId="7" xfId="0" applyNumberFormat="1" applyFont="1" applyFill="1" applyBorder="1" applyAlignment="1" applyProtection="1">
      <alignment vertical="top"/>
      <protection locked="0"/>
    </xf>
    <xf numFmtId="9" fontId="9" fillId="3" borderId="0" xfId="1" applyFont="1" applyFill="1" applyAlignment="1" applyProtection="1">
      <alignment vertical="top"/>
      <protection locked="0"/>
    </xf>
    <xf numFmtId="9" fontId="9" fillId="3" borderId="7" xfId="1" applyFont="1" applyFill="1" applyBorder="1" applyAlignment="1" applyProtection="1">
      <alignment vertical="top"/>
      <protection locked="0"/>
    </xf>
    <xf numFmtId="0" fontId="10" fillId="2" borderId="2" xfId="0" applyFont="1" applyFill="1" applyBorder="1" applyAlignment="1" applyProtection="1">
      <alignment vertical="top"/>
      <protection locked="0"/>
    </xf>
    <xf numFmtId="0" fontId="11" fillId="2" borderId="49" xfId="0" applyFont="1" applyFill="1" applyBorder="1" applyAlignment="1" applyProtection="1">
      <alignment vertical="top"/>
      <protection locked="0"/>
    </xf>
    <xf numFmtId="0" fontId="11" fillId="2" borderId="9" xfId="0" applyFont="1" applyFill="1" applyBorder="1" applyAlignment="1" applyProtection="1">
      <alignment vertical="top"/>
      <protection locked="0"/>
    </xf>
    <xf numFmtId="0" fontId="11" fillId="2" borderId="21" xfId="0" applyFont="1" applyFill="1" applyBorder="1" applyAlignment="1" applyProtection="1">
      <alignment vertical="top"/>
      <protection locked="0"/>
    </xf>
    <xf numFmtId="0" fontId="9" fillId="0" borderId="0" xfId="0" applyFont="1" applyAlignment="1" applyProtection="1">
      <alignment horizontal="left" vertical="top"/>
      <protection locked="0"/>
    </xf>
    <xf numFmtId="164" fontId="9" fillId="3" borderId="0" xfId="1" applyNumberFormat="1" applyFont="1" applyFill="1" applyAlignment="1" applyProtection="1">
      <alignment vertical="top"/>
      <protection locked="0"/>
    </xf>
    <xf numFmtId="164" fontId="9" fillId="3" borderId="7" xfId="1" applyNumberFormat="1" applyFont="1" applyFill="1" applyBorder="1" applyAlignment="1" applyProtection="1">
      <alignment vertical="top"/>
      <protection locked="0"/>
    </xf>
    <xf numFmtId="0" fontId="11" fillId="0" borderId="32" xfId="0" applyFont="1" applyBorder="1" applyProtection="1">
      <protection locked="0"/>
    </xf>
    <xf numFmtId="3" fontId="9" fillId="0" borderId="0" xfId="0" applyNumberFormat="1" applyFont="1" applyProtection="1">
      <protection locked="0"/>
    </xf>
    <xf numFmtId="3" fontId="9" fillId="0" borderId="7" xfId="0" applyNumberFormat="1" applyFont="1" applyBorder="1" applyProtection="1">
      <protection locked="0"/>
    </xf>
    <xf numFmtId="0" fontId="7" fillId="0" borderId="11" xfId="0" applyFont="1" applyBorder="1" applyAlignment="1" applyProtection="1">
      <alignment vertical="top"/>
      <protection locked="0"/>
    </xf>
    <xf numFmtId="0" fontId="11" fillId="0" borderId="23" xfId="0" applyFont="1" applyBorder="1" applyProtection="1">
      <protection locked="0"/>
    </xf>
    <xf numFmtId="3" fontId="11" fillId="2" borderId="2" xfId="0" applyNumberFormat="1" applyFont="1" applyFill="1" applyBorder="1" applyAlignment="1" applyProtection="1">
      <alignment vertical="top"/>
      <protection locked="0"/>
    </xf>
    <xf numFmtId="3" fontId="9" fillId="3" borderId="0" xfId="0" applyNumberFormat="1" applyFont="1" applyFill="1" applyProtection="1">
      <protection locked="0"/>
    </xf>
    <xf numFmtId="3" fontId="9" fillId="3" borderId="7" xfId="0" applyNumberFormat="1" applyFont="1" applyFill="1" applyBorder="1" applyProtection="1">
      <protection locked="0"/>
    </xf>
    <xf numFmtId="0" fontId="5" fillId="0" borderId="0" xfId="0" applyFont="1" applyAlignment="1" applyProtection="1">
      <alignment horizontal="left" vertical="top"/>
      <protection locked="0"/>
    </xf>
    <xf numFmtId="3" fontId="5" fillId="0" borderId="0" xfId="0" applyNumberFormat="1" applyFont="1" applyFill="1" applyAlignment="1" applyProtection="1">
      <alignment vertical="top"/>
      <protection locked="0"/>
    </xf>
    <xf numFmtId="3" fontId="5" fillId="0" borderId="7" xfId="0" applyNumberFormat="1" applyFont="1" applyFill="1" applyBorder="1" applyAlignment="1" applyProtection="1">
      <alignment vertical="top"/>
      <protection locked="0"/>
    </xf>
    <xf numFmtId="4" fontId="9" fillId="0" borderId="0" xfId="0" applyNumberFormat="1" applyFont="1" applyFill="1" applyAlignment="1" applyProtection="1">
      <alignment vertical="top"/>
      <protection locked="0"/>
    </xf>
    <xf numFmtId="4" fontId="9" fillId="0" borderId="7" xfId="0" applyNumberFormat="1" applyFont="1" applyFill="1" applyBorder="1" applyAlignment="1" applyProtection="1">
      <alignment vertical="top"/>
      <protection locked="0"/>
    </xf>
    <xf numFmtId="164" fontId="5" fillId="0" borderId="0" xfId="1" applyNumberFormat="1" applyFont="1" applyFill="1" applyAlignment="1" applyProtection="1">
      <alignment vertical="top"/>
      <protection locked="0"/>
    </xf>
    <xf numFmtId="164" fontId="5" fillId="0" borderId="7" xfId="1" applyNumberFormat="1" applyFont="1" applyFill="1" applyBorder="1" applyAlignment="1" applyProtection="1">
      <alignment vertical="top"/>
      <protection locked="0"/>
    </xf>
    <xf numFmtId="0" fontId="9" fillId="0" borderId="0" xfId="0" applyFont="1" applyAlignment="1" applyProtection="1">
      <alignment horizontal="left" vertical="top" indent="2"/>
      <protection locked="0"/>
    </xf>
    <xf numFmtId="9" fontId="9" fillId="3" borderId="0" xfId="0" applyNumberFormat="1" applyFont="1" applyFill="1" applyAlignment="1" applyProtection="1">
      <alignment vertical="top"/>
      <protection locked="0"/>
    </xf>
    <xf numFmtId="9" fontId="9" fillId="3" borderId="7" xfId="0" applyNumberFormat="1" applyFont="1" applyFill="1" applyBorder="1" applyAlignment="1" applyProtection="1">
      <alignment vertical="top"/>
      <protection locked="0"/>
    </xf>
    <xf numFmtId="0" fontId="8" fillId="0" borderId="0" xfId="0" applyFont="1" applyProtection="1">
      <protection locked="0"/>
    </xf>
    <xf numFmtId="0" fontId="8" fillId="0" borderId="23" xfId="0" applyFont="1" applyBorder="1" applyProtection="1">
      <protection locked="0"/>
    </xf>
    <xf numFmtId="165" fontId="9" fillId="3" borderId="0" xfId="0" applyNumberFormat="1" applyFont="1" applyFill="1" applyAlignment="1" applyProtection="1">
      <alignment vertical="top"/>
      <protection locked="0"/>
    </xf>
    <xf numFmtId="165" fontId="9" fillId="3" borderId="7" xfId="0" applyNumberFormat="1" applyFont="1" applyFill="1" applyBorder="1" applyAlignment="1" applyProtection="1">
      <alignment vertical="top"/>
      <protection locked="0"/>
    </xf>
    <xf numFmtId="0" fontId="5" fillId="2" borderId="1" xfId="0" applyFont="1" applyFill="1" applyBorder="1" applyAlignment="1" applyProtection="1">
      <alignment vertical="top"/>
      <protection locked="0"/>
    </xf>
    <xf numFmtId="0" fontId="9" fillId="2" borderId="33" xfId="0" applyFont="1" applyFill="1" applyBorder="1" applyAlignment="1" applyProtection="1">
      <alignment vertical="top"/>
      <protection locked="0"/>
    </xf>
    <xf numFmtId="0" fontId="9" fillId="2" borderId="1" xfId="0" applyFont="1" applyFill="1" applyBorder="1" applyAlignment="1" applyProtection="1">
      <alignment vertical="top"/>
      <protection locked="0"/>
    </xf>
    <xf numFmtId="0" fontId="9" fillId="2" borderId="8" xfId="0" applyFont="1" applyFill="1" applyBorder="1" applyAlignment="1" applyProtection="1">
      <alignment vertical="top"/>
      <protection locked="0"/>
    </xf>
    <xf numFmtId="0" fontId="9" fillId="2" borderId="29" xfId="0" applyFont="1" applyFill="1" applyBorder="1" applyAlignment="1" applyProtection="1">
      <alignment vertical="top"/>
      <protection locked="0"/>
    </xf>
    <xf numFmtId="0" fontId="23" fillId="0" borderId="67" xfId="0" applyFont="1" applyBorder="1" applyAlignment="1" applyProtection="1">
      <alignment vertical="top" wrapText="1"/>
      <protection locked="0"/>
    </xf>
    <xf numFmtId="0" fontId="18" fillId="2" borderId="0" xfId="0" applyFont="1" applyFill="1" applyAlignment="1" applyProtection="1">
      <alignment vertical="top"/>
      <protection locked="0"/>
    </xf>
    <xf numFmtId="0" fontId="18" fillId="2" borderId="0" xfId="0" applyFont="1" applyFill="1" applyAlignment="1" applyProtection="1">
      <alignment vertical="top" wrapText="1"/>
      <protection locked="0"/>
    </xf>
    <xf numFmtId="0" fontId="19" fillId="2" borderId="0" xfId="0" applyFont="1" applyFill="1" applyAlignment="1" applyProtection="1">
      <alignment vertical="top"/>
      <protection locked="0"/>
    </xf>
    <xf numFmtId="0" fontId="15" fillId="0" borderId="0" xfId="0" applyFont="1" applyFill="1" applyAlignment="1" applyProtection="1">
      <alignment horizontal="left" vertical="center"/>
      <protection locked="0"/>
    </xf>
    <xf numFmtId="0" fontId="16" fillId="0" borderId="0" xfId="0" applyFont="1" applyFill="1" applyAlignment="1" applyProtection="1">
      <alignment vertical="center"/>
      <protection locked="0"/>
    </xf>
    <xf numFmtId="0" fontId="31" fillId="0" borderId="0" xfId="3" applyFont="1" applyFill="1" applyAlignment="1" applyProtection="1">
      <alignment horizontal="left" vertical="center"/>
      <protection locked="0"/>
    </xf>
    <xf numFmtId="0" fontId="16" fillId="0" borderId="0" xfId="0" applyFont="1" applyAlignment="1" applyProtection="1">
      <alignment horizontal="left" vertical="center"/>
      <protection locked="0"/>
    </xf>
    <xf numFmtId="0" fontId="16" fillId="3" borderId="0" xfId="0" applyFont="1" applyFill="1" applyAlignment="1" applyProtection="1">
      <alignment vertical="center"/>
      <protection locked="0"/>
    </xf>
    <xf numFmtId="0" fontId="16" fillId="0" borderId="0" xfId="0" applyFont="1" applyFill="1" applyAlignment="1" applyProtection="1">
      <alignment horizontal="left" vertical="center"/>
      <protection locked="0"/>
    </xf>
    <xf numFmtId="0" fontId="16" fillId="0" borderId="0" xfId="0" applyFont="1" applyAlignment="1" applyProtection="1">
      <alignment vertical="top"/>
      <protection locked="0"/>
    </xf>
    <xf numFmtId="0" fontId="16" fillId="0" borderId="0" xfId="0" applyFont="1" applyAlignment="1" applyProtection="1">
      <alignment vertical="center"/>
      <protection locked="0"/>
    </xf>
    <xf numFmtId="0" fontId="15" fillId="3" borderId="0" xfId="0" applyFont="1" applyFill="1" applyBorder="1" applyAlignment="1" applyProtection="1">
      <alignment vertical="top"/>
      <protection locked="0"/>
    </xf>
    <xf numFmtId="0" fontId="18" fillId="4" borderId="0" xfId="0" applyFont="1" applyFill="1" applyBorder="1" applyAlignment="1" applyProtection="1">
      <alignment vertical="top"/>
      <protection locked="0"/>
    </xf>
    <xf numFmtId="0" fontId="16" fillId="0" borderId="0" xfId="0" applyFont="1" applyBorder="1" applyAlignment="1" applyProtection="1">
      <alignment vertical="top"/>
      <protection locked="0"/>
    </xf>
    <xf numFmtId="0" fontId="16" fillId="0" borderId="0" xfId="0" applyFont="1" applyBorder="1" applyProtection="1">
      <protection locked="0"/>
    </xf>
    <xf numFmtId="0" fontId="16" fillId="0" borderId="0" xfId="0" applyFont="1" applyFill="1" applyAlignment="1" applyProtection="1">
      <alignment vertical="top"/>
      <protection locked="0"/>
    </xf>
    <xf numFmtId="0" fontId="16" fillId="0" borderId="0" xfId="0" applyFont="1" applyFill="1" applyProtection="1">
      <protection locked="0"/>
    </xf>
    <xf numFmtId="0" fontId="19" fillId="0" borderId="2" xfId="0" applyFont="1" applyBorder="1" applyAlignment="1" applyProtection="1">
      <alignment vertical="top"/>
      <protection locked="0"/>
    </xf>
    <xf numFmtId="0" fontId="19" fillId="0" borderId="2" xfId="0" applyFont="1" applyBorder="1" applyProtection="1">
      <protection locked="0"/>
    </xf>
    <xf numFmtId="0" fontId="19" fillId="0" borderId="9" xfId="0" applyFont="1" applyBorder="1" applyProtection="1">
      <protection locked="0"/>
    </xf>
    <xf numFmtId="0" fontId="18" fillId="0" borderId="17" xfId="0" applyFont="1" applyBorder="1" applyAlignment="1" applyProtection="1">
      <alignment horizontal="right" vertical="center"/>
      <protection locked="0"/>
    </xf>
    <xf numFmtId="0" fontId="18" fillId="0" borderId="0" xfId="0" applyFont="1" applyBorder="1" applyProtection="1">
      <protection locked="0"/>
    </xf>
    <xf numFmtId="0" fontId="19" fillId="0" borderId="0" xfId="0" applyFont="1" applyBorder="1" applyAlignment="1" applyProtection="1">
      <alignment horizontal="left" vertical="center" indent="1"/>
      <protection locked="0"/>
    </xf>
    <xf numFmtId="0" fontId="19" fillId="0" borderId="0" xfId="0" applyFont="1" applyBorder="1" applyProtection="1">
      <protection locked="0"/>
    </xf>
    <xf numFmtId="0" fontId="19" fillId="0" borderId="7" xfId="0" applyFont="1" applyBorder="1" applyProtection="1">
      <protection locked="0"/>
    </xf>
    <xf numFmtId="3" fontId="18" fillId="0" borderId="11" xfId="0" applyNumberFormat="1" applyFont="1" applyBorder="1" applyAlignment="1" applyProtection="1">
      <alignment vertical="top"/>
      <protection locked="0"/>
    </xf>
    <xf numFmtId="0" fontId="19" fillId="0" borderId="1" xfId="0" applyFont="1" applyBorder="1" applyProtection="1">
      <protection locked="0"/>
    </xf>
    <xf numFmtId="0" fontId="19" fillId="0" borderId="1" xfId="0" applyFont="1" applyBorder="1" applyAlignment="1" applyProtection="1">
      <alignment horizontal="left" vertical="center" indent="1"/>
      <protection locked="0"/>
    </xf>
    <xf numFmtId="0" fontId="19" fillId="0" borderId="8" xfId="0" applyFont="1" applyBorder="1" applyProtection="1">
      <protection locked="0"/>
    </xf>
    <xf numFmtId="3" fontId="19" fillId="0" borderId="28" xfId="0" applyNumberFormat="1" applyFont="1" applyBorder="1" applyAlignment="1" applyProtection="1">
      <alignment vertical="top"/>
      <protection locked="0"/>
    </xf>
    <xf numFmtId="0" fontId="19" fillId="0" borderId="0" xfId="0" applyFont="1" applyAlignment="1" applyProtection="1">
      <alignment horizontal="left" vertical="center" indent="1"/>
      <protection locked="0"/>
    </xf>
    <xf numFmtId="3" fontId="19" fillId="0" borderId="11" xfId="0" applyNumberFormat="1" applyFont="1" applyBorder="1" applyAlignment="1" applyProtection="1">
      <alignment vertical="top"/>
      <protection locked="0"/>
    </xf>
    <xf numFmtId="3" fontId="19" fillId="0" borderId="11" xfId="0" applyNumberFormat="1" applyFont="1" applyFill="1" applyBorder="1" applyAlignment="1" applyProtection="1">
      <alignment vertical="top"/>
      <protection locked="0"/>
    </xf>
    <xf numFmtId="3" fontId="19" fillId="0" borderId="28" xfId="0" applyNumberFormat="1" applyFont="1" applyFill="1" applyBorder="1" applyAlignment="1" applyProtection="1">
      <alignment vertical="top"/>
      <protection locked="0"/>
    </xf>
    <xf numFmtId="0" fontId="19" fillId="0" borderId="0" xfId="0" applyFont="1" applyBorder="1" applyAlignment="1" applyProtection="1">
      <alignment horizontal="left" indent="1"/>
      <protection locked="0"/>
    </xf>
    <xf numFmtId="3" fontId="19" fillId="0" borderId="11" xfId="0" applyNumberFormat="1" applyFont="1" applyBorder="1" applyProtection="1">
      <protection locked="0"/>
    </xf>
    <xf numFmtId="0" fontId="19" fillId="0" borderId="0" xfId="0" applyFont="1" applyAlignment="1" applyProtection="1">
      <alignment horizontal="left" indent="1"/>
      <protection locked="0"/>
    </xf>
    <xf numFmtId="0" fontId="32" fillId="0" borderId="1" xfId="0" applyFont="1" applyBorder="1" applyAlignment="1" applyProtection="1">
      <alignment horizontal="left"/>
      <protection locked="0"/>
    </xf>
    <xf numFmtId="0" fontId="17" fillId="0" borderId="1" xfId="0" applyFont="1" applyBorder="1" applyProtection="1">
      <protection locked="0"/>
    </xf>
    <xf numFmtId="0" fontId="17" fillId="0" borderId="8" xfId="0" applyFont="1" applyBorder="1" applyProtection="1">
      <protection locked="0"/>
    </xf>
    <xf numFmtId="9" fontId="17" fillId="0" borderId="28" xfId="1" applyFont="1" applyBorder="1" applyProtection="1">
      <protection locked="0"/>
    </xf>
    <xf numFmtId="3" fontId="18" fillId="0" borderId="11" xfId="0" applyNumberFormat="1" applyFont="1" applyBorder="1" applyProtection="1">
      <protection locked="0"/>
    </xf>
    <xf numFmtId="0" fontId="19" fillId="0" borderId="1" xfId="0" applyFont="1" applyBorder="1" applyAlignment="1" applyProtection="1">
      <alignment horizontal="left" indent="1"/>
      <protection locked="0"/>
    </xf>
    <xf numFmtId="3" fontId="19" fillId="0" borderId="28" xfId="0" applyNumberFormat="1" applyFont="1" applyBorder="1" applyProtection="1">
      <protection locked="0"/>
    </xf>
    <xf numFmtId="0" fontId="18" fillId="0" borderId="4" xfId="0" applyFont="1" applyBorder="1" applyAlignment="1" applyProtection="1">
      <alignment horizontal="left" vertical="center"/>
      <protection locked="0"/>
    </xf>
    <xf numFmtId="0" fontId="18" fillId="0" borderId="4" xfId="0" applyFont="1" applyBorder="1" applyAlignment="1" applyProtection="1">
      <alignment horizontal="left" vertical="center" indent="1"/>
      <protection locked="0"/>
    </xf>
    <xf numFmtId="0" fontId="18" fillId="0" borderId="4" xfId="0" applyFont="1" applyBorder="1" applyProtection="1">
      <protection locked="0"/>
    </xf>
    <xf numFmtId="0" fontId="18" fillId="0" borderId="10" xfId="0" applyFont="1" applyBorder="1" applyProtection="1">
      <protection locked="0"/>
    </xf>
    <xf numFmtId="3" fontId="18" fillId="0" borderId="26" xfId="0" applyNumberFormat="1" applyFont="1" applyBorder="1" applyProtection="1">
      <protection locked="0"/>
    </xf>
    <xf numFmtId="0" fontId="19" fillId="0" borderId="38" xfId="0" applyFont="1" applyBorder="1" applyAlignment="1" applyProtection="1">
      <alignment horizontal="left" vertical="center"/>
      <protection locked="0"/>
    </xf>
    <xf numFmtId="0" fontId="19" fillId="0" borderId="38" xfId="0" applyFont="1" applyBorder="1" applyAlignment="1" applyProtection="1">
      <alignment horizontal="left" vertical="center" indent="1"/>
      <protection locked="0"/>
    </xf>
    <xf numFmtId="0" fontId="19" fillId="0" borderId="38" xfId="0" applyFont="1" applyBorder="1" applyProtection="1">
      <protection locked="0"/>
    </xf>
    <xf numFmtId="0" fontId="19" fillId="0" borderId="86" xfId="0" applyFont="1" applyBorder="1" applyProtection="1">
      <protection locked="0"/>
    </xf>
    <xf numFmtId="3" fontId="19" fillId="0" borderId="84" xfId="0" applyNumberFormat="1" applyFont="1" applyBorder="1" applyProtection="1">
      <protection locked="0"/>
    </xf>
    <xf numFmtId="0" fontId="19" fillId="0" borderId="0" xfId="0" applyFont="1" applyAlignment="1" applyProtection="1">
      <alignment horizontal="left" vertical="center"/>
      <protection locked="0"/>
    </xf>
    <xf numFmtId="3" fontId="18" fillId="0" borderId="0" xfId="0" applyNumberFormat="1" applyFont="1" applyBorder="1" applyProtection="1">
      <protection locked="0"/>
    </xf>
    <xf numFmtId="9" fontId="19" fillId="0" borderId="0" xfId="1" applyFont="1" applyProtection="1">
      <protection locked="0"/>
    </xf>
    <xf numFmtId="3" fontId="19" fillId="0" borderId="0" xfId="0" applyNumberFormat="1" applyFont="1" applyProtection="1">
      <protection locked="0"/>
    </xf>
    <xf numFmtId="3" fontId="18" fillId="0" borderId="5" xfId="0" applyNumberFormat="1" applyFont="1" applyBorder="1" applyAlignment="1" applyProtection="1">
      <alignment horizontal="left" vertical="center"/>
      <protection locked="0"/>
    </xf>
    <xf numFmtId="3" fontId="17" fillId="0" borderId="6" xfId="0" applyNumberFormat="1" applyFont="1" applyBorder="1" applyAlignment="1" applyProtection="1">
      <alignment horizontal="left" vertical="center"/>
      <protection locked="0"/>
    </xf>
    <xf numFmtId="164" fontId="19" fillId="0" borderId="6" xfId="1" applyNumberFormat="1" applyFont="1" applyBorder="1" applyAlignment="1" applyProtection="1">
      <alignment horizontal="left" vertical="center"/>
      <protection locked="0"/>
    </xf>
    <xf numFmtId="3" fontId="18" fillId="0" borderId="75" xfId="0" applyNumberFormat="1" applyFont="1" applyBorder="1" applyAlignment="1" applyProtection="1">
      <alignment horizontal="left" vertical="center"/>
      <protection locked="0"/>
    </xf>
    <xf numFmtId="0" fontId="19" fillId="0" borderId="6" xfId="0" applyFont="1" applyBorder="1" applyAlignment="1" applyProtection="1">
      <alignment horizontal="left" vertical="center"/>
      <protection locked="0"/>
    </xf>
    <xf numFmtId="0" fontId="24" fillId="0" borderId="0" xfId="0" applyFont="1" applyFill="1" applyAlignment="1" applyProtection="1">
      <alignment horizontal="left" vertical="center"/>
      <protection locked="0"/>
    </xf>
    <xf numFmtId="3" fontId="18" fillId="0" borderId="6" xfId="0" applyNumberFormat="1" applyFont="1" applyBorder="1" applyAlignment="1" applyProtection="1">
      <alignment horizontal="left" vertical="center"/>
      <protection locked="0"/>
    </xf>
    <xf numFmtId="3" fontId="18" fillId="0" borderId="25" xfId="0" applyNumberFormat="1" applyFont="1" applyBorder="1" applyAlignment="1" applyProtection="1">
      <alignment horizontal="left" vertical="center"/>
      <protection locked="0"/>
    </xf>
    <xf numFmtId="0" fontId="24" fillId="0" borderId="42" xfId="0" applyFont="1" applyFill="1" applyBorder="1" applyAlignment="1" applyProtection="1">
      <alignment horizontal="left" vertical="center"/>
      <protection locked="0"/>
    </xf>
    <xf numFmtId="0" fontId="19" fillId="0" borderId="1" xfId="0" applyFont="1" applyBorder="1" applyAlignment="1" applyProtection="1">
      <alignment horizontal="left" vertical="center"/>
      <protection locked="0"/>
    </xf>
    <xf numFmtId="3" fontId="18" fillId="0" borderId="78" xfId="0" applyNumberFormat="1" applyFont="1" applyBorder="1" applyAlignment="1" applyProtection="1">
      <alignment horizontal="left" vertical="center"/>
      <protection locked="0"/>
    </xf>
    <xf numFmtId="3" fontId="19" fillId="0" borderId="78" xfId="0" applyNumberFormat="1" applyFont="1" applyBorder="1" applyAlignment="1" applyProtection="1">
      <alignment horizontal="left" vertical="center"/>
      <protection locked="0"/>
    </xf>
    <xf numFmtId="164" fontId="19" fillId="0" borderId="78" xfId="1" applyNumberFormat="1" applyFont="1" applyFill="1" applyBorder="1" applyAlignment="1" applyProtection="1">
      <alignment horizontal="left" vertical="center"/>
      <protection locked="0"/>
    </xf>
    <xf numFmtId="3" fontId="18" fillId="0" borderId="79" xfId="0" applyNumberFormat="1" applyFont="1" applyBorder="1" applyAlignment="1" applyProtection="1">
      <alignment horizontal="left" vertical="center"/>
      <protection locked="0"/>
    </xf>
    <xf numFmtId="0" fontId="19" fillId="0" borderId="78" xfId="0" applyFont="1" applyBorder="1" applyAlignment="1" applyProtection="1">
      <alignment horizontal="left" vertical="center"/>
      <protection locked="0"/>
    </xf>
    <xf numFmtId="0" fontId="15" fillId="0" borderId="1" xfId="0" applyFont="1" applyFill="1" applyBorder="1" applyAlignment="1" applyProtection="1">
      <alignment vertical="top"/>
      <protection locked="0"/>
    </xf>
    <xf numFmtId="0" fontId="16" fillId="0" borderId="1" xfId="0" applyFont="1" applyFill="1" applyBorder="1" applyAlignment="1" applyProtection="1">
      <alignment vertical="top"/>
      <protection locked="0"/>
    </xf>
    <xf numFmtId="0" fontId="18" fillId="0" borderId="9" xfId="0" applyFont="1" applyBorder="1" applyAlignment="1" applyProtection="1">
      <alignment horizontal="left" vertical="center" wrapText="1"/>
      <protection locked="0"/>
    </xf>
    <xf numFmtId="0" fontId="19" fillId="0" borderId="0" xfId="0" applyFont="1" applyAlignment="1" applyProtection="1">
      <alignment wrapText="1"/>
      <protection locked="0"/>
    </xf>
    <xf numFmtId="0" fontId="18" fillId="3" borderId="2" xfId="0" applyFont="1" applyFill="1" applyBorder="1" applyAlignment="1" applyProtection="1">
      <alignment horizontal="left" vertical="center"/>
      <protection locked="0"/>
    </xf>
    <xf numFmtId="0" fontId="18" fillId="2" borderId="2" xfId="0" applyFont="1" applyFill="1" applyBorder="1" applyProtection="1">
      <protection locked="0"/>
    </xf>
    <xf numFmtId="10" fontId="18" fillId="3" borderId="2" xfId="1" applyNumberFormat="1" applyFont="1" applyFill="1" applyBorder="1" applyProtection="1">
      <protection locked="0"/>
    </xf>
    <xf numFmtId="3" fontId="18" fillId="3" borderId="2" xfId="0" applyNumberFormat="1" applyFont="1" applyFill="1" applyBorder="1" applyProtection="1">
      <protection locked="0"/>
    </xf>
    <xf numFmtId="9" fontId="32" fillId="2" borderId="21" xfId="1" applyFont="1" applyFill="1" applyBorder="1" applyAlignment="1" applyProtection="1">
      <alignment horizontal="right"/>
      <protection locked="0"/>
    </xf>
    <xf numFmtId="3" fontId="16" fillId="2" borderId="21" xfId="0" applyNumberFormat="1" applyFont="1" applyFill="1" applyBorder="1" applyProtection="1">
      <protection locked="0"/>
    </xf>
    <xf numFmtId="3" fontId="19" fillId="0" borderId="54" xfId="0" applyNumberFormat="1" applyFont="1" applyFill="1" applyBorder="1" applyProtection="1">
      <protection locked="0"/>
    </xf>
    <xf numFmtId="164" fontId="19" fillId="0" borderId="54" xfId="1" applyNumberFormat="1" applyFont="1" applyFill="1" applyBorder="1" applyProtection="1">
      <protection locked="0"/>
    </xf>
    <xf numFmtId="3" fontId="19" fillId="0" borderId="54" xfId="0" applyNumberFormat="1" applyFont="1" applyBorder="1" applyAlignment="1" applyProtection="1">
      <alignment vertical="top" wrapText="1"/>
      <protection locked="0"/>
    </xf>
    <xf numFmtId="3" fontId="16" fillId="0" borderId="54" xfId="0" applyNumberFormat="1" applyFont="1" applyBorder="1" applyProtection="1">
      <protection locked="0"/>
    </xf>
    <xf numFmtId="3" fontId="19" fillId="3" borderId="36" xfId="0" applyNumberFormat="1" applyFont="1" applyFill="1" applyBorder="1" applyAlignment="1" applyProtection="1">
      <alignment vertical="top" wrapText="1"/>
      <protection locked="0"/>
    </xf>
    <xf numFmtId="3" fontId="19" fillId="3" borderId="27" xfId="0" applyNumberFormat="1" applyFont="1" applyFill="1" applyBorder="1" applyAlignment="1" applyProtection="1">
      <alignment vertical="top" wrapText="1"/>
      <protection locked="0"/>
    </xf>
    <xf numFmtId="3" fontId="19" fillId="3" borderId="31" xfId="0" applyNumberFormat="1" applyFont="1" applyFill="1" applyBorder="1" applyAlignment="1" applyProtection="1">
      <alignment vertical="top" wrapText="1"/>
      <protection locked="0"/>
    </xf>
    <xf numFmtId="9" fontId="16" fillId="0" borderId="11" xfId="1" applyFont="1" applyBorder="1" applyAlignment="1" applyProtection="1">
      <alignment horizontal="right" vertical="top"/>
      <protection locked="0"/>
    </xf>
    <xf numFmtId="0" fontId="16" fillId="0" borderId="11" xfId="0" applyFont="1" applyBorder="1" applyAlignment="1" applyProtection="1">
      <alignment vertical="top"/>
      <protection locked="0"/>
    </xf>
    <xf numFmtId="3" fontId="19" fillId="0" borderId="76" xfId="0" applyNumberFormat="1" applyFont="1" applyFill="1" applyBorder="1" applyProtection="1">
      <protection locked="0"/>
    </xf>
    <xf numFmtId="164" fontId="19" fillId="0" borderId="76" xfId="1" applyNumberFormat="1" applyFont="1" applyFill="1" applyBorder="1" applyProtection="1">
      <protection locked="0"/>
    </xf>
    <xf numFmtId="3" fontId="19" fillId="0" borderId="76" xfId="0" applyNumberFormat="1" applyFont="1" applyBorder="1" applyAlignment="1" applyProtection="1">
      <alignment vertical="top" wrapText="1"/>
      <protection locked="0"/>
    </xf>
    <xf numFmtId="3" fontId="16" fillId="0" borderId="76" xfId="0" applyNumberFormat="1" applyFont="1" applyBorder="1" applyProtection="1">
      <protection locked="0"/>
    </xf>
    <xf numFmtId="3" fontId="19" fillId="3" borderId="80" xfId="0" applyNumberFormat="1" applyFont="1" applyFill="1" applyBorder="1" applyAlignment="1" applyProtection="1">
      <alignment vertical="top" wrapText="1"/>
      <protection locked="0"/>
    </xf>
    <xf numFmtId="3" fontId="19" fillId="3" borderId="29" xfId="0" applyNumberFormat="1" applyFont="1" applyFill="1" applyBorder="1" applyAlignment="1" applyProtection="1">
      <alignment vertical="top" wrapText="1"/>
      <protection locked="0"/>
    </xf>
    <xf numFmtId="3" fontId="19" fillId="3" borderId="33" xfId="0" applyNumberFormat="1" applyFont="1" applyFill="1" applyBorder="1" applyAlignment="1" applyProtection="1">
      <alignment vertical="top" wrapText="1"/>
      <protection locked="0"/>
    </xf>
    <xf numFmtId="3" fontId="18" fillId="0" borderId="0" xfId="0" applyNumberFormat="1" applyFont="1" applyBorder="1" applyAlignment="1" applyProtection="1">
      <alignment vertical="top"/>
      <protection locked="0"/>
    </xf>
    <xf numFmtId="3" fontId="19" fillId="0" borderId="0" xfId="0" applyNumberFormat="1" applyFont="1" applyBorder="1" applyProtection="1">
      <protection locked="0"/>
    </xf>
    <xf numFmtId="9" fontId="19" fillId="0" borderId="0" xfId="1" applyFont="1" applyBorder="1" applyProtection="1">
      <protection locked="0"/>
    </xf>
    <xf numFmtId="1" fontId="19" fillId="0" borderId="0" xfId="0" applyNumberFormat="1" applyFont="1" applyBorder="1" applyAlignment="1" applyProtection="1">
      <alignment vertical="top" wrapText="1"/>
      <protection locked="0"/>
    </xf>
    <xf numFmtId="3" fontId="19" fillId="0" borderId="7" xfId="0" applyNumberFormat="1" applyFont="1" applyBorder="1" applyProtection="1">
      <protection locked="0"/>
    </xf>
    <xf numFmtId="0" fontId="19" fillId="0" borderId="11" xfId="0" applyFont="1" applyBorder="1" applyProtection="1">
      <protection locked="0"/>
    </xf>
    <xf numFmtId="3" fontId="19" fillId="3" borderId="54" xfId="0" applyNumberFormat="1" applyFont="1" applyFill="1" applyBorder="1" applyAlignment="1" applyProtection="1">
      <alignment vertical="top" wrapText="1"/>
      <protection locked="0"/>
    </xf>
    <xf numFmtId="3" fontId="19" fillId="0" borderId="54" xfId="0" applyNumberFormat="1" applyFont="1" applyBorder="1" applyProtection="1">
      <protection locked="0"/>
    </xf>
    <xf numFmtId="3" fontId="19" fillId="3" borderId="67" xfId="0" applyNumberFormat="1" applyFont="1" applyFill="1" applyBorder="1" applyAlignment="1" applyProtection="1">
      <alignment vertical="top" wrapText="1"/>
      <protection locked="0"/>
    </xf>
    <xf numFmtId="3" fontId="19" fillId="0" borderId="67" xfId="0" applyNumberFormat="1" applyFont="1" applyBorder="1" applyProtection="1">
      <protection locked="0"/>
    </xf>
    <xf numFmtId="3" fontId="19" fillId="3" borderId="37" xfId="0" applyNumberFormat="1" applyFont="1" applyFill="1" applyBorder="1" applyAlignment="1" applyProtection="1">
      <alignment vertical="top" wrapText="1"/>
      <protection locked="0"/>
    </xf>
    <xf numFmtId="3" fontId="19" fillId="3" borderId="23" xfId="0" applyNumberFormat="1" applyFont="1" applyFill="1" applyBorder="1" applyAlignment="1" applyProtection="1">
      <alignment vertical="top" wrapText="1"/>
      <protection locked="0"/>
    </xf>
    <xf numFmtId="3" fontId="19" fillId="3" borderId="32" xfId="0" applyNumberFormat="1" applyFont="1" applyFill="1" applyBorder="1" applyAlignment="1" applyProtection="1">
      <alignment vertical="top" wrapText="1"/>
      <protection locked="0"/>
    </xf>
    <xf numFmtId="3" fontId="19" fillId="3" borderId="67" xfId="1" applyNumberFormat="1" applyFont="1" applyFill="1" applyBorder="1" applyProtection="1">
      <protection locked="0"/>
    </xf>
    <xf numFmtId="3" fontId="19" fillId="3" borderId="76" xfId="1" applyNumberFormat="1" applyFont="1" applyFill="1" applyBorder="1" applyProtection="1">
      <protection locked="0"/>
    </xf>
    <xf numFmtId="3" fontId="19" fillId="0" borderId="76" xfId="0" applyNumberFormat="1" applyFont="1" applyBorder="1" applyProtection="1">
      <protection locked="0"/>
    </xf>
    <xf numFmtId="3" fontId="18" fillId="0" borderId="5" xfId="0" applyNumberFormat="1" applyFont="1" applyBorder="1" applyAlignment="1" applyProtection="1">
      <alignment vertical="top"/>
      <protection locked="0"/>
    </xf>
    <xf numFmtId="3" fontId="17" fillId="0" borderId="6" xfId="0" applyNumberFormat="1" applyFont="1" applyBorder="1" applyProtection="1">
      <protection locked="0"/>
    </xf>
    <xf numFmtId="164" fontId="19" fillId="0" borderId="6" xfId="1" applyNumberFormat="1" applyFont="1" applyBorder="1" applyProtection="1">
      <protection locked="0"/>
    </xf>
    <xf numFmtId="3" fontId="18" fillId="0" borderId="75" xfId="0" applyNumberFormat="1" applyFont="1" applyBorder="1" applyProtection="1">
      <protection locked="0"/>
    </xf>
    <xf numFmtId="0" fontId="19" fillId="0" borderId="6" xfId="0" applyFont="1" applyBorder="1" applyProtection="1">
      <protection locked="0"/>
    </xf>
    <xf numFmtId="0" fontId="19" fillId="0" borderId="23" xfId="0" applyFont="1" applyBorder="1" applyProtection="1">
      <protection locked="0"/>
    </xf>
    <xf numFmtId="3" fontId="18" fillId="0" borderId="44" xfId="0" applyNumberFormat="1" applyFont="1" applyBorder="1" applyAlignment="1" applyProtection="1">
      <alignment vertical="top"/>
      <protection locked="0"/>
    </xf>
    <xf numFmtId="3" fontId="19" fillId="0" borderId="44" xfId="0" applyNumberFormat="1" applyFont="1" applyBorder="1" applyProtection="1">
      <protection locked="0"/>
    </xf>
    <xf numFmtId="164" fontId="19" fillId="3" borderId="44" xfId="1" applyNumberFormat="1" applyFont="1" applyFill="1" applyBorder="1" applyProtection="1">
      <protection locked="0"/>
    </xf>
    <xf numFmtId="3" fontId="18" fillId="0" borderId="77" xfId="0" applyNumberFormat="1" applyFont="1" applyBorder="1" applyProtection="1">
      <protection locked="0"/>
    </xf>
    <xf numFmtId="0" fontId="19" fillId="0" borderId="44" xfId="0" applyFont="1" applyBorder="1" applyProtection="1">
      <protection locked="0"/>
    </xf>
    <xf numFmtId="164" fontId="19" fillId="0" borderId="0" xfId="1" applyNumberFormat="1" applyFont="1" applyProtection="1">
      <protection locked="0"/>
    </xf>
    <xf numFmtId="1" fontId="19" fillId="0" borderId="0" xfId="1" applyNumberFormat="1" applyFont="1" applyProtection="1">
      <protection locked="0"/>
    </xf>
    <xf numFmtId="3" fontId="19" fillId="0" borderId="0" xfId="0" applyNumberFormat="1" applyFont="1" applyAlignment="1" applyProtection="1">
      <alignment vertical="top" wrapText="1"/>
      <protection locked="0"/>
    </xf>
    <xf numFmtId="3" fontId="19" fillId="0" borderId="78" xfId="0" applyNumberFormat="1" applyFont="1" applyBorder="1" applyAlignment="1" applyProtection="1">
      <alignment vertical="top" wrapText="1"/>
      <protection locked="0"/>
    </xf>
    <xf numFmtId="3" fontId="18" fillId="2" borderId="9" xfId="0" applyNumberFormat="1" applyFont="1" applyFill="1" applyBorder="1" applyProtection="1">
      <protection locked="0"/>
    </xf>
    <xf numFmtId="0" fontId="18" fillId="0" borderId="2" xfId="0" applyFont="1" applyBorder="1" applyAlignment="1" applyProtection="1">
      <alignment horizontal="left" vertical="center" wrapText="1"/>
      <protection locked="0"/>
    </xf>
    <xf numFmtId="0" fontId="18" fillId="2" borderId="0" xfId="0" applyFont="1" applyFill="1" applyBorder="1" applyAlignment="1" applyProtection="1">
      <alignment horizontal="left" vertical="center"/>
      <protection locked="0"/>
    </xf>
    <xf numFmtId="0" fontId="19" fillId="2" borderId="0" xfId="0" applyFont="1" applyFill="1" applyBorder="1" applyProtection="1">
      <protection locked="0"/>
    </xf>
    <xf numFmtId="9" fontId="19" fillId="2" borderId="0" xfId="1" applyFont="1" applyFill="1" applyBorder="1" applyProtection="1">
      <protection locked="0"/>
    </xf>
    <xf numFmtId="9" fontId="19" fillId="2" borderId="10" xfId="1" applyFont="1" applyFill="1" applyBorder="1" applyProtection="1">
      <protection locked="0"/>
    </xf>
    <xf numFmtId="0" fontId="19" fillId="2" borderId="12" xfId="0" applyFont="1" applyFill="1" applyBorder="1" applyProtection="1">
      <protection locked="0"/>
    </xf>
    <xf numFmtId="0" fontId="17" fillId="2" borderId="0" xfId="0" applyFont="1" applyFill="1" applyBorder="1" applyProtection="1">
      <protection locked="0"/>
    </xf>
    <xf numFmtId="0" fontId="19" fillId="2" borderId="0" xfId="0" applyFont="1" applyFill="1" applyProtection="1">
      <protection locked="0"/>
    </xf>
    <xf numFmtId="3" fontId="19" fillId="0" borderId="5" xfId="0" applyNumberFormat="1" applyFont="1" applyBorder="1" applyProtection="1">
      <protection locked="0"/>
    </xf>
    <xf numFmtId="9" fontId="19" fillId="0" borderId="5" xfId="1" applyFont="1" applyBorder="1" applyProtection="1">
      <protection locked="0"/>
    </xf>
    <xf numFmtId="1" fontId="19" fillId="0" borderId="75" xfId="0" applyNumberFormat="1" applyFont="1" applyBorder="1" applyAlignment="1" applyProtection="1">
      <alignment vertical="top" wrapText="1"/>
      <protection locked="0"/>
    </xf>
    <xf numFmtId="3" fontId="18" fillId="0" borderId="13" xfId="0" applyNumberFormat="1" applyFont="1" applyBorder="1" applyProtection="1">
      <protection locked="0"/>
    </xf>
    <xf numFmtId="164" fontId="19" fillId="0" borderId="0" xfId="1" applyNumberFormat="1" applyFont="1" applyFill="1" applyBorder="1" applyProtection="1">
      <protection locked="0"/>
    </xf>
    <xf numFmtId="1" fontId="19" fillId="0" borderId="7" xfId="1" applyNumberFormat="1" applyFont="1" applyFill="1" applyBorder="1" applyProtection="1">
      <protection locked="0"/>
    </xf>
    <xf numFmtId="3" fontId="19" fillId="0" borderId="12" xfId="0" applyNumberFormat="1" applyFont="1" applyBorder="1" applyProtection="1">
      <protection locked="0"/>
    </xf>
    <xf numFmtId="3" fontId="19" fillId="3" borderId="100" xfId="0" applyNumberFormat="1" applyFont="1" applyFill="1" applyBorder="1" applyAlignment="1" applyProtection="1">
      <alignment vertical="top" wrapText="1"/>
      <protection locked="0"/>
    </xf>
    <xf numFmtId="3" fontId="18" fillId="0" borderId="2" xfId="0" applyNumberFormat="1" applyFont="1" applyBorder="1" applyAlignment="1" applyProtection="1">
      <alignment vertical="center"/>
      <protection locked="0"/>
    </xf>
    <xf numFmtId="3" fontId="17" fillId="0" borderId="1" xfId="0" applyNumberFormat="1" applyFont="1" applyBorder="1" applyAlignment="1" applyProtection="1">
      <alignment vertical="center"/>
      <protection locked="0"/>
    </xf>
    <xf numFmtId="164" fontId="19" fillId="0" borderId="1" xfId="1" applyNumberFormat="1" applyFont="1" applyBorder="1" applyAlignment="1" applyProtection="1">
      <alignment vertical="center"/>
      <protection locked="0"/>
    </xf>
    <xf numFmtId="3" fontId="19" fillId="0" borderId="9" xfId="0" applyNumberFormat="1" applyFont="1" applyBorder="1" applyAlignment="1" applyProtection="1">
      <alignment vertical="center"/>
      <protection locked="0"/>
    </xf>
    <xf numFmtId="0" fontId="19" fillId="0" borderId="1" xfId="0" applyFont="1" applyBorder="1" applyAlignment="1" applyProtection="1">
      <alignment vertical="center"/>
      <protection locked="0"/>
    </xf>
    <xf numFmtId="3" fontId="17" fillId="0" borderId="4" xfId="0" applyNumberFormat="1" applyFont="1" applyFill="1" applyBorder="1" applyProtection="1">
      <protection locked="0"/>
    </xf>
    <xf numFmtId="164" fontId="19" fillId="0" borderId="4" xfId="1" applyNumberFormat="1" applyFont="1" applyFill="1" applyBorder="1" applyProtection="1">
      <protection locked="0"/>
    </xf>
    <xf numFmtId="3" fontId="18" fillId="0" borderId="4" xfId="0" applyNumberFormat="1" applyFont="1" applyFill="1" applyBorder="1" applyProtection="1">
      <protection locked="0"/>
    </xf>
    <xf numFmtId="0" fontId="19" fillId="0" borderId="4" xfId="0" applyFont="1" applyFill="1" applyBorder="1" applyProtection="1">
      <protection locked="0"/>
    </xf>
    <xf numFmtId="3" fontId="19" fillId="0" borderId="4" xfId="0" applyNumberFormat="1" applyFont="1" applyFill="1" applyBorder="1" applyAlignment="1" applyProtection="1">
      <alignment vertical="top" wrapText="1"/>
      <protection locked="0"/>
    </xf>
    <xf numFmtId="0" fontId="19" fillId="0" borderId="4" xfId="0" applyFont="1" applyBorder="1" applyProtection="1">
      <protection locked="0"/>
    </xf>
    <xf numFmtId="9" fontId="19" fillId="0" borderId="4" xfId="0" applyNumberFormat="1" applyFont="1" applyBorder="1" applyProtection="1">
      <protection locked="0"/>
    </xf>
    <xf numFmtId="0" fontId="19" fillId="0" borderId="15" xfId="0" applyFont="1" applyBorder="1" applyProtection="1">
      <protection locked="0"/>
    </xf>
    <xf numFmtId="9" fontId="19" fillId="0" borderId="0" xfId="0" applyNumberFormat="1" applyFont="1" applyBorder="1" applyProtection="1">
      <protection locked="0"/>
    </xf>
    <xf numFmtId="0" fontId="19" fillId="0" borderId="12" xfId="0" applyFont="1" applyBorder="1" applyProtection="1">
      <protection locked="0"/>
    </xf>
    <xf numFmtId="9" fontId="19" fillId="0" borderId="1" xfId="0" applyNumberFormat="1" applyFont="1" applyBorder="1" applyProtection="1">
      <protection locked="0"/>
    </xf>
    <xf numFmtId="0" fontId="19" fillId="0" borderId="103" xfId="0" applyFont="1" applyBorder="1" applyProtection="1">
      <protection locked="0"/>
    </xf>
    <xf numFmtId="0" fontId="18" fillId="2" borderId="2" xfId="0" applyFont="1" applyFill="1" applyBorder="1" applyAlignment="1" applyProtection="1">
      <alignment horizontal="left" vertical="center"/>
      <protection locked="0"/>
    </xf>
    <xf numFmtId="0" fontId="19" fillId="2" borderId="2" xfId="0" applyFont="1" applyFill="1" applyBorder="1" applyProtection="1">
      <protection locked="0"/>
    </xf>
    <xf numFmtId="9" fontId="19" fillId="2" borderId="2" xfId="1" applyFont="1" applyFill="1" applyBorder="1" applyProtection="1">
      <protection locked="0"/>
    </xf>
    <xf numFmtId="0" fontId="19" fillId="2" borderId="4" xfId="0" applyFont="1" applyFill="1" applyBorder="1" applyProtection="1">
      <protection locked="0"/>
    </xf>
    <xf numFmtId="0" fontId="17" fillId="2" borderId="2" xfId="0" applyFont="1" applyFill="1" applyBorder="1" applyProtection="1">
      <protection locked="0"/>
    </xf>
    <xf numFmtId="0" fontId="19" fillId="2" borderId="9" xfId="0" applyFont="1" applyFill="1" applyBorder="1" applyProtection="1">
      <protection locked="0"/>
    </xf>
    <xf numFmtId="3" fontId="17" fillId="2" borderId="2" xfId="0" applyNumberFormat="1" applyFont="1" applyFill="1" applyBorder="1" applyProtection="1">
      <protection locked="0"/>
    </xf>
    <xf numFmtId="0" fontId="18" fillId="0" borderId="4" xfId="0" applyFont="1" applyFill="1" applyBorder="1" applyAlignment="1" applyProtection="1">
      <alignment horizontal="left" vertical="center"/>
      <protection locked="0"/>
    </xf>
    <xf numFmtId="9" fontId="19" fillId="0" borderId="4" xfId="1" applyFont="1" applyFill="1" applyBorder="1" applyProtection="1">
      <protection locked="0"/>
    </xf>
    <xf numFmtId="3" fontId="18" fillId="0" borderId="15" xfId="0" applyNumberFormat="1" applyFont="1" applyBorder="1" applyProtection="1">
      <protection locked="0"/>
    </xf>
    <xf numFmtId="3" fontId="18" fillId="0" borderId="6" xfId="0" applyNumberFormat="1" applyFont="1" applyBorder="1" applyAlignment="1" applyProtection="1">
      <alignment vertical="top"/>
      <protection locked="0"/>
    </xf>
    <xf numFmtId="3" fontId="19" fillId="0" borderId="6" xfId="0" applyNumberFormat="1" applyFont="1" applyBorder="1" applyProtection="1">
      <protection locked="0"/>
    </xf>
    <xf numFmtId="164" fontId="19" fillId="6" borderId="6" xfId="1" applyNumberFormat="1" applyFont="1" applyFill="1" applyBorder="1" applyProtection="1">
      <protection locked="0"/>
    </xf>
    <xf numFmtId="164" fontId="19" fillId="4" borderId="6" xfId="1" applyNumberFormat="1" applyFont="1" applyFill="1" applyBorder="1" applyProtection="1">
      <protection locked="0"/>
    </xf>
    <xf numFmtId="3" fontId="18" fillId="0" borderId="14" xfId="0" applyNumberFormat="1" applyFont="1" applyBorder="1" applyProtection="1">
      <protection locked="0"/>
    </xf>
    <xf numFmtId="0" fontId="19" fillId="0" borderId="100" xfId="0" applyFont="1" applyBorder="1" applyProtection="1">
      <protection locked="0"/>
    </xf>
    <xf numFmtId="3" fontId="19" fillId="0" borderId="23" xfId="0" applyNumberFormat="1" applyFont="1" applyBorder="1" applyProtection="1">
      <protection locked="0"/>
    </xf>
    <xf numFmtId="3" fontId="19" fillId="0" borderId="32" xfId="0" applyNumberFormat="1" applyFont="1" applyBorder="1" applyProtection="1">
      <protection locked="0"/>
    </xf>
    <xf numFmtId="0" fontId="34" fillId="0" borderId="0" xfId="0" applyFont="1" applyProtection="1">
      <protection locked="0"/>
    </xf>
    <xf numFmtId="3" fontId="34" fillId="0" borderId="12" xfId="0" applyNumberFormat="1" applyFont="1" applyBorder="1" applyProtection="1">
      <protection locked="0"/>
    </xf>
    <xf numFmtId="0" fontId="34" fillId="3" borderId="0" xfId="0" applyFont="1" applyFill="1" applyProtection="1">
      <protection locked="0"/>
    </xf>
    <xf numFmtId="3" fontId="34" fillId="3" borderId="100" xfId="0" applyNumberFormat="1" applyFont="1" applyFill="1" applyBorder="1" applyProtection="1">
      <protection locked="0"/>
    </xf>
    <xf numFmtId="3" fontId="34" fillId="3" borderId="23" xfId="0" applyNumberFormat="1" applyFont="1" applyFill="1" applyBorder="1" applyProtection="1">
      <protection locked="0"/>
    </xf>
    <xf numFmtId="3" fontId="34" fillId="3" borderId="32" xfId="0" applyNumberFormat="1" applyFont="1" applyFill="1" applyBorder="1" applyProtection="1">
      <protection locked="0"/>
    </xf>
    <xf numFmtId="0" fontId="17" fillId="3" borderId="0" xfId="0" applyFont="1" applyFill="1" applyProtection="1">
      <protection locked="0"/>
    </xf>
    <xf numFmtId="9" fontId="17" fillId="0" borderId="0" xfId="1" applyFont="1" applyProtection="1">
      <protection locked="0"/>
    </xf>
    <xf numFmtId="3" fontId="17" fillId="0" borderId="0" xfId="0" applyNumberFormat="1" applyFont="1" applyProtection="1">
      <protection locked="0"/>
    </xf>
    <xf numFmtId="3" fontId="17" fillId="0" borderId="12" xfId="0" applyNumberFormat="1" applyFont="1" applyBorder="1" applyProtection="1">
      <protection locked="0"/>
    </xf>
    <xf numFmtId="3" fontId="17" fillId="3" borderId="100" xfId="0" applyNumberFormat="1" applyFont="1" applyFill="1" applyBorder="1" applyProtection="1">
      <protection locked="0"/>
    </xf>
    <xf numFmtId="3" fontId="17" fillId="3" borderId="23" xfId="0" applyNumberFormat="1" applyFont="1" applyFill="1" applyBorder="1" applyProtection="1">
      <protection locked="0"/>
    </xf>
    <xf numFmtId="3" fontId="17" fillId="3" borderId="32" xfId="0" applyNumberFormat="1" applyFont="1" applyFill="1" applyBorder="1" applyProtection="1">
      <protection locked="0"/>
    </xf>
    <xf numFmtId="0" fontId="17" fillId="0" borderId="0" xfId="0" applyFont="1" applyProtection="1">
      <protection locked="0"/>
    </xf>
    <xf numFmtId="3" fontId="19" fillId="2" borderId="2" xfId="0" applyNumberFormat="1" applyFont="1" applyFill="1" applyBorder="1" applyProtection="1">
      <protection locked="0"/>
    </xf>
    <xf numFmtId="3" fontId="19" fillId="0" borderId="4" xfId="0" applyNumberFormat="1" applyFont="1" applyFill="1" applyBorder="1" applyProtection="1">
      <protection locked="0"/>
    </xf>
    <xf numFmtId="164" fontId="19" fillId="0" borderId="6" xfId="1" applyNumberFormat="1" applyFont="1" applyFill="1" applyBorder="1" applyProtection="1">
      <protection locked="0"/>
    </xf>
    <xf numFmtId="164" fontId="19" fillId="3" borderId="6" xfId="1" applyNumberFormat="1" applyFont="1" applyFill="1" applyBorder="1" applyProtection="1">
      <protection locked="0"/>
    </xf>
    <xf numFmtId="0" fontId="19" fillId="0" borderId="89" xfId="0" applyFont="1" applyBorder="1" applyAlignment="1" applyProtection="1">
      <alignment horizontal="left" vertical="center" indent="1"/>
      <protection locked="0"/>
    </xf>
    <xf numFmtId="0" fontId="19" fillId="0" borderId="89" xfId="0" applyFont="1" applyBorder="1" applyProtection="1">
      <protection locked="0"/>
    </xf>
    <xf numFmtId="9" fontId="19" fillId="0" borderId="89" xfId="1" applyFont="1" applyBorder="1" applyProtection="1">
      <protection locked="0"/>
    </xf>
    <xf numFmtId="3" fontId="19" fillId="0" borderId="89" xfId="0" applyNumberFormat="1" applyFont="1" applyBorder="1" applyProtection="1">
      <protection locked="0"/>
    </xf>
    <xf numFmtId="0" fontId="19" fillId="0" borderId="97" xfId="0" applyFont="1" applyBorder="1" applyProtection="1">
      <protection locked="0"/>
    </xf>
    <xf numFmtId="0" fontId="34" fillId="0" borderId="0" xfId="0" applyFont="1" applyBorder="1" applyProtection="1">
      <protection locked="0"/>
    </xf>
    <xf numFmtId="9" fontId="17" fillId="0" borderId="0" xfId="1" applyFont="1" applyBorder="1" applyProtection="1">
      <protection locked="0"/>
    </xf>
    <xf numFmtId="3" fontId="17" fillId="0" borderId="0" xfId="0" applyNumberFormat="1" applyFont="1" applyBorder="1" applyProtection="1">
      <protection locked="0"/>
    </xf>
    <xf numFmtId="3" fontId="19" fillId="0" borderId="1" xfId="0" applyNumberFormat="1" applyFont="1" applyBorder="1" applyProtection="1">
      <protection locked="0"/>
    </xf>
    <xf numFmtId="0" fontId="15" fillId="0" borderId="6" xfId="0" applyFont="1" applyFill="1" applyBorder="1" applyAlignment="1" applyProtection="1">
      <alignment horizontal="left" vertical="center"/>
      <protection locked="0"/>
    </xf>
    <xf numFmtId="0" fontId="15" fillId="3" borderId="6" xfId="0" applyFont="1" applyFill="1" applyBorder="1" applyAlignment="1" applyProtection="1">
      <alignment vertical="center"/>
      <protection locked="0"/>
    </xf>
    <xf numFmtId="14" fontId="16" fillId="3" borderId="6" xfId="0" applyNumberFormat="1" applyFont="1" applyFill="1" applyBorder="1" applyAlignment="1" applyProtection="1">
      <alignment vertical="center"/>
      <protection locked="0"/>
    </xf>
    <xf numFmtId="0" fontId="19" fillId="0" borderId="0" xfId="0" applyFont="1" applyFill="1" applyAlignment="1" applyProtection="1">
      <alignment vertical="center"/>
      <protection locked="0"/>
    </xf>
    <xf numFmtId="0" fontId="19" fillId="0" borderId="0" xfId="0" applyFont="1" applyAlignment="1" applyProtection="1">
      <alignment vertical="center" wrapText="1"/>
      <protection locked="0"/>
    </xf>
    <xf numFmtId="0" fontId="15" fillId="0" borderId="44" xfId="0" applyFont="1" applyFill="1" applyBorder="1" applyAlignment="1" applyProtection="1">
      <alignment horizontal="left" vertical="center"/>
      <protection locked="0"/>
    </xf>
    <xf numFmtId="0" fontId="15" fillId="0" borderId="44" xfId="0" applyFont="1" applyFill="1" applyBorder="1" applyAlignment="1" applyProtection="1">
      <alignment horizontal="left" vertical="top" wrapText="1"/>
      <protection locked="0"/>
    </xf>
    <xf numFmtId="0" fontId="16" fillId="0" borderId="1" xfId="0" applyFont="1" applyFill="1" applyBorder="1" applyAlignment="1" applyProtection="1">
      <alignment vertical="center"/>
      <protection locked="0"/>
    </xf>
    <xf numFmtId="0" fontId="19" fillId="0" borderId="1" xfId="0" applyFont="1" applyFill="1" applyBorder="1" applyAlignment="1" applyProtection="1">
      <alignment vertical="center"/>
      <protection locked="0"/>
    </xf>
    <xf numFmtId="0" fontId="19" fillId="0" borderId="1" xfId="0" applyFont="1" applyFill="1" applyBorder="1" applyAlignment="1" applyProtection="1">
      <alignment vertical="center" wrapText="1"/>
      <protection locked="0"/>
    </xf>
    <xf numFmtId="0" fontId="16" fillId="0" borderId="4" xfId="0" applyFont="1" applyBorder="1" applyAlignment="1" applyProtection="1">
      <alignment vertical="top"/>
      <protection locked="0"/>
    </xf>
    <xf numFmtId="0" fontId="16" fillId="0" borderId="0" xfId="0" applyFont="1" applyBorder="1" applyAlignment="1" applyProtection="1">
      <alignment vertical="top" wrapText="1"/>
      <protection locked="0"/>
    </xf>
    <xf numFmtId="0" fontId="16" fillId="0" borderId="1" xfId="0" applyFont="1" applyBorder="1" applyAlignment="1" applyProtection="1">
      <alignment vertical="top" wrapText="1"/>
      <protection locked="0"/>
    </xf>
    <xf numFmtId="0" fontId="35" fillId="0" borderId="4" xfId="0" applyFont="1" applyBorder="1" applyAlignment="1" applyProtection="1">
      <alignment vertical="top"/>
      <protection locked="0"/>
    </xf>
    <xf numFmtId="0" fontId="16" fillId="0" borderId="4" xfId="0" applyFont="1" applyBorder="1" applyAlignment="1" applyProtection="1">
      <alignment vertical="top" wrapText="1"/>
      <protection locked="0"/>
    </xf>
    <xf numFmtId="0" fontId="18" fillId="4" borderId="0" xfId="0" applyFont="1" applyFill="1" applyAlignment="1" applyProtection="1">
      <alignment vertical="top" wrapText="1"/>
      <protection locked="0"/>
    </xf>
    <xf numFmtId="168" fontId="19" fillId="0" borderId="0" xfId="0" applyNumberFormat="1" applyFont="1" applyAlignment="1" applyProtection="1">
      <alignment vertical="top"/>
      <protection locked="0"/>
    </xf>
    <xf numFmtId="0" fontId="17" fillId="0" borderId="0" xfId="0" applyFont="1" applyAlignment="1" applyProtection="1">
      <alignment vertical="top"/>
      <protection locked="0"/>
    </xf>
    <xf numFmtId="167" fontId="19" fillId="0" borderId="0" xfId="0" applyNumberFormat="1" applyFont="1" applyAlignment="1" applyProtection="1">
      <alignment vertical="top"/>
      <protection locked="0"/>
    </xf>
    <xf numFmtId="0" fontId="18" fillId="0" borderId="0" xfId="0" applyFont="1" applyAlignment="1" applyProtection="1">
      <alignment vertical="top" wrapText="1"/>
      <protection locked="0"/>
    </xf>
    <xf numFmtId="0" fontId="19" fillId="4" borderId="0" xfId="0" applyFont="1" applyFill="1" applyProtection="1">
      <protection locked="0"/>
    </xf>
    <xf numFmtId="0" fontId="18" fillId="0" borderId="0" xfId="0" applyFont="1" applyAlignment="1" applyProtection="1">
      <alignment vertical="top"/>
      <protection locked="0"/>
    </xf>
    <xf numFmtId="0" fontId="19" fillId="0" borderId="0" xfId="0" applyFont="1" applyFill="1" applyAlignment="1" applyProtection="1">
      <alignment horizontal="left" vertical="top" wrapText="1"/>
      <protection locked="0"/>
    </xf>
    <xf numFmtId="0" fontId="18" fillId="0" borderId="29" xfId="0" applyFont="1" applyBorder="1" applyAlignment="1" applyProtection="1">
      <alignment vertical="top"/>
      <protection locked="0"/>
    </xf>
    <xf numFmtId="0" fontId="19" fillId="3" borderId="23" xfId="0" applyFont="1" applyFill="1" applyBorder="1" applyAlignment="1" applyProtection="1">
      <alignment vertical="top"/>
      <protection locked="0"/>
    </xf>
    <xf numFmtId="0" fontId="16" fillId="0" borderId="0" xfId="0" applyFont="1" applyFill="1" applyBorder="1" applyAlignment="1" applyProtection="1">
      <alignment vertical="center" wrapText="1"/>
      <protection locked="0"/>
    </xf>
    <xf numFmtId="0" fontId="15" fillId="0" borderId="0" xfId="0" applyFont="1" applyFill="1" applyBorder="1" applyAlignment="1" applyProtection="1">
      <alignment vertical="center"/>
      <protection locked="0"/>
    </xf>
    <xf numFmtId="0" fontId="16" fillId="0" borderId="4" xfId="0" applyFont="1" applyFill="1" applyBorder="1" applyAlignment="1" applyProtection="1">
      <alignment vertical="center" wrapText="1"/>
      <protection locked="0"/>
    </xf>
    <xf numFmtId="0" fontId="16" fillId="0" borderId="2" xfId="0" applyFont="1" applyFill="1" applyBorder="1" applyAlignment="1" applyProtection="1">
      <alignment vertical="center" wrapText="1"/>
      <protection locked="0"/>
    </xf>
    <xf numFmtId="0" fontId="19" fillId="0" borderId="0" xfId="0" applyFont="1" applyFill="1" applyAlignment="1" applyProtection="1">
      <alignment vertical="top"/>
      <protection locked="0"/>
    </xf>
    <xf numFmtId="0" fontId="18" fillId="0" borderId="69" xfId="0" applyFont="1" applyBorder="1" applyAlignment="1" applyProtection="1">
      <alignment vertical="top"/>
      <protection locked="0"/>
    </xf>
    <xf numFmtId="0" fontId="15" fillId="0" borderId="69" xfId="0" applyFont="1" applyFill="1" applyBorder="1" applyAlignment="1" applyProtection="1">
      <alignment vertical="top"/>
      <protection locked="0"/>
    </xf>
    <xf numFmtId="0" fontId="18" fillId="0" borderId="23" xfId="0" applyFont="1" applyBorder="1" applyAlignment="1" applyProtection="1">
      <alignment vertical="top" wrapText="1"/>
      <protection locked="0"/>
    </xf>
    <xf numFmtId="0" fontId="18" fillId="0" borderId="29" xfId="0" applyFont="1" applyBorder="1" applyAlignment="1" applyProtection="1">
      <alignment vertical="top" wrapText="1"/>
      <protection locked="0"/>
    </xf>
    <xf numFmtId="0" fontId="18" fillId="0" borderId="29" xfId="0" applyFont="1" applyBorder="1" applyAlignment="1" applyProtection="1">
      <alignment horizontal="left" vertical="top" textRotation="90" wrapText="1"/>
      <protection locked="0"/>
    </xf>
    <xf numFmtId="0" fontId="19" fillId="0" borderId="49" xfId="0" applyFont="1" applyBorder="1" applyAlignment="1" applyProtection="1">
      <alignment vertical="top" wrapText="1"/>
      <protection locked="0"/>
    </xf>
    <xf numFmtId="0" fontId="18" fillId="0" borderId="55" xfId="0" applyFont="1" applyFill="1" applyBorder="1" applyAlignment="1" applyProtection="1">
      <alignment vertical="top" wrapText="1"/>
      <protection locked="0"/>
    </xf>
    <xf numFmtId="0" fontId="19" fillId="0" borderId="55" xfId="0" applyFont="1" applyBorder="1" applyAlignment="1" applyProtection="1">
      <alignment vertical="top" wrapText="1"/>
      <protection locked="0"/>
    </xf>
    <xf numFmtId="0" fontId="19" fillId="0" borderId="29" xfId="0" applyFont="1" applyFill="1" applyBorder="1" applyAlignment="1" applyProtection="1">
      <alignment vertical="top" wrapText="1"/>
      <protection locked="0"/>
    </xf>
    <xf numFmtId="0" fontId="19" fillId="0" borderId="28" xfId="0" applyFont="1" applyBorder="1" applyAlignment="1" applyProtection="1">
      <alignment vertical="top" wrapText="1"/>
      <protection locked="0"/>
    </xf>
    <xf numFmtId="0" fontId="19" fillId="0" borderId="23" xfId="0" applyFont="1" applyBorder="1" applyAlignment="1" applyProtection="1">
      <alignment vertical="top" wrapText="1"/>
      <protection locked="0"/>
    </xf>
    <xf numFmtId="0" fontId="19" fillId="0" borderId="31" xfId="0" applyFont="1" applyBorder="1" applyAlignment="1" applyProtection="1">
      <alignment vertical="top" wrapText="1"/>
      <protection locked="0"/>
    </xf>
    <xf numFmtId="0" fontId="18" fillId="0" borderId="28" xfId="0" applyFont="1" applyFill="1" applyBorder="1" applyAlignment="1" applyProtection="1">
      <alignment vertical="top" wrapText="1"/>
      <protection locked="0"/>
    </xf>
    <xf numFmtId="0" fontId="19" fillId="0" borderId="33" xfId="0" applyFont="1" applyBorder="1" applyAlignment="1" applyProtection="1">
      <alignment vertical="top" wrapText="1"/>
      <protection locked="0"/>
    </xf>
    <xf numFmtId="0" fontId="19" fillId="0" borderId="17" xfId="0" applyFont="1" applyBorder="1" applyAlignment="1" applyProtection="1">
      <alignment vertical="top" wrapText="1"/>
      <protection locked="0"/>
    </xf>
    <xf numFmtId="0" fontId="19" fillId="0" borderId="21" xfId="0" applyFont="1" applyBorder="1" applyAlignment="1" applyProtection="1">
      <alignment vertical="top" wrapText="1"/>
      <protection locked="0"/>
    </xf>
    <xf numFmtId="0" fontId="18" fillId="0" borderId="7" xfId="0" applyFont="1" applyBorder="1" applyAlignment="1" applyProtection="1">
      <alignment vertical="top" wrapText="1"/>
      <protection locked="0"/>
    </xf>
    <xf numFmtId="0" fontId="19" fillId="0" borderId="32" xfId="0" applyFont="1" applyBorder="1" applyAlignment="1" applyProtection="1">
      <alignment vertical="top" wrapText="1"/>
      <protection locked="0"/>
    </xf>
    <xf numFmtId="0" fontId="19" fillId="0" borderId="21" xfId="0" applyFont="1" applyFill="1" applyBorder="1" applyAlignment="1" applyProtection="1">
      <alignment vertical="top" wrapText="1"/>
      <protection locked="0"/>
    </xf>
    <xf numFmtId="0" fontId="19" fillId="0" borderId="49" xfId="0" applyFont="1" applyFill="1" applyBorder="1" applyAlignment="1" applyProtection="1">
      <alignment vertical="top" wrapText="1"/>
      <protection locked="0"/>
    </xf>
    <xf numFmtId="0" fontId="19" fillId="0" borderId="17" xfId="0" applyFont="1" applyFill="1" applyBorder="1" applyAlignment="1" applyProtection="1">
      <alignment vertical="top" wrapText="1"/>
      <protection locked="0"/>
    </xf>
    <xf numFmtId="3" fontId="18" fillId="3" borderId="18" xfId="0" applyNumberFormat="1" applyFont="1" applyFill="1" applyBorder="1" applyAlignment="1" applyProtection="1">
      <alignment vertical="top"/>
      <protection locked="0"/>
    </xf>
    <xf numFmtId="3" fontId="19" fillId="3" borderId="50" xfId="0" applyNumberFormat="1" applyFont="1" applyFill="1" applyBorder="1" applyAlignment="1" applyProtection="1">
      <alignment vertical="top"/>
      <protection locked="0"/>
    </xf>
    <xf numFmtId="164" fontId="19" fillId="0" borderId="50" xfId="1" applyNumberFormat="1" applyFont="1" applyFill="1" applyBorder="1" applyAlignment="1" applyProtection="1">
      <alignment vertical="top" wrapText="1"/>
      <protection locked="0"/>
    </xf>
    <xf numFmtId="3" fontId="19" fillId="0" borderId="18" xfId="0" applyNumberFormat="1" applyFont="1" applyFill="1" applyBorder="1" applyAlignment="1" applyProtection="1">
      <alignment vertical="top" wrapText="1"/>
      <protection locked="0"/>
    </xf>
    <xf numFmtId="9" fontId="19" fillId="0" borderId="46" xfId="0" applyNumberFormat="1" applyFont="1" applyFill="1" applyBorder="1" applyAlignment="1" applyProtection="1">
      <alignment horizontal="right" vertical="top"/>
      <protection locked="0"/>
    </xf>
    <xf numFmtId="3" fontId="19" fillId="3" borderId="18" xfId="0" applyNumberFormat="1" applyFont="1" applyFill="1" applyBorder="1" applyAlignment="1" applyProtection="1">
      <alignment vertical="top"/>
      <protection locked="0"/>
    </xf>
    <xf numFmtId="3" fontId="19" fillId="3" borderId="22" xfId="0" applyNumberFormat="1" applyFont="1" applyFill="1" applyBorder="1" applyAlignment="1" applyProtection="1">
      <alignment vertical="top"/>
      <protection locked="0"/>
    </xf>
    <xf numFmtId="3" fontId="18" fillId="3" borderId="45" xfId="0" applyNumberFormat="1" applyFont="1" applyFill="1" applyBorder="1" applyAlignment="1" applyProtection="1">
      <alignment vertical="top"/>
      <protection locked="0"/>
    </xf>
    <xf numFmtId="3" fontId="19" fillId="3" borderId="48" xfId="0" applyNumberFormat="1" applyFont="1" applyFill="1" applyBorder="1" applyAlignment="1" applyProtection="1">
      <alignment vertical="top"/>
      <protection locked="0"/>
    </xf>
    <xf numFmtId="164" fontId="19" fillId="0" borderId="48" xfId="1" applyNumberFormat="1" applyFont="1" applyFill="1" applyBorder="1" applyAlignment="1" applyProtection="1">
      <alignment vertical="top" wrapText="1"/>
      <protection locked="0"/>
    </xf>
    <xf numFmtId="3" fontId="19" fillId="0" borderId="45" xfId="0" applyNumberFormat="1" applyFont="1" applyFill="1" applyBorder="1" applyAlignment="1" applyProtection="1">
      <alignment vertical="top" wrapText="1"/>
      <protection locked="0"/>
    </xf>
    <xf numFmtId="3" fontId="19" fillId="3" borderId="45" xfId="0" applyNumberFormat="1" applyFont="1" applyFill="1" applyBorder="1" applyAlignment="1" applyProtection="1">
      <alignment vertical="top"/>
      <protection locked="0"/>
    </xf>
    <xf numFmtId="3" fontId="19" fillId="3" borderId="39" xfId="0" applyNumberFormat="1" applyFont="1" applyFill="1" applyBorder="1" applyAlignment="1" applyProtection="1">
      <alignment vertical="top"/>
      <protection locked="0"/>
    </xf>
    <xf numFmtId="3" fontId="18" fillId="3" borderId="88" xfId="0" applyNumberFormat="1" applyFont="1" applyFill="1" applyBorder="1" applyAlignment="1" applyProtection="1">
      <alignment vertical="top"/>
      <protection locked="0"/>
    </xf>
    <xf numFmtId="3" fontId="19" fillId="3" borderId="47" xfId="0" applyNumberFormat="1" applyFont="1" applyFill="1" applyBorder="1" applyAlignment="1" applyProtection="1">
      <alignment vertical="top"/>
      <protection locked="0"/>
    </xf>
    <xf numFmtId="164" fontId="19" fillId="0" borderId="47" xfId="1" applyNumberFormat="1" applyFont="1" applyFill="1" applyBorder="1" applyAlignment="1" applyProtection="1">
      <alignment vertical="top" wrapText="1"/>
      <protection locked="0"/>
    </xf>
    <xf numFmtId="3" fontId="19" fillId="0" borderId="88" xfId="0" applyNumberFormat="1" applyFont="1" applyFill="1" applyBorder="1" applyAlignment="1" applyProtection="1">
      <alignment vertical="top" wrapText="1"/>
      <protection locked="0"/>
    </xf>
    <xf numFmtId="9" fontId="19" fillId="0" borderId="32" xfId="0" applyNumberFormat="1" applyFont="1" applyFill="1" applyBorder="1" applyAlignment="1" applyProtection="1">
      <alignment horizontal="right" vertical="top"/>
      <protection locked="0"/>
    </xf>
    <xf numFmtId="3" fontId="19" fillId="3" borderId="88" xfId="0" applyNumberFormat="1" applyFont="1" applyFill="1" applyBorder="1" applyAlignment="1" applyProtection="1">
      <alignment vertical="top"/>
      <protection locked="0"/>
    </xf>
    <xf numFmtId="3" fontId="19" fillId="3" borderId="40" xfId="0" applyNumberFormat="1" applyFont="1" applyFill="1" applyBorder="1" applyAlignment="1" applyProtection="1">
      <alignment vertical="top"/>
      <protection locked="0"/>
    </xf>
    <xf numFmtId="3" fontId="18" fillId="3" borderId="87" xfId="0" applyNumberFormat="1" applyFont="1" applyFill="1" applyBorder="1" applyAlignment="1" applyProtection="1">
      <alignment vertical="top"/>
      <protection locked="0"/>
    </xf>
    <xf numFmtId="3" fontId="19" fillId="3" borderId="72" xfId="0" applyNumberFormat="1" applyFont="1" applyFill="1" applyBorder="1" applyAlignment="1" applyProtection="1">
      <alignment vertical="top"/>
      <protection locked="0"/>
    </xf>
    <xf numFmtId="164" fontId="19" fillId="0" borderId="72" xfId="1" applyNumberFormat="1" applyFont="1" applyFill="1" applyBorder="1" applyAlignment="1" applyProtection="1">
      <alignment vertical="top" wrapText="1"/>
      <protection locked="0"/>
    </xf>
    <xf numFmtId="3" fontId="19" fillId="0" borderId="87" xfId="0" applyNumberFormat="1" applyFont="1" applyFill="1" applyBorder="1" applyAlignment="1" applyProtection="1">
      <alignment vertical="top" wrapText="1"/>
      <protection locked="0"/>
    </xf>
    <xf numFmtId="9" fontId="19" fillId="0" borderId="72" xfId="0" applyNumberFormat="1" applyFont="1" applyFill="1" applyBorder="1" applyAlignment="1" applyProtection="1">
      <alignment horizontal="right" vertical="top"/>
      <protection locked="0"/>
    </xf>
    <xf numFmtId="3" fontId="19" fillId="3" borderId="87" xfId="0" applyNumberFormat="1" applyFont="1" applyFill="1" applyBorder="1" applyAlignment="1" applyProtection="1">
      <alignment vertical="top"/>
      <protection locked="0"/>
    </xf>
    <xf numFmtId="3" fontId="19" fillId="3" borderId="73" xfId="0" applyNumberFormat="1" applyFont="1" applyFill="1" applyBorder="1" applyAlignment="1" applyProtection="1">
      <alignment vertical="top"/>
      <protection locked="0"/>
    </xf>
    <xf numFmtId="0" fontId="18" fillId="0" borderId="38" xfId="0" applyFont="1" applyBorder="1" applyAlignment="1" applyProtection="1">
      <alignment vertical="top"/>
      <protection locked="0"/>
    </xf>
    <xf numFmtId="0" fontId="18" fillId="0" borderId="3" xfId="0" applyFont="1" applyBorder="1" applyAlignment="1" applyProtection="1">
      <alignment vertical="top"/>
      <protection locked="0"/>
    </xf>
    <xf numFmtId="0" fontId="19" fillId="0" borderId="3" xfId="0" applyFont="1" applyBorder="1" applyAlignment="1" applyProtection="1">
      <alignment vertical="top"/>
      <protection locked="0"/>
    </xf>
    <xf numFmtId="0" fontId="19" fillId="0" borderId="4" xfId="0" applyFont="1" applyBorder="1" applyAlignment="1" applyProtection="1">
      <alignment vertical="top"/>
      <protection locked="0"/>
    </xf>
    <xf numFmtId="3" fontId="18" fillId="0" borderId="4" xfId="0" applyNumberFormat="1" applyFont="1" applyBorder="1" applyAlignment="1" applyProtection="1">
      <alignment vertical="top"/>
      <protection locked="0"/>
    </xf>
    <xf numFmtId="0" fontId="19" fillId="0" borderId="0" xfId="0" applyFont="1" applyBorder="1" applyAlignment="1" applyProtection="1">
      <alignment vertical="top" wrapText="1"/>
      <protection locked="0"/>
    </xf>
    <xf numFmtId="0" fontId="18" fillId="5" borderId="0" xfId="0" applyFont="1" applyFill="1" applyAlignment="1" applyProtection="1">
      <alignment vertical="center"/>
      <protection locked="0"/>
    </xf>
    <xf numFmtId="0" fontId="18" fillId="5" borderId="0" xfId="0" applyFont="1" applyFill="1" applyAlignment="1" applyProtection="1">
      <alignment vertical="center" wrapText="1"/>
      <protection locked="0"/>
    </xf>
    <xf numFmtId="0" fontId="18" fillId="0" borderId="21" xfId="0" applyFont="1" applyBorder="1" applyAlignment="1" applyProtection="1">
      <alignment horizontal="left" vertical="center" indent="1"/>
      <protection locked="0"/>
    </xf>
    <xf numFmtId="0" fontId="18" fillId="0" borderId="69" xfId="0" applyFont="1" applyBorder="1" applyAlignment="1" applyProtection="1">
      <alignment horizontal="left" vertical="center"/>
      <protection locked="0"/>
    </xf>
    <xf numFmtId="0" fontId="18" fillId="0" borderId="2" xfId="0" applyFont="1" applyBorder="1" applyAlignment="1" applyProtection="1">
      <alignment horizontal="left" vertical="center" indent="1"/>
      <protection locked="0"/>
    </xf>
    <xf numFmtId="3" fontId="18" fillId="0" borderId="22" xfId="0" applyNumberFormat="1" applyFont="1" applyBorder="1" applyAlignment="1" applyProtection="1">
      <alignment horizontal="left" vertical="top" wrapText="1"/>
      <protection locked="0"/>
    </xf>
    <xf numFmtId="3" fontId="19" fillId="0" borderId="22" xfId="0" quotePrefix="1" applyNumberFormat="1" applyFont="1" applyBorder="1" applyAlignment="1" applyProtection="1">
      <alignment horizontal="left" vertical="top" wrapText="1"/>
      <protection locked="0"/>
    </xf>
    <xf numFmtId="3" fontId="19" fillId="0" borderId="70" xfId="0" applyNumberFormat="1" applyFont="1" applyBorder="1" applyAlignment="1" applyProtection="1">
      <alignment horizontal="left" vertical="top"/>
      <protection locked="0"/>
    </xf>
    <xf numFmtId="3" fontId="18" fillId="0" borderId="4" xfId="0" applyNumberFormat="1" applyFont="1" applyBorder="1" applyAlignment="1" applyProtection="1">
      <alignment horizontal="left" vertical="top" wrapText="1"/>
      <protection locked="0"/>
    </xf>
    <xf numFmtId="3" fontId="15" fillId="0" borderId="39" xfId="0" applyNumberFormat="1" applyFont="1" applyFill="1" applyBorder="1" applyAlignment="1" applyProtection="1">
      <alignment horizontal="left" vertical="top" wrapText="1"/>
      <protection locked="0"/>
    </xf>
    <xf numFmtId="3" fontId="19" fillId="0" borderId="39" xfId="0" applyNumberFormat="1" applyFont="1" applyBorder="1" applyAlignment="1" applyProtection="1">
      <alignment horizontal="left" vertical="top" wrapText="1"/>
      <protection locked="0"/>
    </xf>
    <xf numFmtId="3" fontId="19" fillId="0" borderId="83" xfId="0" applyNumberFormat="1" applyFont="1" applyBorder="1" applyAlignment="1" applyProtection="1">
      <alignment horizontal="left" vertical="top"/>
      <protection locked="0"/>
    </xf>
    <xf numFmtId="3" fontId="18" fillId="0" borderId="44" xfId="0" applyNumberFormat="1" applyFont="1" applyBorder="1" applyAlignment="1" applyProtection="1">
      <alignment horizontal="left" vertical="top" wrapText="1"/>
      <protection locked="0"/>
    </xf>
    <xf numFmtId="3" fontId="18" fillId="0" borderId="39" xfId="0" applyNumberFormat="1" applyFont="1" applyBorder="1" applyAlignment="1" applyProtection="1">
      <alignment horizontal="left" vertical="top" wrapText="1"/>
      <protection locked="0"/>
    </xf>
    <xf numFmtId="3" fontId="18" fillId="0" borderId="73" xfId="0" applyNumberFormat="1" applyFont="1" applyBorder="1" applyAlignment="1" applyProtection="1">
      <alignment horizontal="left" vertical="top" wrapText="1"/>
      <protection locked="0"/>
    </xf>
    <xf numFmtId="3" fontId="19" fillId="0" borderId="73" xfId="0" applyNumberFormat="1" applyFont="1" applyBorder="1" applyAlignment="1" applyProtection="1">
      <alignment horizontal="left" vertical="top" wrapText="1"/>
      <protection locked="0"/>
    </xf>
    <xf numFmtId="9" fontId="19" fillId="3" borderId="73" xfId="1" applyFont="1" applyFill="1" applyBorder="1" applyAlignment="1" applyProtection="1">
      <alignment horizontal="right" vertical="top"/>
      <protection locked="0"/>
    </xf>
    <xf numFmtId="9" fontId="19" fillId="3" borderId="72" xfId="1" applyFont="1" applyFill="1" applyBorder="1" applyAlignment="1" applyProtection="1">
      <alignment horizontal="right" vertical="top"/>
      <protection locked="0"/>
    </xf>
    <xf numFmtId="9" fontId="19" fillId="3" borderId="79" xfId="1" applyFont="1" applyFill="1" applyBorder="1" applyAlignment="1" applyProtection="1">
      <alignment horizontal="right" vertical="top"/>
      <protection locked="0"/>
    </xf>
    <xf numFmtId="3" fontId="19" fillId="0" borderId="95" xfId="0" applyNumberFormat="1" applyFont="1" applyBorder="1" applyAlignment="1" applyProtection="1">
      <alignment horizontal="left" vertical="top"/>
      <protection locked="0"/>
    </xf>
    <xf numFmtId="3" fontId="18" fillId="0" borderId="78" xfId="0" applyNumberFormat="1" applyFont="1" applyBorder="1" applyAlignment="1" applyProtection="1">
      <alignment horizontal="left" vertical="top" wrapText="1"/>
      <protection locked="0"/>
    </xf>
    <xf numFmtId="3" fontId="19" fillId="0" borderId="22" xfId="0" applyNumberFormat="1" applyFont="1" applyBorder="1" applyAlignment="1" applyProtection="1">
      <alignment horizontal="left" vertical="top" wrapText="1"/>
      <protection locked="0"/>
    </xf>
    <xf numFmtId="9" fontId="19" fillId="3" borderId="22" xfId="1" applyFont="1" applyFill="1" applyBorder="1" applyAlignment="1" applyProtection="1">
      <alignment horizontal="right" vertical="top"/>
      <protection locked="0"/>
    </xf>
    <xf numFmtId="9" fontId="19" fillId="3" borderId="50" xfId="1" applyFont="1" applyFill="1" applyBorder="1" applyAlignment="1" applyProtection="1">
      <alignment horizontal="right" vertical="top"/>
      <protection locked="0"/>
    </xf>
    <xf numFmtId="9" fontId="19" fillId="3" borderId="75" xfId="1" applyFont="1" applyFill="1" applyBorder="1" applyAlignment="1" applyProtection="1">
      <alignment horizontal="right" vertical="top"/>
      <protection locked="0"/>
    </xf>
    <xf numFmtId="9" fontId="19" fillId="3" borderId="39" xfId="1" applyFont="1" applyFill="1" applyBorder="1" applyAlignment="1" applyProtection="1">
      <alignment horizontal="right" vertical="top"/>
      <protection locked="0"/>
    </xf>
    <xf numFmtId="9" fontId="19" fillId="3" borderId="48" xfId="1" applyFont="1" applyFill="1" applyBorder="1" applyAlignment="1" applyProtection="1">
      <alignment horizontal="right" vertical="top"/>
      <protection locked="0"/>
    </xf>
    <xf numFmtId="9" fontId="19" fillId="3" borderId="77" xfId="1" applyFont="1" applyFill="1" applyBorder="1" applyAlignment="1" applyProtection="1">
      <alignment horizontal="right" vertical="top"/>
      <protection locked="0"/>
    </xf>
    <xf numFmtId="3" fontId="19" fillId="0" borderId="0" xfId="0" applyNumberFormat="1" applyFont="1" applyBorder="1" applyAlignment="1" applyProtection="1">
      <alignment horizontal="left" vertical="top" wrapText="1"/>
      <protection locked="0"/>
    </xf>
    <xf numFmtId="9" fontId="19" fillId="0" borderId="0" xfId="1" applyFont="1" applyBorder="1" applyAlignment="1" applyProtection="1">
      <alignment horizontal="right" vertical="top"/>
      <protection locked="0"/>
    </xf>
    <xf numFmtId="3" fontId="19" fillId="0" borderId="0" xfId="0" applyNumberFormat="1" applyFont="1" applyBorder="1" applyAlignment="1" applyProtection="1">
      <alignment horizontal="right" vertical="top"/>
      <protection locked="0"/>
    </xf>
    <xf numFmtId="0" fontId="19" fillId="0" borderId="7" xfId="0" applyFont="1" applyBorder="1" applyAlignment="1" applyProtection="1">
      <alignment horizontal="left" vertical="center"/>
      <protection locked="0"/>
    </xf>
    <xf numFmtId="0" fontId="18" fillId="0" borderId="0" xfId="0" applyFont="1" applyBorder="1" applyAlignment="1" applyProtection="1">
      <alignment horizontal="left" vertical="center"/>
      <protection locked="0"/>
    </xf>
    <xf numFmtId="0" fontId="18" fillId="0" borderId="80" xfId="0" applyFont="1" applyBorder="1" applyAlignment="1" applyProtection="1">
      <alignment horizontal="left" vertical="center"/>
      <protection locked="0"/>
    </xf>
    <xf numFmtId="0" fontId="18" fillId="0" borderId="1" xfId="0" applyFont="1" applyBorder="1" applyAlignment="1" applyProtection="1">
      <alignment horizontal="left" vertical="center"/>
      <protection locked="0"/>
    </xf>
    <xf numFmtId="0" fontId="19" fillId="0" borderId="0" xfId="0" applyFont="1" applyAlignment="1" applyProtection="1">
      <alignment horizontal="left" vertical="center" wrapText="1"/>
      <protection locked="0"/>
    </xf>
    <xf numFmtId="0" fontId="18" fillId="0" borderId="17" xfId="0" applyFont="1" applyBorder="1" applyAlignment="1" applyProtection="1">
      <alignment horizontal="left" vertical="top" wrapText="1"/>
      <protection locked="0"/>
    </xf>
    <xf numFmtId="0" fontId="18" fillId="0" borderId="92" xfId="0" applyFont="1" applyBorder="1" applyAlignment="1" applyProtection="1">
      <alignment vertical="top" wrapText="1"/>
      <protection locked="0"/>
    </xf>
    <xf numFmtId="0" fontId="18" fillId="0" borderId="49" xfId="0" applyFont="1" applyBorder="1" applyAlignment="1" applyProtection="1">
      <alignment horizontal="left" vertical="top" wrapText="1"/>
      <protection locked="0"/>
    </xf>
    <xf numFmtId="0" fontId="19" fillId="0" borderId="69" xfId="0" applyFont="1" applyBorder="1" applyAlignment="1" applyProtection="1">
      <alignment vertical="top" wrapText="1"/>
      <protection locked="0"/>
    </xf>
    <xf numFmtId="0" fontId="19" fillId="0" borderId="2" xfId="0" applyFont="1" applyBorder="1" applyAlignment="1" applyProtection="1">
      <alignment vertical="top" wrapText="1"/>
      <protection locked="0"/>
    </xf>
    <xf numFmtId="3" fontId="19" fillId="0" borderId="22" xfId="0" applyNumberFormat="1" applyFont="1" applyBorder="1" applyAlignment="1" applyProtection="1">
      <alignment horizontal="left" vertical="top"/>
      <protection locked="0"/>
    </xf>
    <xf numFmtId="166" fontId="19" fillId="0" borderId="26" xfId="0" applyNumberFormat="1" applyFont="1" applyFill="1" applyBorder="1" applyAlignment="1" applyProtection="1">
      <alignment horizontal="right" vertical="top"/>
      <protection locked="0"/>
    </xf>
    <xf numFmtId="166" fontId="19" fillId="0" borderId="10" xfId="0" applyNumberFormat="1" applyFont="1" applyFill="1" applyBorder="1" applyAlignment="1" applyProtection="1">
      <alignment horizontal="right" vertical="top"/>
      <protection locked="0"/>
    </xf>
    <xf numFmtId="3" fontId="23" fillId="3" borderId="83" xfId="0" applyNumberFormat="1" applyFont="1" applyFill="1" applyBorder="1" applyAlignment="1" applyProtection="1">
      <alignment horizontal="center" vertical="top" wrapText="1"/>
      <protection locked="0"/>
    </xf>
    <xf numFmtId="3" fontId="23" fillId="3" borderId="44" xfId="0" applyNumberFormat="1" applyFont="1" applyFill="1" applyBorder="1" applyAlignment="1" applyProtection="1">
      <alignment horizontal="center" vertical="top" wrapText="1"/>
      <protection locked="0"/>
    </xf>
    <xf numFmtId="3" fontId="23" fillId="3" borderId="45" xfId="0" applyNumberFormat="1" applyFont="1" applyFill="1" applyBorder="1" applyAlignment="1" applyProtection="1">
      <alignment horizontal="center" vertical="top" wrapText="1"/>
      <protection locked="0"/>
    </xf>
    <xf numFmtId="0" fontId="23" fillId="0" borderId="0" xfId="0" applyFont="1" applyAlignment="1" applyProtection="1">
      <alignment vertical="top"/>
      <protection locked="0"/>
    </xf>
    <xf numFmtId="0" fontId="23" fillId="0" borderId="0" xfId="0" applyFont="1" applyAlignment="1" applyProtection="1">
      <alignment vertical="top" wrapText="1"/>
      <protection locked="0"/>
    </xf>
    <xf numFmtId="3" fontId="19" fillId="0" borderId="73" xfId="0" applyNumberFormat="1" applyFont="1" applyBorder="1" applyAlignment="1" applyProtection="1">
      <alignment horizontal="left" vertical="top"/>
      <protection locked="0"/>
    </xf>
    <xf numFmtId="166" fontId="19" fillId="0" borderId="93" xfId="0" applyNumberFormat="1" applyFont="1" applyFill="1" applyBorder="1" applyAlignment="1" applyProtection="1">
      <alignment horizontal="right" vertical="top"/>
      <protection locked="0"/>
    </xf>
    <xf numFmtId="166" fontId="19" fillId="0" borderId="72" xfId="0" applyNumberFormat="1" applyFont="1" applyFill="1" applyBorder="1" applyAlignment="1" applyProtection="1">
      <alignment horizontal="right" vertical="top"/>
      <protection locked="0"/>
    </xf>
    <xf numFmtId="0" fontId="18" fillId="3" borderId="0" xfId="0" applyFont="1" applyFill="1" applyAlignment="1" applyProtection="1">
      <alignment vertical="top"/>
      <protection locked="0"/>
    </xf>
    <xf numFmtId="0" fontId="18" fillId="0" borderId="6" xfId="0" applyFont="1" applyBorder="1" applyAlignment="1" applyProtection="1">
      <alignment vertical="top"/>
      <protection locked="0"/>
    </xf>
    <xf numFmtId="0" fontId="19" fillId="0" borderId="6" xfId="0" applyFont="1" applyBorder="1" applyAlignment="1" applyProtection="1">
      <alignment vertical="top"/>
      <protection locked="0"/>
    </xf>
    <xf numFmtId="0" fontId="19" fillId="0" borderId="25" xfId="0" applyFont="1" applyBorder="1" applyAlignment="1" applyProtection="1">
      <alignment vertical="top"/>
      <protection locked="0"/>
    </xf>
    <xf numFmtId="0" fontId="18" fillId="0" borderId="6" xfId="0" applyFont="1" applyBorder="1" applyAlignment="1" applyProtection="1">
      <alignment vertical="top" wrapText="1"/>
      <protection locked="0"/>
    </xf>
    <xf numFmtId="0" fontId="18" fillId="0" borderId="93" xfId="0" applyFont="1" applyBorder="1" applyAlignment="1" applyProtection="1">
      <alignment vertical="top" wrapText="1"/>
      <protection locked="0"/>
    </xf>
    <xf numFmtId="0" fontId="19" fillId="3" borderId="94" xfId="0" applyFont="1" applyFill="1" applyBorder="1" applyAlignment="1" applyProtection="1">
      <alignment vertical="top"/>
      <protection locked="0"/>
    </xf>
    <xf numFmtId="9" fontId="19" fillId="0" borderId="22" xfId="1" applyFont="1" applyFill="1" applyBorder="1" applyAlignment="1" applyProtection="1">
      <alignment vertical="top"/>
      <protection locked="0"/>
    </xf>
    <xf numFmtId="9" fontId="19" fillId="0" borderId="50" xfId="1" applyFont="1" applyFill="1" applyBorder="1" applyAlignment="1" applyProtection="1">
      <alignment vertical="top"/>
      <protection locked="0"/>
    </xf>
    <xf numFmtId="3" fontId="19" fillId="3" borderId="22" xfId="0" applyNumberFormat="1" applyFont="1" applyFill="1" applyBorder="1" applyAlignment="1" applyProtection="1">
      <alignment vertical="top" wrapText="1"/>
      <protection locked="0"/>
    </xf>
    <xf numFmtId="0" fontId="19" fillId="3" borderId="96" xfId="0" applyFont="1" applyFill="1" applyBorder="1" applyAlignment="1" applyProtection="1">
      <alignment vertical="top"/>
      <protection locked="0"/>
    </xf>
    <xf numFmtId="9" fontId="19" fillId="0" borderId="39" xfId="1" applyFont="1" applyFill="1" applyBorder="1" applyAlignment="1" applyProtection="1">
      <alignment vertical="top"/>
      <protection locked="0"/>
    </xf>
    <xf numFmtId="9" fontId="19" fillId="0" borderId="48" xfId="1" applyFont="1" applyFill="1" applyBorder="1" applyAlignment="1" applyProtection="1">
      <alignment vertical="top"/>
      <protection locked="0"/>
    </xf>
    <xf numFmtId="0" fontId="19" fillId="3" borderId="83" xfId="0" applyFont="1" applyFill="1" applyBorder="1" applyAlignment="1" applyProtection="1">
      <alignment vertical="top"/>
      <protection locked="0"/>
    </xf>
    <xf numFmtId="3" fontId="19" fillId="3" borderId="39" xfId="0" applyNumberFormat="1" applyFont="1" applyFill="1" applyBorder="1" applyAlignment="1" applyProtection="1">
      <alignment vertical="top" wrapText="1"/>
      <protection locked="0"/>
    </xf>
    <xf numFmtId="0" fontId="19" fillId="3" borderId="93" xfId="0" applyFont="1" applyFill="1" applyBorder="1" applyAlignment="1" applyProtection="1">
      <alignment vertical="top"/>
      <protection locked="0"/>
    </xf>
    <xf numFmtId="9" fontId="19" fillId="0" borderId="73" xfId="1" applyFont="1" applyFill="1" applyBorder="1" applyAlignment="1" applyProtection="1">
      <alignment vertical="top"/>
      <protection locked="0"/>
    </xf>
    <xf numFmtId="9" fontId="19" fillId="0" borderId="72" xfId="1" applyFont="1" applyFill="1" applyBorder="1" applyAlignment="1" applyProtection="1">
      <alignment vertical="top"/>
      <protection locked="0"/>
    </xf>
    <xf numFmtId="3" fontId="19" fillId="3" borderId="73" xfId="0" applyNumberFormat="1" applyFont="1" applyFill="1" applyBorder="1" applyAlignment="1" applyProtection="1">
      <alignment vertical="top" wrapText="1"/>
      <protection locked="0"/>
    </xf>
    <xf numFmtId="9" fontId="19" fillId="0" borderId="70" xfId="1" applyFont="1" applyFill="1" applyBorder="1" applyAlignment="1" applyProtection="1">
      <alignment horizontal="right" vertical="top"/>
      <protection locked="0"/>
    </xf>
    <xf numFmtId="9" fontId="19" fillId="0" borderId="10" xfId="1" applyFont="1" applyFill="1" applyBorder="1" applyAlignment="1" applyProtection="1">
      <alignment horizontal="right" vertical="top"/>
      <protection locked="0"/>
    </xf>
    <xf numFmtId="9" fontId="19" fillId="0" borderId="51" xfId="1" applyFont="1" applyFill="1" applyBorder="1" applyAlignment="1" applyProtection="1">
      <alignment vertical="top"/>
      <protection locked="0"/>
    </xf>
    <xf numFmtId="9" fontId="19" fillId="0" borderId="7" xfId="1" applyFont="1" applyFill="1" applyBorder="1" applyAlignment="1" applyProtection="1">
      <alignment horizontal="right" vertical="top"/>
      <protection locked="0"/>
    </xf>
    <xf numFmtId="0" fontId="18" fillId="0" borderId="0" xfId="0" applyFont="1" applyFill="1" applyAlignment="1" applyProtection="1">
      <alignment vertical="top"/>
      <protection locked="0"/>
    </xf>
    <xf numFmtId="0" fontId="18" fillId="3" borderId="71" xfId="0" applyFont="1" applyFill="1" applyBorder="1" applyAlignment="1" applyProtection="1">
      <alignment vertical="top"/>
      <protection locked="0"/>
    </xf>
    <xf numFmtId="0" fontId="18" fillId="0" borderId="0" xfId="0" applyFont="1" applyFill="1" applyAlignment="1" applyProtection="1">
      <alignmen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37" fillId="0" borderId="0" xfId="0" applyFont="1" applyFill="1" applyBorder="1" applyAlignment="1" applyProtection="1">
      <alignment vertical="top"/>
      <protection locked="0"/>
    </xf>
    <xf numFmtId="0" fontId="18" fillId="0" borderId="2" xfId="0" applyFont="1" applyBorder="1" applyAlignment="1" applyProtection="1">
      <alignment horizontal="left" vertical="top" wrapText="1"/>
      <protection locked="0"/>
    </xf>
    <xf numFmtId="0" fontId="15" fillId="0" borderId="6" xfId="0" applyFont="1" applyFill="1" applyBorder="1" applyAlignment="1" applyProtection="1">
      <alignment horizontal="left" vertical="top" wrapText="1"/>
      <protection locked="0"/>
    </xf>
    <xf numFmtId="0" fontId="15" fillId="3" borderId="0" xfId="0" applyFont="1" applyFill="1" applyBorder="1" applyAlignment="1" applyProtection="1">
      <alignment vertical="top" wrapText="1"/>
      <protection locked="0"/>
    </xf>
    <xf numFmtId="0" fontId="17" fillId="0" borderId="0" xfId="0" applyFont="1" applyAlignment="1" applyProtection="1">
      <alignment vertical="top" wrapText="1"/>
      <protection locked="0"/>
    </xf>
    <xf numFmtId="0" fontId="19" fillId="0" borderId="29" xfId="0" applyFont="1" applyBorder="1" applyAlignment="1" applyProtection="1">
      <alignment vertical="top" wrapText="1"/>
      <protection locked="0"/>
    </xf>
    <xf numFmtId="0" fontId="16" fillId="0" borderId="23" xfId="0" applyFont="1" applyBorder="1" applyAlignment="1" applyProtection="1">
      <alignment vertical="top" wrapText="1"/>
      <protection locked="0"/>
    </xf>
    <xf numFmtId="0" fontId="19" fillId="3" borderId="18" xfId="0" applyFont="1" applyFill="1" applyBorder="1" applyAlignment="1" applyProtection="1">
      <alignment vertical="top" wrapText="1"/>
      <protection locked="0"/>
    </xf>
    <xf numFmtId="0" fontId="19" fillId="3" borderId="45" xfId="0" applyFont="1" applyFill="1" applyBorder="1" applyAlignment="1" applyProtection="1">
      <alignment vertical="top" wrapText="1"/>
      <protection locked="0"/>
    </xf>
    <xf numFmtId="0" fontId="19" fillId="3" borderId="88" xfId="0" applyFont="1" applyFill="1" applyBorder="1" applyAlignment="1" applyProtection="1">
      <alignment vertical="top" wrapText="1"/>
      <protection locked="0"/>
    </xf>
    <xf numFmtId="0" fontId="19" fillId="3" borderId="87" xfId="0" applyFont="1" applyFill="1" applyBorder="1" applyAlignment="1" applyProtection="1">
      <alignment vertical="top" wrapText="1"/>
      <protection locked="0"/>
    </xf>
    <xf numFmtId="0" fontId="18" fillId="0" borderId="38" xfId="0" applyFont="1" applyBorder="1" applyAlignment="1" applyProtection="1">
      <alignment vertical="top" wrapText="1"/>
      <protection locked="0"/>
    </xf>
    <xf numFmtId="0" fontId="33" fillId="0" borderId="4" xfId="0" applyFont="1" applyBorder="1" applyAlignment="1" applyProtection="1">
      <alignment horizontal="right" vertical="top" wrapText="1"/>
      <protection locked="0"/>
    </xf>
    <xf numFmtId="0" fontId="18" fillId="5" borderId="0" xfId="0" applyFont="1" applyFill="1" applyAlignment="1" applyProtection="1">
      <alignment vertical="top" wrapText="1"/>
      <protection locked="0"/>
    </xf>
    <xf numFmtId="0" fontId="19" fillId="0" borderId="0" xfId="0" applyFont="1" applyAlignment="1" applyProtection="1">
      <alignment horizontal="left" vertical="top" wrapText="1"/>
      <protection locked="0"/>
    </xf>
    <xf numFmtId="3" fontId="23" fillId="0" borderId="0" xfId="0" applyNumberFormat="1" applyFont="1" applyBorder="1" applyAlignment="1" applyProtection="1">
      <alignment horizontal="left" vertical="top" wrapText="1"/>
      <protection locked="0"/>
    </xf>
    <xf numFmtId="0" fontId="19" fillId="0" borderId="11" xfId="0" applyFont="1" applyBorder="1" applyAlignment="1" applyProtection="1">
      <alignment vertical="top" wrapText="1"/>
      <protection locked="0"/>
    </xf>
    <xf numFmtId="0" fontId="18" fillId="0" borderId="4"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37" fillId="0" borderId="0" xfId="0" applyFont="1" applyFill="1" applyBorder="1" applyAlignment="1" applyProtection="1">
      <alignment horizontal="left" vertical="top" wrapText="1"/>
      <protection locked="0"/>
    </xf>
    <xf numFmtId="0" fontId="15" fillId="0" borderId="19" xfId="0" applyFont="1" applyBorder="1" applyAlignment="1" applyProtection="1">
      <alignment horizontal="left" vertical="top" wrapText="1"/>
      <protection locked="0"/>
    </xf>
    <xf numFmtId="0" fontId="18" fillId="0" borderId="26" xfId="0" applyFont="1" applyBorder="1" applyAlignment="1" applyProtection="1">
      <alignment vertical="top" wrapText="1"/>
      <protection locked="0"/>
    </xf>
    <xf numFmtId="0" fontId="18" fillId="0" borderId="0" xfId="0" quotePrefix="1" applyFont="1" applyFill="1" applyBorder="1" applyAlignment="1" applyProtection="1">
      <alignment vertical="top" wrapText="1"/>
      <protection locked="0"/>
    </xf>
    <xf numFmtId="0" fontId="18" fillId="5" borderId="0" xfId="0" applyFont="1" applyFill="1" applyAlignment="1" applyProtection="1">
      <alignment vertical="top"/>
      <protection locked="0"/>
    </xf>
    <xf numFmtId="0" fontId="27" fillId="2" borderId="0" xfId="0" applyFont="1" applyFill="1" applyAlignment="1" applyProtection="1">
      <alignment horizontal="left" vertical="center"/>
      <protection locked="0"/>
    </xf>
    <xf numFmtId="0" fontId="19" fillId="0" borderId="0" xfId="3" applyFont="1" applyFill="1" applyAlignment="1" applyProtection="1">
      <alignment horizontal="left" vertical="center"/>
      <protection locked="0"/>
    </xf>
    <xf numFmtId="0" fontId="15" fillId="3" borderId="0" xfId="0" applyFont="1" applyFill="1" applyBorder="1" applyAlignment="1" applyProtection="1">
      <alignment vertical="center"/>
      <protection locked="0"/>
    </xf>
    <xf numFmtId="0" fontId="19" fillId="0" borderId="1" xfId="0" applyFont="1" applyBorder="1" applyAlignment="1" applyProtection="1">
      <alignment vertical="top" wrapText="1"/>
      <protection locked="0"/>
    </xf>
    <xf numFmtId="0" fontId="19" fillId="0" borderId="9" xfId="0" applyFont="1" applyBorder="1" applyAlignment="1" applyProtection="1">
      <alignment vertical="top" wrapText="1"/>
      <protection locked="0"/>
    </xf>
    <xf numFmtId="0" fontId="15" fillId="0" borderId="55" xfId="0" applyFont="1" applyBorder="1" applyAlignment="1" applyProtection="1">
      <alignment vertical="center"/>
      <protection locked="0"/>
    </xf>
    <xf numFmtId="3" fontId="19" fillId="3" borderId="0" xfId="0" applyNumberFormat="1" applyFont="1" applyFill="1" applyAlignment="1" applyProtection="1">
      <alignment vertical="top"/>
      <protection locked="0"/>
    </xf>
    <xf numFmtId="0" fontId="19" fillId="0" borderId="7" xfId="0" applyFont="1" applyBorder="1" applyAlignment="1" applyProtection="1">
      <alignment horizontal="left" vertical="center" indent="1"/>
      <protection locked="0"/>
    </xf>
    <xf numFmtId="3" fontId="19" fillId="3" borderId="7" xfId="0" applyNumberFormat="1" applyFont="1" applyFill="1" applyBorder="1" applyAlignment="1" applyProtection="1">
      <alignment vertical="top"/>
      <protection locked="0"/>
    </xf>
    <xf numFmtId="3" fontId="19" fillId="0" borderId="7" xfId="0" applyNumberFormat="1" applyFont="1" applyFill="1" applyBorder="1" applyAlignment="1" applyProtection="1">
      <alignment vertical="top"/>
      <protection locked="0"/>
    </xf>
    <xf numFmtId="0" fontId="16" fillId="0" borderId="67" xfId="0" applyFont="1" applyBorder="1" applyAlignment="1" applyProtection="1">
      <alignment vertical="top"/>
      <protection locked="0"/>
    </xf>
    <xf numFmtId="0" fontId="15" fillId="0" borderId="2" xfId="0" applyFont="1" applyBorder="1" applyAlignment="1" applyProtection="1">
      <alignment vertical="top"/>
      <protection locked="0"/>
    </xf>
    <xf numFmtId="0" fontId="18" fillId="0" borderId="7" xfId="0" applyFont="1" applyBorder="1" applyAlignment="1" applyProtection="1">
      <alignment vertical="top"/>
      <protection locked="0"/>
    </xf>
    <xf numFmtId="3" fontId="19" fillId="3" borderId="0" xfId="0" applyNumberFormat="1" applyFont="1" applyFill="1" applyBorder="1" applyAlignment="1" applyProtection="1">
      <alignment vertical="top"/>
      <protection locked="0"/>
    </xf>
    <xf numFmtId="3" fontId="19" fillId="0" borderId="0" xfId="0" applyNumberFormat="1" applyFont="1" applyAlignment="1" applyProtection="1">
      <alignment vertical="top"/>
      <protection locked="0"/>
    </xf>
    <xf numFmtId="3" fontId="19" fillId="0" borderId="7" xfId="0" applyNumberFormat="1" applyFont="1" applyBorder="1" applyAlignment="1" applyProtection="1">
      <alignment vertical="top"/>
      <protection locked="0"/>
    </xf>
    <xf numFmtId="0" fontId="19" fillId="3" borderId="7" xfId="0" applyFont="1" applyFill="1" applyBorder="1" applyAlignment="1" applyProtection="1">
      <alignment horizontal="left" vertical="center" indent="1"/>
      <protection locked="0"/>
    </xf>
    <xf numFmtId="0" fontId="15" fillId="0" borderId="9" xfId="0" applyFont="1" applyBorder="1" applyAlignment="1" applyProtection="1">
      <alignment vertical="top" wrapText="1"/>
      <protection locked="0"/>
    </xf>
    <xf numFmtId="9" fontId="16" fillId="0" borderId="0" xfId="1" applyFont="1" applyAlignment="1" applyProtection="1">
      <alignment vertical="top"/>
      <protection locked="0"/>
    </xf>
    <xf numFmtId="0" fontId="15" fillId="3" borderId="7" xfId="0" applyFont="1" applyFill="1" applyBorder="1" applyAlignment="1" applyProtection="1">
      <alignment vertical="top"/>
      <protection locked="0"/>
    </xf>
    <xf numFmtId="3" fontId="19" fillId="0" borderId="0" xfId="0" applyNumberFormat="1" applyFont="1" applyBorder="1" applyAlignment="1" applyProtection="1">
      <alignment vertical="top"/>
      <protection locked="0"/>
    </xf>
    <xf numFmtId="0" fontId="33" fillId="2" borderId="3" xfId="0" applyFont="1" applyFill="1" applyBorder="1" applyAlignment="1" applyProtection="1">
      <alignment horizontal="right" vertical="top"/>
      <protection locked="0"/>
    </xf>
    <xf numFmtId="3" fontId="19" fillId="0" borderId="4" xfId="0" applyNumberFormat="1" applyFont="1" applyBorder="1" applyAlignment="1" applyProtection="1">
      <alignment vertical="top"/>
      <protection locked="0"/>
    </xf>
    <xf numFmtId="0" fontId="15" fillId="0" borderId="1" xfId="0" applyFont="1" applyBorder="1" applyProtection="1">
      <protection locked="0"/>
    </xf>
    <xf numFmtId="0" fontId="16" fillId="0" borderId="1" xfId="0" applyFont="1" applyBorder="1" applyProtection="1">
      <protection locked="0"/>
    </xf>
    <xf numFmtId="9" fontId="16" fillId="3" borderId="7" xfId="0" quotePrefix="1" applyNumberFormat="1" applyFont="1" applyFill="1" applyBorder="1" applyAlignment="1" applyProtection="1">
      <alignment horizontal="right"/>
      <protection locked="0"/>
    </xf>
    <xf numFmtId="0" fontId="16" fillId="0" borderId="3" xfId="0" applyFont="1" applyBorder="1" applyProtection="1">
      <protection locked="0"/>
    </xf>
    <xf numFmtId="0" fontId="16" fillId="0" borderId="30" xfId="0" applyFont="1" applyBorder="1" applyProtection="1">
      <protection locked="0"/>
    </xf>
    <xf numFmtId="0" fontId="15" fillId="0" borderId="0" xfId="0" applyFont="1" applyBorder="1" applyProtection="1">
      <protection locked="0"/>
    </xf>
    <xf numFmtId="0" fontId="15" fillId="0" borderId="5" xfId="0" applyFont="1" applyBorder="1" applyProtection="1">
      <protection locked="0"/>
    </xf>
    <xf numFmtId="0" fontId="19" fillId="0" borderId="5" xfId="0" applyFont="1" applyBorder="1" applyProtection="1">
      <protection locked="0"/>
    </xf>
    <xf numFmtId="0" fontId="16" fillId="0" borderId="0" xfId="0" applyFont="1" applyFill="1" applyBorder="1" applyProtection="1">
      <protection locked="0"/>
    </xf>
    <xf numFmtId="0" fontId="16" fillId="0" borderId="7" xfId="0" applyFont="1" applyFill="1" applyBorder="1" applyProtection="1">
      <protection locked="0"/>
    </xf>
    <xf numFmtId="3" fontId="16" fillId="3" borderId="0" xfId="0" applyNumberFormat="1" applyFont="1" applyFill="1" applyBorder="1" applyProtection="1">
      <protection locked="0"/>
    </xf>
    <xf numFmtId="3" fontId="19" fillId="0" borderId="67" xfId="0" applyNumberFormat="1" applyFont="1" applyFill="1" applyBorder="1" applyAlignment="1" applyProtection="1">
      <alignment vertical="top"/>
      <protection locked="0"/>
    </xf>
    <xf numFmtId="0" fontId="19" fillId="3" borderId="51" xfId="0" applyFont="1" applyFill="1" applyBorder="1" applyProtection="1">
      <protection locked="0"/>
    </xf>
    <xf numFmtId="0" fontId="19" fillId="3" borderId="0" xfId="0" applyFont="1" applyFill="1" applyBorder="1" applyProtection="1">
      <protection locked="0"/>
    </xf>
    <xf numFmtId="0" fontId="19" fillId="0" borderId="67" xfId="0" applyFont="1" applyBorder="1" applyProtection="1">
      <protection locked="0"/>
    </xf>
    <xf numFmtId="0" fontId="33" fillId="2" borderId="30" xfId="0" applyFont="1" applyFill="1" applyBorder="1" applyAlignment="1" applyProtection="1">
      <alignment horizontal="right" vertical="top"/>
      <protection locked="0"/>
    </xf>
    <xf numFmtId="3" fontId="18" fillId="2" borderId="3" xfId="0" applyNumberFormat="1" applyFont="1" applyFill="1" applyBorder="1" applyAlignment="1" applyProtection="1">
      <alignment vertical="top"/>
      <protection locked="0"/>
    </xf>
    <xf numFmtId="3" fontId="18" fillId="2" borderId="30" xfId="0" applyNumberFormat="1" applyFont="1" applyFill="1" applyBorder="1" applyAlignment="1" applyProtection="1">
      <alignment vertical="top"/>
      <protection locked="0"/>
    </xf>
    <xf numFmtId="0" fontId="19" fillId="0" borderId="8" xfId="0" applyFont="1" applyBorder="1" applyAlignment="1" applyProtection="1">
      <alignment vertical="top"/>
      <protection locked="0"/>
    </xf>
    <xf numFmtId="0" fontId="21" fillId="2" borderId="0" xfId="0" applyFont="1" applyFill="1" applyAlignment="1" applyProtection="1">
      <alignment vertical="top" wrapText="1"/>
      <protection locked="0"/>
    </xf>
    <xf numFmtId="0" fontId="22" fillId="2" borderId="0" xfId="0" applyFont="1" applyFill="1" applyAlignment="1" applyProtection="1">
      <alignment vertical="top"/>
      <protection locked="0"/>
    </xf>
    <xf numFmtId="3" fontId="18" fillId="0" borderId="2" xfId="0" applyNumberFormat="1" applyFont="1" applyBorder="1" applyAlignment="1" applyProtection="1">
      <alignment horizontal="left" vertical="center" wrapText="1"/>
      <protection locked="0"/>
    </xf>
    <xf numFmtId="3" fontId="18" fillId="0" borderId="9" xfId="0" applyNumberFormat="1" applyFont="1" applyBorder="1" applyAlignment="1" applyProtection="1">
      <alignment horizontal="left" vertical="center" wrapText="1"/>
      <protection locked="0"/>
    </xf>
    <xf numFmtId="0" fontId="25" fillId="0" borderId="2" xfId="0" applyFont="1" applyBorder="1" applyAlignment="1" applyProtection="1">
      <alignment vertical="center" wrapText="1"/>
      <protection locked="0"/>
    </xf>
    <xf numFmtId="0" fontId="28" fillId="11" borderId="114" xfId="0" applyFont="1" applyFill="1" applyBorder="1" applyAlignment="1" applyProtection="1">
      <alignment vertical="center" wrapText="1"/>
      <protection locked="0"/>
    </xf>
    <xf numFmtId="0" fontId="28" fillId="0" borderId="114" xfId="0" applyFont="1" applyBorder="1" applyAlignment="1" applyProtection="1">
      <alignment vertical="center" wrapText="1"/>
      <protection locked="0"/>
    </xf>
    <xf numFmtId="0" fontId="25" fillId="0" borderId="4" xfId="0" applyFont="1" applyBorder="1" applyAlignment="1" applyProtection="1">
      <alignment vertical="center" wrapText="1"/>
      <protection locked="0"/>
    </xf>
    <xf numFmtId="0" fontId="19" fillId="4" borderId="22" xfId="0" applyFont="1" applyFill="1" applyBorder="1" applyAlignment="1" applyProtection="1">
      <alignment vertical="top" wrapText="1"/>
      <protection locked="0"/>
    </xf>
    <xf numFmtId="0" fontId="19" fillId="4" borderId="44" xfId="0" applyFont="1" applyFill="1" applyBorder="1" applyAlignment="1" applyProtection="1">
      <alignment vertical="center"/>
      <protection locked="0"/>
    </xf>
    <xf numFmtId="0" fontId="16" fillId="0" borderId="44" xfId="0" applyFont="1" applyFill="1" applyBorder="1" applyAlignment="1" applyProtection="1">
      <alignment horizontal="left" vertical="center"/>
      <protection locked="0"/>
    </xf>
    <xf numFmtId="0" fontId="16" fillId="4" borderId="1" xfId="0" applyFont="1" applyFill="1" applyBorder="1" applyAlignment="1" applyProtection="1">
      <alignment vertical="center"/>
      <protection locked="0"/>
    </xf>
    <xf numFmtId="0" fontId="19" fillId="4" borderId="6" xfId="0" applyFont="1" applyFill="1" applyBorder="1" applyAlignment="1" applyProtection="1">
      <alignment vertical="top" wrapText="1"/>
      <protection locked="0"/>
    </xf>
    <xf numFmtId="3" fontId="19" fillId="0" borderId="39" xfId="0" applyNumberFormat="1" applyFont="1" applyFill="1" applyBorder="1" applyAlignment="1" applyProtection="1">
      <alignment vertical="top"/>
      <protection locked="0"/>
    </xf>
    <xf numFmtId="3" fontId="18" fillId="0" borderId="81" xfId="0" applyNumberFormat="1" applyFont="1" applyFill="1" applyBorder="1" applyAlignment="1" applyProtection="1">
      <alignment vertical="top"/>
      <protection locked="0"/>
    </xf>
    <xf numFmtId="9" fontId="19" fillId="0" borderId="68" xfId="1" applyFont="1" applyBorder="1" applyAlignment="1" applyProtection="1">
      <alignment vertical="top" wrapText="1"/>
      <protection locked="0"/>
    </xf>
    <xf numFmtId="10" fontId="19" fillId="0" borderId="39" xfId="1" applyNumberFormat="1" applyFont="1" applyFill="1" applyBorder="1" applyAlignment="1" applyProtection="1">
      <alignment vertical="top" wrapText="1"/>
      <protection locked="0"/>
    </xf>
    <xf numFmtId="9" fontId="19" fillId="0" borderId="19" xfId="1" applyFont="1" applyBorder="1" applyAlignment="1" applyProtection="1">
      <alignment vertical="top" wrapText="1"/>
      <protection locked="0"/>
    </xf>
    <xf numFmtId="164" fontId="19" fillId="0" borderId="39" xfId="1" applyNumberFormat="1" applyFont="1" applyFill="1" applyBorder="1" applyAlignment="1" applyProtection="1">
      <alignment vertical="top" wrapText="1"/>
      <protection locked="0"/>
    </xf>
    <xf numFmtId="9" fontId="19" fillId="0" borderId="22" xfId="1" applyFont="1" applyBorder="1" applyAlignment="1" applyProtection="1">
      <alignment vertical="top" wrapText="1"/>
      <protection locked="0"/>
    </xf>
    <xf numFmtId="3" fontId="19" fillId="3" borderId="50" xfId="0" applyNumberFormat="1" applyFont="1" applyFill="1" applyBorder="1" applyAlignment="1" applyProtection="1">
      <alignment horizontal="right" vertical="top"/>
      <protection locked="0"/>
    </xf>
    <xf numFmtId="3" fontId="18" fillId="0" borderId="81" xfId="0" applyNumberFormat="1" applyFont="1" applyBorder="1" applyAlignment="1" applyProtection="1">
      <alignment vertical="top"/>
      <protection locked="0"/>
    </xf>
    <xf numFmtId="3" fontId="19" fillId="0" borderId="39" xfId="0" applyNumberFormat="1" applyFont="1" applyFill="1" applyBorder="1" applyAlignment="1" applyProtection="1">
      <alignment vertical="top" wrapText="1"/>
      <protection locked="0"/>
    </xf>
    <xf numFmtId="0" fontId="19" fillId="4" borderId="44" xfId="0" applyFont="1" applyFill="1" applyBorder="1" applyAlignment="1" applyProtection="1">
      <alignment vertical="top" wrapText="1"/>
      <protection locked="0"/>
    </xf>
    <xf numFmtId="0" fontId="19" fillId="4" borderId="39" xfId="0" applyFont="1" applyFill="1" applyBorder="1" applyAlignment="1" applyProtection="1">
      <alignment vertical="top" wrapText="1"/>
      <protection locked="0"/>
    </xf>
    <xf numFmtId="3" fontId="18" fillId="0" borderId="82" xfId="0" applyNumberFormat="1" applyFont="1" applyFill="1" applyBorder="1" applyAlignment="1" applyProtection="1">
      <alignment vertical="top"/>
      <protection locked="0"/>
    </xf>
    <xf numFmtId="3" fontId="19" fillId="3" borderId="48" xfId="0" applyNumberFormat="1" applyFont="1" applyFill="1" applyBorder="1" applyAlignment="1" applyProtection="1">
      <alignment horizontal="right" vertical="top"/>
      <protection locked="0"/>
    </xf>
    <xf numFmtId="3" fontId="18" fillId="0" borderId="82" xfId="0" applyNumberFormat="1" applyFont="1" applyBorder="1" applyAlignment="1" applyProtection="1">
      <alignment vertical="top"/>
      <protection locked="0"/>
    </xf>
    <xf numFmtId="0" fontId="19" fillId="4" borderId="89" xfId="0" applyFont="1" applyFill="1" applyBorder="1" applyAlignment="1" applyProtection="1">
      <alignment vertical="top" wrapText="1"/>
      <protection locked="0"/>
    </xf>
    <xf numFmtId="0" fontId="19" fillId="4" borderId="40" xfId="0" applyFont="1" applyFill="1" applyBorder="1" applyAlignment="1" applyProtection="1">
      <alignment vertical="top" wrapText="1"/>
      <protection locked="0"/>
    </xf>
    <xf numFmtId="9" fontId="19" fillId="0" borderId="67" xfId="1" applyFont="1" applyBorder="1" applyAlignment="1" applyProtection="1">
      <alignment vertical="top" wrapText="1"/>
      <protection locked="0"/>
    </xf>
    <xf numFmtId="3" fontId="18" fillId="0" borderId="53" xfId="0" applyNumberFormat="1" applyFont="1" applyFill="1" applyBorder="1" applyAlignment="1" applyProtection="1">
      <alignment vertical="top"/>
      <protection locked="0"/>
    </xf>
    <xf numFmtId="9" fontId="19" fillId="0" borderId="11" xfId="1" applyFont="1" applyBorder="1" applyAlignment="1" applyProtection="1">
      <alignment vertical="top" wrapText="1"/>
      <protection locked="0"/>
    </xf>
    <xf numFmtId="164" fontId="19" fillId="0" borderId="40" xfId="1" applyNumberFormat="1" applyFont="1" applyFill="1" applyBorder="1" applyAlignment="1" applyProtection="1">
      <alignment vertical="top" wrapText="1"/>
      <protection locked="0"/>
    </xf>
    <xf numFmtId="3" fontId="19" fillId="3" borderId="47" xfId="0" applyNumberFormat="1" applyFont="1" applyFill="1" applyBorder="1" applyAlignment="1" applyProtection="1">
      <alignment horizontal="right" vertical="top"/>
      <protection locked="0"/>
    </xf>
    <xf numFmtId="3" fontId="18" fillId="0" borderId="53" xfId="0" applyNumberFormat="1" applyFont="1" applyBorder="1" applyAlignment="1" applyProtection="1">
      <alignment vertical="top"/>
      <protection locked="0"/>
    </xf>
    <xf numFmtId="3" fontId="19" fillId="0" borderId="40" xfId="0" applyNumberFormat="1" applyFont="1" applyFill="1" applyBorder="1" applyAlignment="1" applyProtection="1">
      <alignment vertical="top" wrapText="1"/>
      <protection locked="0"/>
    </xf>
    <xf numFmtId="0" fontId="19" fillId="4" borderId="78" xfId="0" applyFont="1" applyFill="1" applyBorder="1" applyAlignment="1" applyProtection="1">
      <alignment vertical="top" wrapText="1"/>
      <protection locked="0"/>
    </xf>
    <xf numFmtId="0" fontId="19" fillId="4" borderId="73" xfId="0" applyFont="1" applyFill="1" applyBorder="1" applyAlignment="1" applyProtection="1">
      <alignment vertical="top" wrapText="1"/>
      <protection locked="0"/>
    </xf>
    <xf numFmtId="9" fontId="19" fillId="0" borderId="90" xfId="1" applyFont="1" applyBorder="1" applyAlignment="1" applyProtection="1">
      <alignment vertical="top" wrapText="1"/>
      <protection locked="0"/>
    </xf>
    <xf numFmtId="3" fontId="18" fillId="0" borderId="90" xfId="0" applyNumberFormat="1" applyFont="1" applyFill="1" applyBorder="1" applyAlignment="1" applyProtection="1">
      <alignment vertical="top"/>
      <protection locked="0"/>
    </xf>
    <xf numFmtId="9" fontId="19" fillId="0" borderId="87" xfId="1" applyFont="1" applyBorder="1" applyAlignment="1" applyProtection="1">
      <alignment vertical="top" wrapText="1"/>
      <protection locked="0"/>
    </xf>
    <xf numFmtId="164" fontId="19" fillId="0" borderId="73" xfId="1" applyNumberFormat="1" applyFont="1" applyFill="1" applyBorder="1" applyAlignment="1" applyProtection="1">
      <alignment vertical="top" wrapText="1"/>
      <protection locked="0"/>
    </xf>
    <xf numFmtId="3" fontId="19" fillId="3" borderId="72" xfId="0" applyNumberFormat="1" applyFont="1" applyFill="1" applyBorder="1" applyAlignment="1" applyProtection="1">
      <alignment horizontal="right" vertical="top"/>
      <protection locked="0"/>
    </xf>
    <xf numFmtId="3" fontId="18" fillId="0" borderId="90" xfId="0" applyNumberFormat="1" applyFont="1" applyBorder="1" applyAlignment="1" applyProtection="1">
      <alignment vertical="top"/>
      <protection locked="0"/>
    </xf>
    <xf numFmtId="3" fontId="19" fillId="0" borderId="73" xfId="0" applyNumberFormat="1" applyFont="1" applyFill="1" applyBorder="1" applyAlignment="1" applyProtection="1">
      <alignment vertical="top" wrapText="1"/>
      <protection locked="0"/>
    </xf>
    <xf numFmtId="3" fontId="18" fillId="0" borderId="16" xfId="0" applyNumberFormat="1" applyFont="1" applyBorder="1" applyAlignment="1" applyProtection="1">
      <alignment vertical="top"/>
      <protection locked="0"/>
    </xf>
    <xf numFmtId="3" fontId="18" fillId="0" borderId="35" xfId="0" applyNumberFormat="1" applyFont="1" applyBorder="1" applyAlignment="1" applyProtection="1">
      <alignment vertical="top"/>
      <protection locked="0"/>
    </xf>
    <xf numFmtId="0" fontId="19" fillId="0" borderId="3" xfId="0" applyFont="1" applyBorder="1" applyAlignment="1" applyProtection="1">
      <alignment vertical="top" wrapText="1"/>
      <protection locked="0"/>
    </xf>
    <xf numFmtId="0" fontId="18" fillId="0" borderId="49" xfId="0" applyFont="1" applyBorder="1" applyAlignment="1" applyProtection="1">
      <alignment horizontal="right" vertical="top" wrapText="1"/>
      <protection locked="0"/>
    </xf>
    <xf numFmtId="0" fontId="18" fillId="0" borderId="9" xfId="0" applyFont="1" applyBorder="1" applyAlignment="1" applyProtection="1">
      <alignment horizontal="right" vertical="top"/>
      <protection locked="0"/>
    </xf>
    <xf numFmtId="9" fontId="19" fillId="0" borderId="22" xfId="0" applyNumberFormat="1" applyFont="1" applyBorder="1" applyAlignment="1" applyProtection="1">
      <alignment horizontal="right" vertical="top"/>
      <protection locked="0"/>
    </xf>
    <xf numFmtId="9" fontId="19" fillId="0" borderId="50" xfId="0" applyNumberFormat="1" applyFont="1" applyBorder="1" applyAlignment="1" applyProtection="1">
      <alignment horizontal="right" vertical="top"/>
      <protection locked="0"/>
    </xf>
    <xf numFmtId="3" fontId="19" fillId="0" borderId="39" xfId="0" applyNumberFormat="1" applyFont="1" applyBorder="1" applyAlignment="1" applyProtection="1">
      <alignment horizontal="right" vertical="top"/>
      <protection locked="0"/>
    </xf>
    <xf numFmtId="3" fontId="19" fillId="0" borderId="48" xfId="0" applyNumberFormat="1" applyFont="1" applyBorder="1" applyAlignment="1" applyProtection="1">
      <alignment horizontal="right" vertical="top"/>
      <protection locked="0"/>
    </xf>
    <xf numFmtId="1" fontId="16" fillId="0" borderId="39" xfId="1" applyNumberFormat="1" applyFont="1" applyBorder="1" applyAlignment="1" applyProtection="1">
      <alignment horizontal="right" vertical="top"/>
      <protection locked="0"/>
    </xf>
    <xf numFmtId="1" fontId="16" fillId="0" borderId="48" xfId="1" applyNumberFormat="1" applyFont="1" applyBorder="1" applyAlignment="1" applyProtection="1">
      <alignment horizontal="right" vertical="top"/>
      <protection locked="0"/>
    </xf>
    <xf numFmtId="1" fontId="16" fillId="10" borderId="39" xfId="1" applyNumberFormat="1" applyFont="1" applyFill="1" applyBorder="1" applyAlignment="1" applyProtection="1">
      <alignment horizontal="right" vertical="top"/>
      <protection locked="0"/>
    </xf>
    <xf numFmtId="0" fontId="18" fillId="0" borderId="21" xfId="0" applyFont="1" applyBorder="1" applyAlignment="1" applyProtection="1">
      <alignment horizontal="right" vertical="top" wrapText="1"/>
      <protection locked="0"/>
    </xf>
    <xf numFmtId="3" fontId="19" fillId="0" borderId="22" xfId="0" applyNumberFormat="1" applyFont="1" applyBorder="1" applyAlignment="1" applyProtection="1">
      <alignment horizontal="right" vertical="top"/>
      <protection locked="0"/>
    </xf>
    <xf numFmtId="3" fontId="19" fillId="0" borderId="50" xfId="0" applyNumberFormat="1" applyFont="1" applyBorder="1" applyAlignment="1" applyProtection="1">
      <alignment horizontal="right" vertical="top"/>
      <protection locked="0"/>
    </xf>
    <xf numFmtId="3" fontId="19" fillId="0" borderId="73" xfId="0" applyNumberFormat="1" applyFont="1" applyBorder="1" applyAlignment="1" applyProtection="1">
      <alignment horizontal="right" vertical="top"/>
      <protection locked="0"/>
    </xf>
    <xf numFmtId="3" fontId="19" fillId="0" borderId="72" xfId="0" applyNumberFormat="1" applyFont="1" applyBorder="1" applyAlignment="1" applyProtection="1">
      <alignment horizontal="right" vertical="top"/>
      <protection locked="0"/>
    </xf>
    <xf numFmtId="0" fontId="18" fillId="0" borderId="73" xfId="0" applyFont="1" applyBorder="1" applyAlignment="1" applyProtection="1">
      <alignment horizontal="left" vertical="top" wrapText="1"/>
      <protection locked="0"/>
    </xf>
    <xf numFmtId="0" fontId="18" fillId="0" borderId="72" xfId="0" applyFont="1" applyBorder="1" applyAlignment="1" applyProtection="1">
      <alignment horizontal="left" vertical="top" wrapText="1"/>
      <protection locked="0"/>
    </xf>
    <xf numFmtId="0" fontId="18" fillId="0" borderId="73" xfId="0" applyFont="1" applyBorder="1" applyAlignment="1" applyProtection="1">
      <alignment horizontal="left" vertical="center" wrapText="1"/>
      <protection locked="0"/>
    </xf>
    <xf numFmtId="0" fontId="18" fillId="0" borderId="72" xfId="0" applyFont="1" applyBorder="1" applyAlignment="1" applyProtection="1">
      <alignment horizontal="left" vertical="center" wrapText="1"/>
      <protection locked="0"/>
    </xf>
    <xf numFmtId="0" fontId="39" fillId="5" borderId="55" xfId="4" applyFont="1" applyFill="1" applyBorder="1" applyAlignment="1" applyProtection="1">
      <alignment vertical="top" wrapText="1"/>
      <protection locked="0"/>
    </xf>
    <xf numFmtId="0" fontId="39" fillId="5" borderId="55" xfId="4" applyFont="1" applyFill="1" applyBorder="1" applyAlignment="1" applyProtection="1">
      <alignment vertical="center" wrapText="1"/>
      <protection locked="0"/>
    </xf>
    <xf numFmtId="0" fontId="15" fillId="5" borderId="105" xfId="4" applyFont="1" applyFill="1" applyBorder="1" applyAlignment="1" applyProtection="1">
      <alignment vertical="center" wrapText="1"/>
      <protection locked="0"/>
    </xf>
    <xf numFmtId="0" fontId="15" fillId="5" borderId="107" xfId="4" applyFont="1" applyFill="1" applyBorder="1" applyAlignment="1" applyProtection="1">
      <alignment horizontal="center" vertical="center" wrapText="1"/>
      <protection locked="0"/>
    </xf>
    <xf numFmtId="0" fontId="15" fillId="5" borderId="109" xfId="4" applyFont="1" applyFill="1" applyBorder="1" applyAlignment="1" applyProtection="1">
      <alignment horizontal="center" vertical="center" wrapText="1"/>
      <protection locked="0"/>
    </xf>
    <xf numFmtId="49" fontId="39" fillId="2" borderId="17" xfId="4" applyNumberFormat="1" applyFont="1" applyFill="1" applyBorder="1" applyAlignment="1" applyProtection="1">
      <alignment horizontal="center" vertical="center" wrapText="1"/>
      <protection locked="0"/>
    </xf>
    <xf numFmtId="49" fontId="39" fillId="2" borderId="49" xfId="4" applyNumberFormat="1" applyFont="1" applyFill="1" applyBorder="1" applyAlignment="1" applyProtection="1">
      <alignment horizontal="center" vertical="center" wrapText="1"/>
      <protection locked="0"/>
    </xf>
    <xf numFmtId="49" fontId="39" fillId="2" borderId="92" xfId="4" applyNumberFormat="1" applyFont="1" applyFill="1" applyBorder="1" applyAlignment="1" applyProtection="1">
      <alignment horizontal="center" vertical="center" wrapText="1"/>
      <protection locked="0"/>
    </xf>
    <xf numFmtId="49" fontId="39" fillId="2" borderId="109" xfId="4" applyNumberFormat="1" applyFont="1" applyFill="1" applyBorder="1" applyAlignment="1" applyProtection="1">
      <alignment horizontal="center" vertical="center" wrapText="1"/>
      <protection locked="0"/>
    </xf>
    <xf numFmtId="0" fontId="40" fillId="0" borderId="0" xfId="4" applyFont="1" applyProtection="1">
      <protection locked="0"/>
    </xf>
    <xf numFmtId="0" fontId="40" fillId="0" borderId="0" xfId="4" applyFont="1" applyAlignment="1" applyProtection="1">
      <alignment wrapText="1"/>
      <protection locked="0"/>
    </xf>
    <xf numFmtId="3" fontId="41" fillId="3" borderId="67" xfId="4" applyNumberFormat="1" applyFont="1" applyFill="1" applyBorder="1" applyAlignment="1" applyProtection="1">
      <alignment vertical="top" wrapText="1"/>
      <protection locked="0"/>
    </xf>
    <xf numFmtId="0" fontId="41" fillId="3" borderId="67" xfId="4" applyFont="1" applyFill="1" applyBorder="1" applyAlignment="1" applyProtection="1">
      <alignment vertical="top" wrapText="1"/>
      <protection locked="0"/>
    </xf>
    <xf numFmtId="0" fontId="41" fillId="3" borderId="106" xfId="4" applyFont="1" applyFill="1" applyBorder="1" applyAlignment="1" applyProtection="1">
      <alignment vertical="top" wrapText="1"/>
      <protection locked="0"/>
    </xf>
    <xf numFmtId="14" fontId="41" fillId="3" borderId="108" xfId="4" applyNumberFormat="1" applyFont="1" applyFill="1" applyBorder="1" applyAlignment="1" applyProtection="1">
      <alignment vertical="top" wrapText="1"/>
      <protection locked="0"/>
    </xf>
    <xf numFmtId="4" fontId="41" fillId="3" borderId="109" xfId="4" applyNumberFormat="1" applyFont="1" applyFill="1" applyBorder="1" applyAlignment="1" applyProtection="1">
      <alignment vertical="top" wrapText="1"/>
      <protection locked="0"/>
    </xf>
    <xf numFmtId="4" fontId="41" fillId="3" borderId="37" xfId="4" applyNumberFormat="1" applyFont="1" applyFill="1" applyBorder="1" applyAlignment="1" applyProtection="1">
      <alignment vertical="top" wrapText="1"/>
      <protection locked="0"/>
    </xf>
    <xf numFmtId="4" fontId="41" fillId="3" borderId="32" xfId="4" applyNumberFormat="1" applyFont="1" applyFill="1" applyBorder="1" applyAlignment="1" applyProtection="1">
      <alignment vertical="top" wrapText="1"/>
      <protection locked="0"/>
    </xf>
    <xf numFmtId="4" fontId="41" fillId="3" borderId="110" xfId="4" applyNumberFormat="1" applyFont="1" applyFill="1" applyBorder="1" applyAlignment="1" applyProtection="1">
      <alignment vertical="top" wrapText="1"/>
      <protection locked="0"/>
    </xf>
    <xf numFmtId="4" fontId="41" fillId="3" borderId="11" xfId="4" applyNumberFormat="1" applyFont="1" applyFill="1" applyBorder="1" applyAlignment="1" applyProtection="1">
      <alignment vertical="top" wrapText="1"/>
      <protection locked="0"/>
    </xf>
    <xf numFmtId="0" fontId="40" fillId="0" borderId="0" xfId="4" applyFont="1" applyFill="1" applyProtection="1">
      <protection locked="0"/>
    </xf>
    <xf numFmtId="0" fontId="40" fillId="0" borderId="0" xfId="4" applyFont="1" applyFill="1" applyAlignment="1" applyProtection="1">
      <alignment wrapText="1"/>
      <protection locked="0"/>
    </xf>
    <xf numFmtId="0" fontId="41" fillId="3" borderId="55" xfId="4" applyFont="1" applyFill="1" applyBorder="1" applyAlignment="1" applyProtection="1">
      <alignment vertical="top" wrapText="1"/>
      <protection locked="0"/>
    </xf>
    <xf numFmtId="0" fontId="41" fillId="3" borderId="105" xfId="4" applyFont="1" applyFill="1" applyBorder="1" applyAlignment="1" applyProtection="1">
      <alignment vertical="top" wrapText="1"/>
      <protection locked="0"/>
    </xf>
    <xf numFmtId="14" fontId="41" fillId="3" borderId="107" xfId="4" applyNumberFormat="1" applyFont="1" applyFill="1" applyBorder="1" applyAlignment="1" applyProtection="1">
      <alignment vertical="top" wrapText="1"/>
      <protection locked="0"/>
    </xf>
    <xf numFmtId="3" fontId="41" fillId="3" borderId="109" xfId="4" applyNumberFormat="1" applyFont="1" applyFill="1" applyBorder="1" applyAlignment="1" applyProtection="1">
      <alignment vertical="top" wrapText="1"/>
      <protection locked="0"/>
    </xf>
    <xf numFmtId="3" fontId="41" fillId="3" borderId="92" xfId="4" applyNumberFormat="1" applyFont="1" applyFill="1" applyBorder="1" applyAlignment="1" applyProtection="1">
      <alignment vertical="top" wrapText="1"/>
      <protection locked="0"/>
    </xf>
    <xf numFmtId="3" fontId="41" fillId="3" borderId="49" xfId="4" applyNumberFormat="1" applyFont="1" applyFill="1" applyBorder="1" applyAlignment="1" applyProtection="1">
      <alignment vertical="top" wrapText="1"/>
      <protection locked="0"/>
    </xf>
    <xf numFmtId="3" fontId="41" fillId="3" borderId="17" xfId="4" applyNumberFormat="1" applyFont="1" applyFill="1" applyBorder="1" applyAlignment="1" applyProtection="1">
      <alignment vertical="top" wrapText="1"/>
      <protection locked="0"/>
    </xf>
    <xf numFmtId="0" fontId="41" fillId="3" borderId="54" xfId="4" applyFont="1" applyFill="1" applyBorder="1" applyAlignment="1" applyProtection="1">
      <alignment vertical="top" wrapText="1"/>
      <protection locked="0"/>
    </xf>
    <xf numFmtId="0" fontId="18" fillId="0" borderId="17" xfId="0" applyFont="1" applyFill="1" applyBorder="1" applyAlignment="1" applyProtection="1">
      <alignment horizontal="right" vertical="center" wrapText="1"/>
      <protection locked="0"/>
    </xf>
    <xf numFmtId="0" fontId="18" fillId="0" borderId="49" xfId="0" applyFont="1" applyFill="1" applyBorder="1" applyAlignment="1" applyProtection="1">
      <alignment horizontal="right" vertical="center" wrapText="1"/>
      <protection locked="0"/>
    </xf>
    <xf numFmtId="3" fontId="18" fillId="3" borderId="11" xfId="0" applyNumberFormat="1" applyFont="1" applyFill="1" applyBorder="1" applyAlignment="1" applyProtection="1">
      <alignment vertical="top"/>
      <protection locked="0"/>
    </xf>
    <xf numFmtId="3" fontId="18" fillId="3" borderId="23" xfId="0" applyNumberFormat="1" applyFont="1" applyFill="1" applyBorder="1" applyAlignment="1" applyProtection="1">
      <alignment vertical="top"/>
      <protection locked="0"/>
    </xf>
    <xf numFmtId="3" fontId="18" fillId="3" borderId="32" xfId="0" applyNumberFormat="1" applyFont="1" applyFill="1" applyBorder="1" applyAlignment="1" applyProtection="1">
      <alignment vertical="top"/>
      <protection locked="0"/>
    </xf>
    <xf numFmtId="3" fontId="19" fillId="0" borderId="29" xfId="0" applyNumberFormat="1" applyFont="1" applyFill="1" applyBorder="1" applyAlignment="1" applyProtection="1">
      <alignment vertical="top"/>
      <protection locked="0"/>
    </xf>
    <xf numFmtId="3" fontId="19" fillId="0" borderId="33" xfId="0" applyNumberFormat="1" applyFont="1" applyFill="1" applyBorder="1" applyAlignment="1" applyProtection="1">
      <alignment vertical="top"/>
      <protection locked="0"/>
    </xf>
    <xf numFmtId="3" fontId="19" fillId="0" borderId="23" xfId="0" applyNumberFormat="1" applyFont="1" applyBorder="1" applyAlignment="1" applyProtection="1">
      <alignment vertical="top"/>
      <protection locked="0"/>
    </xf>
    <xf numFmtId="3" fontId="19" fillId="0" borderId="32" xfId="0" applyNumberFormat="1" applyFont="1" applyBorder="1" applyAlignment="1" applyProtection="1">
      <alignment vertical="top"/>
      <protection locked="0"/>
    </xf>
    <xf numFmtId="3" fontId="19" fillId="3" borderId="11" xfId="0" applyNumberFormat="1" applyFont="1" applyFill="1" applyBorder="1" applyAlignment="1" applyProtection="1">
      <alignment vertical="top"/>
      <protection locked="0"/>
    </xf>
    <xf numFmtId="3" fontId="19" fillId="3" borderId="23" xfId="0" applyNumberFormat="1" applyFont="1" applyFill="1" applyBorder="1" applyAlignment="1" applyProtection="1">
      <alignment vertical="top"/>
      <protection locked="0"/>
    </xf>
    <xf numFmtId="3" fontId="19" fillId="3" borderId="43" xfId="0" applyNumberFormat="1" applyFont="1" applyFill="1" applyBorder="1" applyAlignment="1" applyProtection="1">
      <alignment vertical="top"/>
      <protection locked="0"/>
    </xf>
    <xf numFmtId="3" fontId="19" fillId="3" borderId="32" xfId="0" applyNumberFormat="1" applyFont="1" applyFill="1" applyBorder="1" applyAlignment="1" applyProtection="1">
      <alignment vertical="top"/>
      <protection locked="0"/>
    </xf>
    <xf numFmtId="3" fontId="19" fillId="0" borderId="91" xfId="0" applyNumberFormat="1" applyFont="1" applyFill="1" applyBorder="1" applyAlignment="1" applyProtection="1">
      <alignment vertical="top"/>
      <protection locked="0"/>
    </xf>
    <xf numFmtId="3" fontId="18" fillId="0" borderId="11" xfId="0" applyNumberFormat="1" applyFont="1" applyFill="1" applyBorder="1" applyAlignment="1" applyProtection="1">
      <alignment vertical="top"/>
      <protection locked="0"/>
    </xf>
    <xf numFmtId="3" fontId="18" fillId="0" borderId="23" xfId="0" applyNumberFormat="1" applyFont="1" applyFill="1" applyBorder="1" applyAlignment="1" applyProtection="1">
      <alignment vertical="top"/>
      <protection locked="0"/>
    </xf>
    <xf numFmtId="3" fontId="18" fillId="0" borderId="32" xfId="0" applyNumberFormat="1" applyFont="1" applyFill="1" applyBorder="1" applyAlignment="1" applyProtection="1">
      <alignment vertical="top"/>
      <protection locked="0"/>
    </xf>
    <xf numFmtId="3" fontId="19" fillId="0" borderId="43" xfId="0" applyNumberFormat="1" applyFont="1" applyBorder="1" applyProtection="1">
      <protection locked="0"/>
    </xf>
    <xf numFmtId="9" fontId="17" fillId="0" borderId="28" xfId="1" applyFont="1" applyBorder="1" applyAlignment="1" applyProtection="1">
      <alignment horizontal="right"/>
      <protection locked="0"/>
    </xf>
    <xf numFmtId="9" fontId="17" fillId="0" borderId="29" xfId="1" applyFont="1" applyBorder="1" applyAlignment="1" applyProtection="1">
      <alignment horizontal="right"/>
      <protection locked="0"/>
    </xf>
    <xf numFmtId="9" fontId="17" fillId="0" borderId="33" xfId="1" applyFont="1" applyBorder="1" applyAlignment="1" applyProtection="1">
      <alignment horizontal="right"/>
      <protection locked="0"/>
    </xf>
    <xf numFmtId="3" fontId="18" fillId="0" borderId="23" xfId="0" applyNumberFormat="1" applyFont="1" applyBorder="1" applyProtection="1">
      <protection locked="0"/>
    </xf>
    <xf numFmtId="3" fontId="18" fillId="0" borderId="32" xfId="0" applyNumberFormat="1" applyFont="1" applyBorder="1" applyProtection="1">
      <protection locked="0"/>
    </xf>
    <xf numFmtId="3" fontId="19" fillId="0" borderId="31" xfId="0" applyNumberFormat="1" applyFont="1" applyBorder="1" applyProtection="1">
      <protection locked="0"/>
    </xf>
    <xf numFmtId="3" fontId="19" fillId="0" borderId="29" xfId="0" applyNumberFormat="1" applyFont="1" applyBorder="1" applyProtection="1">
      <protection locked="0"/>
    </xf>
    <xf numFmtId="3" fontId="19" fillId="0" borderId="91" xfId="0" applyNumberFormat="1" applyFont="1" applyBorder="1" applyProtection="1">
      <protection locked="0"/>
    </xf>
    <xf numFmtId="3" fontId="19" fillId="0" borderId="33" xfId="0" applyNumberFormat="1" applyFont="1" applyBorder="1" applyProtection="1">
      <protection locked="0"/>
    </xf>
    <xf numFmtId="3" fontId="18" fillId="0" borderId="27" xfId="0" applyNumberFormat="1" applyFont="1" applyBorder="1" applyProtection="1">
      <protection locked="0"/>
    </xf>
    <xf numFmtId="3" fontId="18" fillId="0" borderId="31" xfId="0" applyNumberFormat="1" applyFont="1" applyBorder="1" applyProtection="1">
      <protection locked="0"/>
    </xf>
    <xf numFmtId="3" fontId="19" fillId="0" borderId="74" xfId="0" applyNumberFormat="1" applyFont="1" applyBorder="1" applyProtection="1">
      <protection locked="0"/>
    </xf>
    <xf numFmtId="3" fontId="19" fillId="0" borderId="85" xfId="0" applyNumberFormat="1" applyFont="1" applyBorder="1" applyProtection="1">
      <protection locked="0"/>
    </xf>
    <xf numFmtId="3" fontId="19" fillId="0" borderId="24" xfId="0" applyNumberFormat="1" applyFont="1" applyBorder="1" applyAlignment="1" applyProtection="1">
      <alignment horizontal="right" vertical="center" wrapText="1"/>
      <protection locked="0"/>
    </xf>
    <xf numFmtId="3" fontId="19" fillId="0" borderId="22" xfId="0" applyNumberFormat="1" applyFont="1" applyBorder="1" applyAlignment="1" applyProtection="1">
      <alignment horizontal="right" vertical="center" wrapText="1"/>
      <protection locked="0"/>
    </xf>
    <xf numFmtId="3" fontId="19" fillId="0" borderId="50" xfId="0" applyNumberFormat="1" applyFont="1" applyBorder="1" applyAlignment="1" applyProtection="1">
      <alignment horizontal="right" vertical="center" wrapText="1"/>
      <protection locked="0"/>
    </xf>
    <xf numFmtId="3" fontId="19" fillId="0" borderId="73" xfId="0" applyNumberFormat="1" applyFont="1" applyBorder="1" applyAlignment="1" applyProtection="1">
      <alignment horizontal="right" vertical="center" wrapText="1"/>
      <protection locked="0"/>
    </xf>
    <xf numFmtId="0" fontId="18" fillId="0" borderId="17" xfId="0" applyFont="1" applyBorder="1" applyAlignment="1" applyProtection="1">
      <alignment horizontal="right" vertical="center" wrapText="1"/>
      <protection locked="0"/>
    </xf>
    <xf numFmtId="0" fontId="18" fillId="0" borderId="49" xfId="0" applyFont="1" applyBorder="1" applyAlignment="1" applyProtection="1">
      <alignment horizontal="right" vertical="center" wrapText="1"/>
      <protection locked="0"/>
    </xf>
    <xf numFmtId="3" fontId="18" fillId="2" borderId="2" xfId="0" applyNumberFormat="1" applyFont="1" applyFill="1" applyBorder="1" applyProtection="1">
      <protection locked="0"/>
    </xf>
    <xf numFmtId="3" fontId="33" fillId="0" borderId="0" xfId="0" applyNumberFormat="1" applyFont="1" applyBorder="1" applyProtection="1">
      <protection locked="0"/>
    </xf>
    <xf numFmtId="3" fontId="33" fillId="0" borderId="7" xfId="0" applyNumberFormat="1" applyFont="1" applyBorder="1" applyProtection="1">
      <protection locked="0"/>
    </xf>
    <xf numFmtId="3" fontId="19" fillId="4" borderId="54" xfId="0" applyNumberFormat="1" applyFont="1" applyFill="1" applyBorder="1" applyProtection="1">
      <protection locked="0"/>
    </xf>
    <xf numFmtId="3" fontId="19" fillId="4" borderId="67" xfId="0" applyNumberFormat="1" applyFont="1" applyFill="1" applyBorder="1" applyProtection="1">
      <protection locked="0"/>
    </xf>
    <xf numFmtId="164" fontId="19" fillId="0" borderId="67" xfId="1" applyNumberFormat="1" applyFont="1" applyFill="1" applyBorder="1" applyProtection="1">
      <protection locked="0"/>
    </xf>
    <xf numFmtId="3" fontId="19" fillId="4" borderId="76" xfId="0" applyNumberFormat="1" applyFont="1" applyFill="1" applyBorder="1" applyProtection="1">
      <protection locked="0"/>
    </xf>
    <xf numFmtId="3" fontId="19" fillId="0" borderId="5" xfId="0" applyNumberFormat="1" applyFont="1" applyBorder="1" applyAlignment="1" applyProtection="1">
      <alignment vertical="top" wrapText="1"/>
      <protection locked="0"/>
    </xf>
    <xf numFmtId="3" fontId="19" fillId="0" borderId="75" xfId="0" applyNumberFormat="1" applyFont="1" applyBorder="1" applyAlignment="1" applyProtection="1">
      <alignment vertical="top" wrapText="1"/>
      <protection locked="0"/>
    </xf>
    <xf numFmtId="3" fontId="19" fillId="0" borderId="44" xfId="0" applyNumberFormat="1" applyFont="1" applyBorder="1" applyAlignment="1" applyProtection="1">
      <alignment vertical="top" wrapText="1"/>
      <protection locked="0"/>
    </xf>
    <xf numFmtId="3" fontId="19" fillId="0" borderId="77" xfId="0" applyNumberFormat="1" applyFont="1" applyBorder="1" applyAlignment="1" applyProtection="1">
      <alignment vertical="top" wrapText="1"/>
      <protection locked="0"/>
    </xf>
    <xf numFmtId="3" fontId="19" fillId="0" borderId="99" xfId="0" applyNumberFormat="1" applyFont="1" applyBorder="1" applyAlignment="1" applyProtection="1">
      <alignment vertical="top" wrapText="1"/>
      <protection locked="0"/>
    </xf>
    <xf numFmtId="3" fontId="19" fillId="0" borderId="22" xfId="0" applyNumberFormat="1" applyFont="1" applyBorder="1" applyAlignment="1" applyProtection="1">
      <alignment vertical="top" wrapText="1"/>
      <protection locked="0"/>
    </xf>
    <xf numFmtId="3" fontId="19" fillId="0" borderId="2" xfId="0" applyNumberFormat="1" applyFont="1" applyBorder="1" applyAlignment="1" applyProtection="1">
      <alignment vertical="center" wrapText="1"/>
      <protection locked="0"/>
    </xf>
    <xf numFmtId="3" fontId="19" fillId="0" borderId="98" xfId="0" applyNumberFormat="1" applyFont="1" applyBorder="1" applyProtection="1">
      <protection locked="0"/>
    </xf>
    <xf numFmtId="3" fontId="19" fillId="0" borderId="100" xfId="0" applyNumberFormat="1" applyFont="1" applyBorder="1" applyProtection="1">
      <protection locked="0"/>
    </xf>
    <xf numFmtId="3" fontId="19" fillId="0" borderId="101" xfId="0" applyNumberFormat="1" applyFont="1" applyBorder="1" applyProtection="1">
      <protection locked="0"/>
    </xf>
    <xf numFmtId="3" fontId="16" fillId="0" borderId="98" xfId="0" applyNumberFormat="1" applyFont="1" applyFill="1" applyBorder="1" applyProtection="1">
      <protection locked="0"/>
    </xf>
    <xf numFmtId="3" fontId="19" fillId="0" borderId="27" xfId="0" applyNumberFormat="1" applyFont="1" applyFill="1" applyBorder="1" applyProtection="1">
      <protection locked="0"/>
    </xf>
    <xf numFmtId="3" fontId="19" fillId="0" borderId="31" xfId="0" applyNumberFormat="1" applyFont="1" applyFill="1" applyBorder="1" applyProtection="1">
      <protection locked="0"/>
    </xf>
    <xf numFmtId="3" fontId="19" fillId="0" borderId="101" xfId="0" applyNumberFormat="1" applyFont="1" applyBorder="1" applyAlignment="1" applyProtection="1">
      <alignment vertical="top" wrapText="1"/>
      <protection locked="0"/>
    </xf>
    <xf numFmtId="3" fontId="19" fillId="0" borderId="29" xfId="0" applyNumberFormat="1" applyFont="1" applyBorder="1" applyAlignment="1" applyProtection="1">
      <alignment vertical="top" wrapText="1"/>
      <protection locked="0"/>
    </xf>
    <xf numFmtId="3" fontId="19" fillId="0" borderId="33" xfId="0" applyNumberFormat="1" applyFont="1" applyBorder="1" applyAlignment="1" applyProtection="1">
      <alignment vertical="top" wrapText="1"/>
      <protection locked="0"/>
    </xf>
    <xf numFmtId="3" fontId="34" fillId="0" borderId="100" xfId="0" applyNumberFormat="1" applyFont="1" applyBorder="1" applyProtection="1">
      <protection locked="0"/>
    </xf>
    <xf numFmtId="3" fontId="34" fillId="0" borderId="104" xfId="0" applyNumberFormat="1" applyFont="1" applyBorder="1" applyProtection="1">
      <protection locked="0"/>
    </xf>
    <xf numFmtId="3" fontId="17" fillId="0" borderId="100" xfId="0" applyNumberFormat="1" applyFont="1" applyBorder="1" applyProtection="1">
      <protection locked="0"/>
    </xf>
    <xf numFmtId="3" fontId="17" fillId="0" borderId="104" xfId="0" applyNumberFormat="1" applyFont="1" applyBorder="1" applyProtection="1">
      <protection locked="0"/>
    </xf>
    <xf numFmtId="0" fontId="18" fillId="3" borderId="1" xfId="0" applyFont="1" applyFill="1" applyBorder="1" applyAlignment="1" applyProtection="1">
      <alignment horizontal="left" vertical="center" wrapText="1"/>
      <protection locked="0"/>
    </xf>
    <xf numFmtId="0" fontId="18" fillId="3" borderId="9" xfId="0" applyFont="1" applyFill="1" applyBorder="1" applyAlignment="1" applyProtection="1">
      <alignment horizontal="left" vertical="center" wrapText="1"/>
      <protection locked="0"/>
    </xf>
    <xf numFmtId="0" fontId="18" fillId="0" borderId="9" xfId="0" applyFont="1" applyBorder="1" applyAlignment="1" applyProtection="1">
      <alignment vertical="center"/>
      <protection locked="0"/>
    </xf>
    <xf numFmtId="3" fontId="15" fillId="0" borderId="2" xfId="0" applyNumberFormat="1" applyFont="1" applyBorder="1" applyAlignment="1" applyProtection="1">
      <alignment vertical="top"/>
      <protection locked="0"/>
    </xf>
    <xf numFmtId="3" fontId="15" fillId="0" borderId="9" xfId="0" applyNumberFormat="1" applyFont="1" applyBorder="1" applyAlignment="1" applyProtection="1">
      <alignment vertical="top"/>
      <protection locked="0"/>
    </xf>
    <xf numFmtId="3" fontId="15" fillId="0" borderId="9" xfId="0" applyNumberFormat="1" applyFont="1" applyFill="1" applyBorder="1" applyAlignment="1" applyProtection="1">
      <alignment vertical="top"/>
      <protection locked="0"/>
    </xf>
    <xf numFmtId="3" fontId="19" fillId="0" borderId="10" xfId="0" applyNumberFormat="1" applyFont="1" applyFill="1" applyBorder="1" applyAlignment="1" applyProtection="1">
      <alignment vertical="top"/>
      <protection locked="0"/>
    </xf>
    <xf numFmtId="3" fontId="19" fillId="0" borderId="10" xfId="0" applyNumberFormat="1" applyFont="1" applyBorder="1" applyAlignment="1" applyProtection="1">
      <alignment vertical="top"/>
      <protection locked="0"/>
    </xf>
    <xf numFmtId="3" fontId="16" fillId="0" borderId="0" xfId="0" applyNumberFormat="1" applyFont="1" applyProtection="1">
      <protection locked="0"/>
    </xf>
    <xf numFmtId="3" fontId="15" fillId="0" borderId="3" xfId="0" applyNumberFormat="1" applyFont="1" applyBorder="1" applyProtection="1">
      <protection locked="0"/>
    </xf>
    <xf numFmtId="0" fontId="43" fillId="5" borderId="2" xfId="0" applyFont="1" applyFill="1" applyBorder="1" applyAlignment="1" applyProtection="1">
      <alignment vertical="top" wrapText="1"/>
      <protection locked="0"/>
    </xf>
    <xf numFmtId="0" fontId="44" fillId="5" borderId="2" xfId="0" applyFont="1" applyFill="1" applyBorder="1" applyAlignment="1" applyProtection="1">
      <alignment vertical="center" wrapText="1"/>
      <protection locked="0"/>
    </xf>
    <xf numFmtId="0" fontId="43" fillId="5" borderId="2" xfId="0" applyFont="1" applyFill="1" applyBorder="1" applyAlignment="1" applyProtection="1">
      <alignment vertical="center"/>
      <protection locked="0"/>
    </xf>
    <xf numFmtId="0" fontId="45" fillId="0" borderId="0" xfId="0" applyFont="1" applyAlignment="1" applyProtection="1">
      <alignment vertical="top"/>
      <protection locked="0"/>
    </xf>
    <xf numFmtId="0" fontId="45" fillId="0" borderId="0" xfId="0" applyFont="1" applyAlignment="1" applyProtection="1">
      <alignment vertical="center"/>
      <protection locked="0"/>
    </xf>
    <xf numFmtId="0" fontId="43" fillId="5" borderId="2" xfId="0" applyFont="1" applyFill="1" applyBorder="1" applyAlignment="1" applyProtection="1">
      <alignment vertical="top"/>
      <protection locked="0"/>
    </xf>
    <xf numFmtId="0" fontId="44" fillId="0" borderId="0" xfId="0" applyFont="1" applyAlignment="1" applyProtection="1">
      <alignment horizontal="left" vertical="center"/>
      <protection locked="0"/>
    </xf>
    <xf numFmtId="0" fontId="44" fillId="0" borderId="0" xfId="0" applyFont="1" applyAlignment="1" applyProtection="1">
      <alignment vertical="top"/>
      <protection locked="0"/>
    </xf>
    <xf numFmtId="0" fontId="44" fillId="0" borderId="0" xfId="0" applyFont="1" applyAlignment="1" applyProtection="1">
      <alignment vertical="center"/>
      <protection locked="0"/>
    </xf>
    <xf numFmtId="0" fontId="44" fillId="5" borderId="2" xfId="0" applyFont="1" applyFill="1" applyBorder="1" applyAlignment="1" applyProtection="1">
      <alignment vertical="center"/>
      <protection locked="0"/>
    </xf>
    <xf numFmtId="0" fontId="43" fillId="0" borderId="1" xfId="0" applyFont="1" applyBorder="1" applyAlignment="1" applyProtection="1">
      <alignment vertical="top"/>
      <protection locked="0"/>
    </xf>
    <xf numFmtId="0" fontId="43" fillId="0" borderId="8" xfId="0" applyFont="1" applyBorder="1" applyAlignment="1" applyProtection="1">
      <alignment vertical="top"/>
      <protection locked="0"/>
    </xf>
    <xf numFmtId="3" fontId="43" fillId="0" borderId="1" xfId="0" applyNumberFormat="1" applyFont="1" applyBorder="1" applyAlignment="1" applyProtection="1">
      <alignment vertical="top"/>
      <protection locked="0"/>
    </xf>
    <xf numFmtId="3" fontId="43" fillId="0" borderId="8" xfId="0" applyNumberFormat="1" applyFont="1" applyBorder="1" applyAlignment="1" applyProtection="1">
      <alignment vertical="top"/>
      <protection locked="0"/>
    </xf>
    <xf numFmtId="3" fontId="43" fillId="0" borderId="8" xfId="0" applyNumberFormat="1" applyFont="1" applyFill="1" applyBorder="1" applyAlignment="1" applyProtection="1">
      <alignment vertical="top"/>
      <protection locked="0"/>
    </xf>
    <xf numFmtId="0" fontId="46" fillId="0" borderId="55" xfId="0" applyFont="1" applyBorder="1" applyAlignment="1" applyProtection="1">
      <alignment vertical="top"/>
      <protection locked="0"/>
    </xf>
    <xf numFmtId="0" fontId="44" fillId="0" borderId="55" xfId="0" applyFont="1" applyBorder="1" applyAlignment="1" applyProtection="1">
      <alignment vertical="top"/>
      <protection locked="0"/>
    </xf>
    <xf numFmtId="9" fontId="44" fillId="0" borderId="2" xfId="1" applyFont="1" applyBorder="1" applyAlignment="1" applyProtection="1">
      <alignment vertical="top"/>
      <protection locked="0"/>
    </xf>
    <xf numFmtId="0" fontId="43" fillId="0" borderId="2" xfId="0" applyFont="1" applyBorder="1" applyAlignment="1" applyProtection="1">
      <alignment vertical="top"/>
      <protection locked="0"/>
    </xf>
    <xf numFmtId="0" fontId="43" fillId="0" borderId="9" xfId="0" applyFont="1" applyBorder="1" applyAlignment="1" applyProtection="1">
      <alignment vertical="top"/>
      <protection locked="0"/>
    </xf>
    <xf numFmtId="3" fontId="43" fillId="0" borderId="2" xfId="0" applyNumberFormat="1" applyFont="1" applyBorder="1" applyAlignment="1" applyProtection="1">
      <alignment vertical="top"/>
      <protection locked="0"/>
    </xf>
    <xf numFmtId="3" fontId="43" fillId="0" borderId="9" xfId="0" applyNumberFormat="1" applyFont="1" applyBorder="1" applyAlignment="1" applyProtection="1">
      <alignment vertical="top"/>
      <protection locked="0"/>
    </xf>
    <xf numFmtId="3" fontId="43" fillId="0" borderId="9" xfId="0" applyNumberFormat="1" applyFont="1" applyFill="1" applyBorder="1" applyAlignment="1" applyProtection="1">
      <alignment vertical="top"/>
      <protection locked="0"/>
    </xf>
    <xf numFmtId="0" fontId="47" fillId="2" borderId="2" xfId="0" applyFont="1" applyFill="1" applyBorder="1" applyAlignment="1" applyProtection="1">
      <alignment horizontal="right" vertical="top"/>
      <protection locked="0"/>
    </xf>
    <xf numFmtId="0" fontId="47" fillId="2" borderId="9" xfId="0" applyFont="1" applyFill="1" applyBorder="1" applyAlignment="1" applyProtection="1">
      <alignment horizontal="right" vertical="top"/>
      <protection locked="0"/>
    </xf>
    <xf numFmtId="3" fontId="47" fillId="2" borderId="2" xfId="0" applyNumberFormat="1" applyFont="1" applyFill="1" applyBorder="1" applyAlignment="1" applyProtection="1">
      <alignment vertical="top"/>
      <protection locked="0"/>
    </xf>
    <xf numFmtId="3" fontId="47" fillId="2" borderId="9" xfId="0" applyNumberFormat="1" applyFont="1" applyFill="1" applyBorder="1" applyAlignment="1" applyProtection="1">
      <alignment vertical="top"/>
      <protection locked="0"/>
    </xf>
    <xf numFmtId="0" fontId="46" fillId="0" borderId="67" xfId="0" applyFont="1" applyBorder="1" applyAlignment="1" applyProtection="1">
      <alignment vertical="top"/>
      <protection locked="0"/>
    </xf>
    <xf numFmtId="0" fontId="44" fillId="0" borderId="67" xfId="0" applyFont="1" applyBorder="1" applyAlignment="1" applyProtection="1">
      <alignment vertical="top"/>
      <protection locked="0"/>
    </xf>
    <xf numFmtId="0" fontId="47" fillId="2" borderId="4" xfId="0" applyFont="1" applyFill="1" applyBorder="1" applyAlignment="1" applyProtection="1">
      <alignment horizontal="right" vertical="top"/>
      <protection locked="0"/>
    </xf>
    <xf numFmtId="0" fontId="47" fillId="2" borderId="10" xfId="0" applyFont="1" applyFill="1" applyBorder="1" applyAlignment="1" applyProtection="1">
      <alignment horizontal="right" vertical="top"/>
      <protection locked="0"/>
    </xf>
    <xf numFmtId="3" fontId="49" fillId="2" borderId="4" xfId="0" applyNumberFormat="1" applyFont="1" applyFill="1" applyBorder="1" applyAlignment="1" applyProtection="1">
      <alignment vertical="top"/>
      <protection locked="0"/>
    </xf>
    <xf numFmtId="3" fontId="49" fillId="2" borderId="10" xfId="0" applyNumberFormat="1" applyFont="1" applyFill="1" applyBorder="1" applyAlignment="1" applyProtection="1">
      <alignment vertical="top"/>
      <protection locked="0"/>
    </xf>
    <xf numFmtId="0" fontId="47" fillId="2" borderId="3" xfId="0" applyFont="1" applyFill="1" applyBorder="1" applyAlignment="1" applyProtection="1">
      <alignment horizontal="right" vertical="top"/>
      <protection locked="0"/>
    </xf>
    <xf numFmtId="0" fontId="45" fillId="2" borderId="30" xfId="0" applyFont="1" applyFill="1" applyBorder="1" applyAlignment="1" applyProtection="1">
      <alignment vertical="top"/>
      <protection locked="0"/>
    </xf>
    <xf numFmtId="3" fontId="49" fillId="2" borderId="3" xfId="0" applyNumberFormat="1" applyFont="1" applyFill="1" applyBorder="1" applyAlignment="1" applyProtection="1">
      <alignment vertical="top"/>
      <protection locked="0"/>
    </xf>
    <xf numFmtId="3" fontId="49" fillId="2" borderId="30" xfId="0" applyNumberFormat="1" applyFont="1" applyFill="1" applyBorder="1" applyAlignment="1" applyProtection="1">
      <alignment vertical="top"/>
      <protection locked="0"/>
    </xf>
    <xf numFmtId="0" fontId="45" fillId="0" borderId="0" xfId="0" applyFont="1" applyBorder="1" applyAlignment="1" applyProtection="1">
      <alignment vertical="top"/>
      <protection locked="0"/>
    </xf>
    <xf numFmtId="0" fontId="45" fillId="0" borderId="0" xfId="0" applyFont="1" applyProtection="1">
      <protection locked="0"/>
    </xf>
    <xf numFmtId="0" fontId="18" fillId="0" borderId="91" xfId="0" applyFont="1" applyFill="1" applyBorder="1" applyAlignment="1" applyProtection="1">
      <alignment vertical="top" wrapText="1"/>
      <protection locked="0"/>
    </xf>
    <xf numFmtId="0" fontId="18" fillId="0" borderId="116" xfId="0" applyFont="1" applyFill="1" applyBorder="1" applyAlignment="1" applyProtection="1">
      <alignment vertical="top" wrapText="1"/>
      <protection locked="0"/>
    </xf>
    <xf numFmtId="3" fontId="18" fillId="0" borderId="117" xfId="0" applyNumberFormat="1" applyFont="1" applyFill="1" applyBorder="1" applyAlignment="1" applyProtection="1">
      <alignment vertical="top" wrapText="1"/>
      <protection locked="0"/>
    </xf>
    <xf numFmtId="3" fontId="18" fillId="0" borderId="118" xfId="0" applyNumberFormat="1" applyFont="1" applyFill="1" applyBorder="1" applyAlignment="1" applyProtection="1">
      <alignment vertical="top" wrapText="1"/>
      <protection locked="0"/>
    </xf>
    <xf numFmtId="3" fontId="18" fillId="0" borderId="93" xfId="0" applyNumberFormat="1" applyFont="1" applyFill="1" applyBorder="1" applyAlignment="1" applyProtection="1">
      <alignment vertical="top" wrapText="1"/>
      <protection locked="0"/>
    </xf>
    <xf numFmtId="3" fontId="19" fillId="3" borderId="50" xfId="0" applyNumberFormat="1" applyFont="1" applyFill="1" applyBorder="1" applyAlignment="1" applyProtection="1">
      <alignment vertical="top" wrapText="1"/>
      <protection locked="0"/>
    </xf>
    <xf numFmtId="3" fontId="19" fillId="3" borderId="48" xfId="0" applyNumberFormat="1" applyFont="1" applyFill="1" applyBorder="1" applyAlignment="1" applyProtection="1">
      <alignment vertical="top" wrapText="1"/>
      <protection locked="0"/>
    </xf>
    <xf numFmtId="3" fontId="19" fillId="3" borderId="72" xfId="0" applyNumberFormat="1" applyFont="1" applyFill="1" applyBorder="1" applyAlignment="1" applyProtection="1">
      <alignment vertical="top" wrapText="1"/>
      <protection locked="0"/>
    </xf>
    <xf numFmtId="3" fontId="19" fillId="3" borderId="64" xfId="0" applyNumberFormat="1" applyFont="1" applyFill="1" applyBorder="1" applyAlignment="1" applyProtection="1">
      <alignment vertical="top" wrapText="1"/>
      <protection locked="0"/>
    </xf>
    <xf numFmtId="3" fontId="19" fillId="3" borderId="115" xfId="0" applyNumberFormat="1" applyFont="1" applyFill="1" applyBorder="1" applyAlignment="1" applyProtection="1">
      <alignment vertical="top" wrapText="1"/>
      <protection locked="0"/>
    </xf>
    <xf numFmtId="0" fontId="19" fillId="0" borderId="92" xfId="0" applyFont="1" applyBorder="1" applyAlignment="1" applyProtection="1">
      <alignment vertical="top" wrapText="1"/>
      <protection locked="0"/>
    </xf>
    <xf numFmtId="164" fontId="19" fillId="3" borderId="64" xfId="1" applyNumberFormat="1" applyFont="1" applyFill="1" applyBorder="1" applyAlignment="1" applyProtection="1">
      <alignment vertical="top" wrapText="1"/>
      <protection locked="0"/>
    </xf>
    <xf numFmtId="164" fontId="19" fillId="3" borderId="115" xfId="1" applyNumberFormat="1" applyFont="1" applyFill="1" applyBorder="1" applyAlignment="1" applyProtection="1">
      <alignment vertical="top" wrapText="1"/>
      <protection locked="0"/>
    </xf>
    <xf numFmtId="164" fontId="19" fillId="3" borderId="93" xfId="1" applyNumberFormat="1" applyFont="1" applyFill="1" applyBorder="1" applyAlignment="1" applyProtection="1">
      <alignment vertical="top" wrapText="1"/>
      <protection locked="0"/>
    </xf>
    <xf numFmtId="0" fontId="19" fillId="3" borderId="70" xfId="0" applyFont="1" applyFill="1" applyBorder="1" applyAlignment="1" applyProtection="1">
      <alignment horizontal="left" vertical="top"/>
      <protection locked="0"/>
    </xf>
    <xf numFmtId="0" fontId="19" fillId="3" borderId="4" xfId="0" applyFont="1" applyFill="1" applyBorder="1" applyAlignment="1" applyProtection="1">
      <alignment horizontal="left" vertical="top"/>
      <protection locked="0"/>
    </xf>
    <xf numFmtId="0" fontId="19" fillId="3" borderId="10" xfId="0" applyFont="1" applyFill="1" applyBorder="1" applyAlignment="1" applyProtection="1">
      <alignment horizontal="left" vertical="top"/>
      <protection locked="0"/>
    </xf>
    <xf numFmtId="0" fontId="19" fillId="3" borderId="51" xfId="0" applyFont="1" applyFill="1" applyBorder="1" applyAlignment="1" applyProtection="1">
      <alignment horizontal="left" vertical="top"/>
      <protection locked="0"/>
    </xf>
    <xf numFmtId="0" fontId="19" fillId="3" borderId="0" xfId="0" applyFont="1" applyFill="1" applyBorder="1" applyAlignment="1" applyProtection="1">
      <alignment horizontal="left" vertical="top"/>
      <protection locked="0"/>
    </xf>
    <xf numFmtId="0" fontId="19" fillId="3" borderId="7" xfId="0" applyFont="1" applyFill="1" applyBorder="1" applyAlignment="1" applyProtection="1">
      <alignment horizontal="left" vertical="top"/>
      <protection locked="0"/>
    </xf>
    <xf numFmtId="0" fontId="18" fillId="0" borderId="71"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8" fillId="0" borderId="59" xfId="0" quotePrefix="1" applyFont="1" applyFill="1" applyBorder="1" applyAlignment="1" applyProtection="1">
      <alignment horizontal="left" vertical="top" wrapText="1"/>
      <protection locked="0"/>
    </xf>
    <xf numFmtId="0" fontId="18" fillId="0" borderId="0" xfId="0" quotePrefix="1" applyFont="1" applyFill="1" applyBorder="1" applyAlignment="1" applyProtection="1">
      <alignment horizontal="left" vertical="top" wrapText="1"/>
      <protection locked="0"/>
    </xf>
    <xf numFmtId="0" fontId="19" fillId="3" borderId="0" xfId="0" applyFont="1" applyFill="1" applyAlignment="1" applyProtection="1">
      <alignment horizontal="left" vertical="top" wrapText="1"/>
      <protection locked="0"/>
    </xf>
    <xf numFmtId="0" fontId="19" fillId="3" borderId="96" xfId="0" applyFont="1" applyFill="1" applyBorder="1" applyAlignment="1" applyProtection="1">
      <alignment horizontal="left" vertical="top"/>
      <protection locked="0"/>
    </xf>
    <xf numFmtId="0" fontId="19" fillId="3" borderId="89" xfId="0" applyFont="1" applyFill="1" applyBorder="1" applyAlignment="1" applyProtection="1">
      <alignment horizontal="left" vertical="top"/>
      <protection locked="0"/>
    </xf>
    <xf numFmtId="0" fontId="19" fillId="3" borderId="0" xfId="0" applyFont="1" applyFill="1" applyAlignment="1" applyProtection="1">
      <alignment horizontal="left" vertical="top"/>
      <protection locked="0"/>
    </xf>
    <xf numFmtId="0" fontId="19" fillId="3" borderId="42" xfId="0" applyFont="1" applyFill="1" applyBorder="1" applyAlignment="1" applyProtection="1">
      <alignment horizontal="left" vertical="top"/>
      <protection locked="0"/>
    </xf>
    <xf numFmtId="0" fontId="19" fillId="3" borderId="1" xfId="0" applyFont="1" applyFill="1" applyBorder="1" applyAlignment="1" applyProtection="1">
      <alignment horizontal="left" vertical="top"/>
      <protection locked="0"/>
    </xf>
    <xf numFmtId="3" fontId="17" fillId="0" borderId="70" xfId="0" applyNumberFormat="1" applyFont="1" applyFill="1" applyBorder="1" applyAlignment="1" applyProtection="1">
      <alignment horizontal="left" vertical="top"/>
      <protection locked="0"/>
    </xf>
    <xf numFmtId="3" fontId="17" fillId="0" borderId="4" xfId="0" applyNumberFormat="1" applyFont="1" applyFill="1" applyBorder="1" applyAlignment="1" applyProtection="1">
      <alignment horizontal="left" vertical="top"/>
      <protection locked="0"/>
    </xf>
    <xf numFmtId="3" fontId="17" fillId="0" borderId="71" xfId="0" applyNumberFormat="1" applyFont="1" applyFill="1" applyBorder="1" applyAlignment="1" applyProtection="1">
      <alignment horizontal="left" vertical="top"/>
      <protection locked="0"/>
    </xf>
    <xf numFmtId="3" fontId="17" fillId="0" borderId="6" xfId="0" applyNumberFormat="1" applyFont="1" applyFill="1" applyBorder="1" applyAlignment="1" applyProtection="1">
      <alignment horizontal="left" vertical="top"/>
      <protection locked="0"/>
    </xf>
    <xf numFmtId="0" fontId="19" fillId="0" borderId="96" xfId="0" applyFont="1" applyBorder="1" applyAlignment="1" applyProtection="1">
      <alignment horizontal="left" vertical="top"/>
      <protection locked="0"/>
    </xf>
    <xf numFmtId="0" fontId="19" fillId="0" borderId="89" xfId="0" applyFont="1" applyBorder="1" applyAlignment="1" applyProtection="1">
      <alignment horizontal="left" vertical="top"/>
      <protection locked="0"/>
    </xf>
    <xf numFmtId="0" fontId="19" fillId="0" borderId="51" xfId="0" applyFont="1" applyBorder="1" applyAlignment="1" applyProtection="1">
      <alignment horizontal="left" vertical="top"/>
      <protection locked="0"/>
    </xf>
    <xf numFmtId="0" fontId="19" fillId="0" borderId="0" xfId="0" applyFont="1" applyAlignment="1" applyProtection="1">
      <alignment horizontal="left" vertical="top"/>
      <protection locked="0"/>
    </xf>
    <xf numFmtId="0" fontId="19" fillId="0" borderId="42" xfId="0" applyFont="1" applyBorder="1" applyAlignment="1" applyProtection="1">
      <alignment horizontal="left" vertical="top"/>
      <protection locked="0"/>
    </xf>
    <xf numFmtId="0" fontId="19" fillId="0" borderId="1" xfId="0" applyFont="1" applyBorder="1" applyAlignment="1" applyProtection="1">
      <alignment horizontal="left" vertical="top"/>
      <protection locked="0"/>
    </xf>
    <xf numFmtId="0" fontId="19" fillId="0" borderId="0" xfId="0" applyFont="1" applyBorder="1" applyAlignment="1" applyProtection="1">
      <alignment horizontal="left" vertical="top"/>
      <protection locked="0"/>
    </xf>
    <xf numFmtId="3" fontId="17" fillId="3" borderId="70" xfId="0" applyNumberFormat="1" applyFont="1" applyFill="1" applyBorder="1" applyAlignment="1" applyProtection="1">
      <alignment horizontal="left" vertical="top"/>
      <protection locked="0"/>
    </xf>
    <xf numFmtId="3" fontId="17" fillId="3" borderId="4" xfId="0" applyNumberFormat="1" applyFont="1" applyFill="1" applyBorder="1" applyAlignment="1" applyProtection="1">
      <alignment horizontal="left" vertical="top"/>
      <protection locked="0"/>
    </xf>
    <xf numFmtId="3" fontId="17" fillId="3" borderId="71" xfId="0" applyNumberFormat="1" applyFont="1" applyFill="1" applyBorder="1" applyAlignment="1" applyProtection="1">
      <alignment horizontal="left" vertical="top"/>
      <protection locked="0"/>
    </xf>
    <xf numFmtId="3" fontId="17" fillId="3" borderId="6" xfId="0" applyNumberFormat="1" applyFont="1" applyFill="1" applyBorder="1" applyAlignment="1" applyProtection="1">
      <alignment horizontal="left" vertical="top"/>
      <protection locked="0"/>
    </xf>
    <xf numFmtId="3" fontId="18" fillId="0" borderId="2" xfId="0" applyNumberFormat="1" applyFont="1" applyBorder="1" applyAlignment="1" applyProtection="1">
      <alignment horizontal="left" vertical="center" wrapText="1"/>
      <protection locked="0"/>
    </xf>
    <xf numFmtId="3" fontId="18" fillId="0" borderId="41" xfId="0" applyNumberFormat="1" applyFont="1" applyBorder="1" applyAlignment="1" applyProtection="1">
      <alignment horizontal="left" vertical="center" wrapText="1"/>
      <protection locked="0"/>
    </xf>
    <xf numFmtId="3" fontId="18" fillId="0" borderId="9" xfId="0" applyNumberFormat="1" applyFont="1" applyBorder="1" applyAlignment="1" applyProtection="1">
      <alignment horizontal="left" vertical="center" wrapText="1"/>
      <protection locked="0"/>
    </xf>
    <xf numFmtId="3" fontId="17" fillId="2" borderId="41" xfId="0" applyNumberFormat="1" applyFont="1" applyFill="1" applyBorder="1" applyAlignment="1" applyProtection="1">
      <alignment horizontal="left"/>
      <protection locked="0"/>
    </xf>
    <xf numFmtId="3" fontId="17" fillId="2" borderId="17" xfId="0" applyNumberFormat="1" applyFont="1" applyFill="1" applyBorder="1" applyAlignment="1" applyProtection="1">
      <alignment horizontal="left"/>
      <protection locked="0"/>
    </xf>
    <xf numFmtId="0" fontId="19" fillId="0" borderId="102" xfId="0" applyFont="1" applyBorder="1" applyAlignment="1" applyProtection="1">
      <alignment horizontal="left" vertical="top"/>
      <protection locked="0"/>
    </xf>
    <xf numFmtId="0" fontId="19" fillId="0" borderId="88" xfId="0" applyFont="1" applyBorder="1" applyAlignment="1" applyProtection="1">
      <alignment horizontal="left" vertical="top"/>
      <protection locked="0"/>
    </xf>
    <xf numFmtId="0" fontId="19" fillId="0" borderId="43" xfId="0" applyFont="1" applyBorder="1" applyAlignment="1" applyProtection="1">
      <alignment horizontal="left" vertical="top"/>
      <protection locked="0"/>
    </xf>
    <xf numFmtId="0" fontId="19" fillId="0" borderId="11" xfId="0" applyFont="1" applyBorder="1" applyAlignment="1" applyProtection="1">
      <alignment horizontal="left" vertical="top"/>
      <protection locked="0"/>
    </xf>
    <xf numFmtId="0" fontId="19" fillId="0" borderId="64" xfId="0" applyFont="1" applyBorder="1" applyAlignment="1" applyProtection="1">
      <alignment horizontal="left" vertical="top"/>
      <protection locked="0"/>
    </xf>
    <xf numFmtId="0" fontId="19" fillId="0" borderId="18" xfId="0" applyFont="1" applyBorder="1" applyAlignment="1" applyProtection="1">
      <alignment horizontal="left" vertical="top"/>
      <protection locked="0"/>
    </xf>
    <xf numFmtId="0" fontId="15" fillId="0" borderId="112" xfId="0" quotePrefix="1" applyFont="1" applyFill="1" applyBorder="1" applyAlignment="1" applyProtection="1">
      <alignment horizontal="left" vertical="top" wrapText="1"/>
      <protection locked="0"/>
    </xf>
    <xf numFmtId="0" fontId="15" fillId="0" borderId="113" xfId="0" quotePrefix="1" applyFont="1" applyFill="1" applyBorder="1" applyAlignment="1" applyProtection="1">
      <alignment horizontal="left" vertical="top" wrapText="1"/>
      <protection locked="0"/>
    </xf>
    <xf numFmtId="0" fontId="24" fillId="0" borderId="51" xfId="0" applyFont="1" applyFill="1" applyBorder="1" applyAlignment="1" applyProtection="1">
      <alignment horizontal="left" vertical="top" wrapText="1"/>
      <protection locked="0"/>
    </xf>
    <xf numFmtId="0" fontId="24" fillId="0" borderId="0" xfId="0" applyFont="1" applyFill="1" applyAlignment="1" applyProtection="1">
      <alignment horizontal="left" vertical="top" wrapText="1"/>
      <protection locked="0"/>
    </xf>
    <xf numFmtId="0" fontId="15" fillId="0" borderId="56" xfId="0" applyFont="1" applyFill="1" applyBorder="1" applyAlignment="1" applyProtection="1">
      <alignment horizontal="left" vertical="center" wrapText="1"/>
      <protection locked="0"/>
    </xf>
    <xf numFmtId="0" fontId="15" fillId="0" borderId="57" xfId="0" applyFont="1" applyFill="1" applyBorder="1" applyAlignment="1" applyProtection="1">
      <alignment horizontal="left" vertical="center" wrapText="1"/>
      <protection locked="0"/>
    </xf>
    <xf numFmtId="0" fontId="15" fillId="0" borderId="58" xfId="0" applyFont="1" applyFill="1" applyBorder="1" applyAlignment="1" applyProtection="1">
      <alignment horizontal="left" vertical="center" wrapText="1"/>
      <protection locked="0"/>
    </xf>
    <xf numFmtId="0" fontId="15" fillId="0" borderId="42" xfId="0" applyFont="1" applyFill="1" applyBorder="1" applyAlignment="1">
      <alignment horizontal="left" vertical="top" wrapText="1"/>
    </xf>
    <xf numFmtId="0" fontId="15" fillId="0" borderId="1" xfId="0" applyFont="1" applyFill="1" applyBorder="1" applyAlignment="1">
      <alignment horizontal="left" vertical="top" wrapText="1"/>
    </xf>
  </cellXfs>
  <cellStyles count="5">
    <cellStyle name="20 % - Akzent1" xfId="3" builtinId="30"/>
    <cellStyle name="Notiz" xfId="2" builtinId="10" customBuiltin="1"/>
    <cellStyle name="Prozent" xfId="1" builtinId="5"/>
    <cellStyle name="Standard" xfId="0" builtinId="0"/>
    <cellStyle name="Standard 2" xfId="4"/>
  </cellStyles>
  <dxfs count="55">
    <dxf>
      <font>
        <b val="0"/>
        <i val="0"/>
        <strike val="0"/>
        <condense val="0"/>
        <extend val="0"/>
        <outline val="0"/>
        <shadow val="0"/>
        <u val="none"/>
        <vertAlign val="baseline"/>
        <sz val="12"/>
        <color theme="1"/>
        <name val="Arial Narrow"/>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Narrow"/>
        <scheme val="none"/>
      </font>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Arial Narrow"/>
        <scheme val="none"/>
      </font>
      <numFmt numFmtId="3" formatCode="#,##0"/>
      <fill>
        <patternFill patternType="none">
          <fgColor indexed="64"/>
          <bgColor indexed="65"/>
        </patternFill>
      </fill>
      <border diagonalUp="0" diagonalDown="0" outline="0">
        <left style="thin">
          <color indexed="64"/>
        </left>
        <right style="thin">
          <color indexed="64"/>
        </right>
        <top/>
        <bottom/>
      </border>
    </dxf>
    <dxf>
      <border outline="0">
        <bottom style="thin">
          <color indexed="64"/>
        </bottom>
      </border>
    </dxf>
    <dxf>
      <font>
        <b val="0"/>
        <i val="0"/>
        <strike val="0"/>
        <condense val="0"/>
        <extend val="0"/>
        <outline val="0"/>
        <shadow val="0"/>
        <u val="none"/>
        <vertAlign val="baseline"/>
        <sz val="12"/>
        <color theme="1"/>
        <name val="Arial Narrow"/>
        <scheme val="none"/>
      </font>
      <fill>
        <patternFill patternType="none">
          <fgColor indexed="64"/>
          <bgColor indexed="65"/>
        </patternFill>
      </fill>
    </dxf>
    <dxf>
      <font>
        <b/>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strike val="0"/>
        <outline val="0"/>
        <shadow val="0"/>
        <u val="none"/>
        <vertAlign val="baseline"/>
        <sz val="12"/>
        <name val="Arial Narrow"/>
        <scheme val="none"/>
      </font>
    </dxf>
    <dxf>
      <border outline="0">
        <right style="thin">
          <color indexed="64"/>
        </right>
        <top style="thin">
          <color indexed="64"/>
        </top>
      </border>
    </dxf>
    <dxf>
      <font>
        <strike val="0"/>
        <outline val="0"/>
        <shadow val="0"/>
        <u val="none"/>
        <vertAlign val="baseline"/>
        <sz val="12"/>
        <name val="Arial Narrow"/>
        <scheme val="none"/>
      </font>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12"/>
        <color auto="1"/>
        <name val="Arial Narrow"/>
        <scheme val="none"/>
      </font>
      <alignment horizontal="general" vertical="top" textRotation="0" wrapText="0"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vertical/>
        <horizontal/>
      </border>
      <protection locked="0" hidden="0"/>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vertical/>
        <horizontal/>
      </border>
      <protection locked="0" hidden="0"/>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auto="1"/>
        </left>
        <right style="thin">
          <color indexed="64"/>
        </right>
        <top style="thin">
          <color indexed="64"/>
        </top>
        <bottom style="thin">
          <color indexed="64"/>
        </bottom>
      </border>
    </dxf>
    <dxf>
      <font>
        <b val="0"/>
        <i val="0"/>
        <strike val="0"/>
        <condense val="0"/>
        <extend val="0"/>
        <outline val="0"/>
        <shadow val="0"/>
        <u val="none"/>
        <vertAlign val="baseline"/>
        <sz val="9"/>
        <color theme="1"/>
        <name val="Arial Narrow"/>
        <scheme val="none"/>
      </font>
      <alignment horizontal="general" vertical="center"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2"/>
        <color auto="1"/>
        <name val="Arial Narrow"/>
        <scheme val="none"/>
      </font>
      <fill>
        <patternFill patternType="solid">
          <fgColor indexed="64"/>
          <bgColor theme="7" tint="0.79998168889431442"/>
        </patternFill>
      </fill>
      <alignment horizontal="general" vertical="top" textRotation="0" wrapText="1" indent="0" justifyLastLine="0" shrinkToFit="0" readingOrder="0"/>
    </dxf>
    <dxf>
      <font>
        <color rgb="FFFF0000"/>
      </font>
    </dxf>
    <dxf>
      <font>
        <color rgb="FFFF0000"/>
      </font>
    </dxf>
    <dxf>
      <font>
        <strike val="0"/>
        <color rgb="FFFF0000"/>
      </font>
    </dxf>
    <dxf>
      <font>
        <strike val="0"/>
        <color rgb="FFFF0000"/>
      </font>
    </dxf>
    <dxf>
      <font>
        <strike val="0"/>
        <color rgb="FFFF0000"/>
      </font>
    </dxf>
    <dxf>
      <font>
        <strike val="0"/>
        <color rgb="FFFF0000"/>
      </font>
    </dxf>
    <dxf>
      <font>
        <strike val="0"/>
        <color rgb="FFFF0000"/>
      </font>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Production" displayName="Production" ref="B26:B33" totalsRowShown="0" headerRowDxfId="47" dataDxfId="45" headerRowBorderDxfId="46" tableBorderDxfId="44" totalsRowBorderDxfId="43">
  <autoFilter ref="B26:B33"/>
  <tableColumns count="1">
    <tableColumn id="1" name="Production" dataDxfId="42"/>
  </tableColumns>
  <tableStyleInfo name="TableStyleMedium2" showFirstColumn="0" showLastColumn="0" showRowStripes="1" showColumnStripes="0"/>
</table>
</file>

<file path=xl/tables/table2.xml><?xml version="1.0" encoding="utf-8"?>
<table xmlns="http://schemas.openxmlformats.org/spreadsheetml/2006/main" id="2" name="Transformation" displayName="Transformation" ref="C26:C33" totalsRowShown="0" headerRowDxfId="41" dataDxfId="39" headerRowBorderDxfId="40" tableBorderDxfId="38" totalsRowBorderDxfId="37">
  <autoFilter ref="C26:C33"/>
  <tableColumns count="1">
    <tableColumn id="1" name="Transformation" dataDxfId="36"/>
  </tableColumns>
  <tableStyleInfo name="TableStyleMedium2" showFirstColumn="0" showLastColumn="0" showRowStripes="1" showColumnStripes="0"/>
</table>
</file>

<file path=xl/tables/table3.xml><?xml version="1.0" encoding="utf-8"?>
<table xmlns="http://schemas.openxmlformats.org/spreadsheetml/2006/main" id="3" name="Commercialisation" displayName="Commercialisation" ref="D26:D33" totalsRowShown="0" headerRowDxfId="35" dataDxfId="33" headerRowBorderDxfId="34" tableBorderDxfId="32" totalsRowBorderDxfId="31">
  <autoFilter ref="D26:D33"/>
  <tableColumns count="1">
    <tableColumn id="1" name="Commercialisation" dataDxfId="30"/>
  </tableColumns>
  <tableStyleInfo name="TableStyleMedium2" showFirstColumn="0" showLastColumn="0" showRowStripes="1" showColumnStripes="0"/>
</table>
</file>

<file path=xl/tables/table4.xml><?xml version="1.0" encoding="utf-8"?>
<table xmlns="http://schemas.openxmlformats.org/spreadsheetml/2006/main" id="4" name="Diversification" displayName="Diversification" ref="E26:E33" totalsRowShown="0" headerRowDxfId="29" dataDxfId="27" headerRowBorderDxfId="28" tableBorderDxfId="26" totalsRowBorderDxfId="25">
  <autoFilter ref="E26:E33"/>
  <tableColumns count="1">
    <tableColumn id="1" name="Diversification" dataDxfId="24"/>
  </tableColumns>
  <tableStyleInfo name="TableStyleMedium2" showFirstColumn="0" showLastColumn="0" showRowStripes="1" showColumnStripes="0"/>
</table>
</file>

<file path=xl/tables/table5.xml><?xml version="1.0" encoding="utf-8"?>
<table xmlns="http://schemas.openxmlformats.org/spreadsheetml/2006/main" id="5" name="Autres" displayName="Autres" ref="F26:F33" totalsRowShown="0" headerRowDxfId="23" dataDxfId="21" headerRowBorderDxfId="22" tableBorderDxfId="20" totalsRowBorderDxfId="19">
  <autoFilter ref="F26:F33"/>
  <tableColumns count="1">
    <tableColumn id="1" name="Autres" dataDxfId="18"/>
  </tableColumns>
  <tableStyleInfo name="TableStyleMedium2" showFirstColumn="0" showLastColumn="0" showRowStripes="1" showColumnStripes="0"/>
</table>
</file>

<file path=xl/tables/table6.xml><?xml version="1.0" encoding="utf-8"?>
<table xmlns="http://schemas.openxmlformats.org/spreadsheetml/2006/main" id="6" name="sélectionner" displayName="sélectionner" ref="G26:G33" totalsRowShown="0" headerRowDxfId="17" dataDxfId="16">
  <autoFilter ref="G26:G33"/>
  <tableColumns count="1">
    <tableColumn id="1" name="sélectionner" dataDxfId="15"/>
  </tableColumns>
  <tableStyleInfo name="TableStyleMedium2" showFirstColumn="0" showLastColumn="0" showRowStripes="1" showColumnStripes="0"/>
</table>
</file>

<file path=xl/tables/table7.xml><?xml version="1.0" encoding="utf-8"?>
<table xmlns="http://schemas.openxmlformats.org/spreadsheetml/2006/main" id="10" name="Massnahme" displayName="Massnahme" ref="B6:B16" totalsRowShown="0" headerRowDxfId="14" dataDxfId="12" headerRowBorderDxfId="13" tableBorderDxfId="11">
  <autoFilter ref="B6:B16"/>
  <tableColumns count="1">
    <tableColumn id="1" name="Mesure" dataDxfId="10"/>
  </tableColumns>
  <tableStyleInfo name="TableStyleMedium2" showFirstColumn="0" showLastColumn="0" showRowStripes="1" showColumnStripes="0"/>
</table>
</file>

<file path=xl/tables/table8.xml><?xml version="1.0" encoding="utf-8"?>
<table xmlns="http://schemas.openxmlformats.org/spreadsheetml/2006/main" id="7" name="Finanzierungsquellen" displayName="Finanzierungsquellen" ref="B45:B52" totalsRowShown="0" headerRowDxfId="9" dataDxfId="8" tableBorderDxfId="7">
  <autoFilter ref="B45:B52"/>
  <tableColumns count="1">
    <tableColumn id="1" name="Sources de financement" dataDxfId="6"/>
  </tableColumns>
  <tableStyleInfo name="TableStyleMedium2" showFirstColumn="0" showLastColumn="0" showRowStripes="1" showColumnStripes="0"/>
</table>
</file>

<file path=xl/tables/table9.xml><?xml version="1.0" encoding="utf-8"?>
<table xmlns="http://schemas.openxmlformats.org/spreadsheetml/2006/main" id="8" name="Tabelle8" displayName="Tabelle8" ref="B54:B58" totalsRowShown="0" headerRowDxfId="5" dataDxfId="3" headerRowBorderDxfId="4" tableBorderDxfId="2" totalsRowBorderDxfId="1">
  <autoFilter ref="B54:B58"/>
  <tableColumns count="1">
    <tableColumn id="1" name="Assuré?"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agroscope.admin.ch/agroscope/de/home/themen/wirtschaft-technik/betriebswirtschaft/zabh/grundlagenbericht.html" TargetMode="External"/><Relationship Id="rId1" Type="http://schemas.openxmlformats.org/officeDocument/2006/relationships/hyperlink" Target="https://www.agroscope.admin.ch/agroscope/de/home/themen/wirtschaft-technik/betriebswirtschaft/zabh/grundlagenbericht.html"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J160"/>
  <sheetViews>
    <sheetView showGridLines="0" tabSelected="1" topLeftCell="A16" zoomScaleNormal="100" zoomScaleSheetLayoutView="80" workbookViewId="0">
      <selection activeCell="J43" sqref="J43"/>
    </sheetView>
  </sheetViews>
  <sheetFormatPr baseColWidth="10" defaultColWidth="11" defaultRowHeight="15.5" outlineLevelRow="2" x14ac:dyDescent="0.3"/>
  <cols>
    <col min="1" max="1" width="28.58203125" style="4" customWidth="1"/>
    <col min="2" max="2" width="16.5" style="17" customWidth="1"/>
    <col min="3" max="3" width="14" style="17" customWidth="1"/>
    <col min="4" max="4" width="25.08203125" style="17" customWidth="1"/>
    <col min="5" max="5" width="13.08203125" style="17" customWidth="1"/>
    <col min="6" max="6" width="14.83203125" style="17" customWidth="1"/>
    <col min="7" max="7" width="16.25" style="17" customWidth="1"/>
    <col min="8" max="8" width="15.08203125" style="17" customWidth="1"/>
    <col min="9" max="9" width="16.5" style="17" customWidth="1"/>
    <col min="10" max="10" width="18.58203125" style="17" customWidth="1"/>
    <col min="11" max="11" width="11.83203125" style="17" customWidth="1"/>
    <col min="12" max="12" width="14.83203125" style="17" customWidth="1"/>
    <col min="13" max="13" width="10.33203125" style="17" customWidth="1"/>
    <col min="14" max="14" width="12.5" style="17" customWidth="1"/>
    <col min="15" max="15" width="11.83203125" style="17" customWidth="1"/>
    <col min="16" max="16" width="12.5" style="17" customWidth="1"/>
    <col min="17" max="17" width="11.83203125" style="17" customWidth="1"/>
    <col min="18" max="18" width="13.75" style="17" customWidth="1"/>
    <col min="19" max="19" width="14.83203125" style="17" customWidth="1"/>
    <col min="20" max="20" width="15.5" style="17" customWidth="1"/>
    <col min="21" max="21" width="12.5" style="17" customWidth="1"/>
    <col min="22" max="22" width="13.08203125" style="17" customWidth="1"/>
    <col min="23" max="23" width="11.33203125" style="17" bestFit="1" customWidth="1"/>
    <col min="24" max="24" width="14.08203125" style="17" customWidth="1"/>
    <col min="25" max="25" width="15.33203125" style="4" customWidth="1"/>
    <col min="26" max="26" width="16.83203125" style="17" customWidth="1"/>
    <col min="27" max="27" width="18.33203125" style="17" customWidth="1"/>
    <col min="28" max="28" width="16.83203125" style="17" customWidth="1"/>
    <col min="29" max="29" width="17" style="17" customWidth="1"/>
    <col min="30" max="30" width="19.58203125" style="17" customWidth="1"/>
    <col min="31" max="31" width="16.58203125" style="17" customWidth="1"/>
    <col min="32" max="32" width="18" style="17" customWidth="1"/>
    <col min="33" max="16384" width="11" style="17"/>
  </cols>
  <sheetData>
    <row r="1" spans="1:36" s="264" customFormat="1" ht="23.5" customHeight="1" x14ac:dyDescent="0.3">
      <c r="A1" s="659" t="s">
        <v>583</v>
      </c>
      <c r="B1" s="262"/>
      <c r="C1" s="262"/>
      <c r="D1" s="262"/>
      <c r="E1" s="262"/>
      <c r="F1" s="262"/>
      <c r="G1" s="262"/>
      <c r="H1" s="262"/>
      <c r="I1" s="262"/>
      <c r="J1" s="262"/>
      <c r="K1" s="262"/>
      <c r="L1" s="262"/>
      <c r="M1" s="262"/>
      <c r="N1" s="262"/>
      <c r="O1" s="262"/>
      <c r="P1" s="262"/>
      <c r="Q1" s="262"/>
      <c r="R1" s="262"/>
      <c r="S1" s="262"/>
      <c r="T1" s="262"/>
      <c r="U1" s="262"/>
      <c r="V1" s="262"/>
      <c r="W1" s="262"/>
      <c r="X1" s="262"/>
      <c r="Y1" s="263"/>
      <c r="Z1" s="262"/>
      <c r="AA1" s="262"/>
      <c r="AB1" s="262"/>
      <c r="AC1" s="262"/>
      <c r="AD1" s="262"/>
      <c r="AE1" s="262"/>
      <c r="AF1" s="262"/>
    </row>
    <row r="2" spans="1:36" s="2" customFormat="1" x14ac:dyDescent="0.3">
      <c r="A2" s="637" t="s">
        <v>303</v>
      </c>
      <c r="B2" s="472"/>
      <c r="C2" s="471" t="s">
        <v>304</v>
      </c>
      <c r="D2" s="473"/>
      <c r="I2" s="474"/>
      <c r="J2" s="474"/>
      <c r="K2" s="474"/>
      <c r="L2" s="474"/>
      <c r="M2" s="474"/>
      <c r="N2" s="474"/>
      <c r="O2" s="474"/>
      <c r="P2" s="474"/>
      <c r="Q2" s="474"/>
      <c r="R2" s="474"/>
      <c r="Y2" s="475"/>
      <c r="AF2" s="17"/>
      <c r="AG2" s="17"/>
      <c r="AH2" s="17"/>
      <c r="AI2" s="17"/>
      <c r="AJ2" s="17"/>
    </row>
    <row r="3" spans="1:36" s="2" customFormat="1" x14ac:dyDescent="0.3">
      <c r="A3" s="477" t="s">
        <v>305</v>
      </c>
      <c r="B3" s="710" t="s">
        <v>302</v>
      </c>
      <c r="C3" s="476"/>
      <c r="D3" s="476"/>
      <c r="I3" s="474"/>
      <c r="J3" s="474"/>
      <c r="K3" s="474"/>
      <c r="L3" s="474"/>
      <c r="M3" s="474"/>
      <c r="N3" s="474"/>
      <c r="O3" s="474"/>
      <c r="P3" s="474"/>
      <c r="Q3" s="474"/>
      <c r="R3" s="474"/>
      <c r="Y3" s="475"/>
      <c r="AF3" s="17"/>
      <c r="AG3" s="17"/>
      <c r="AH3" s="17"/>
      <c r="AI3" s="17"/>
      <c r="AJ3" s="17"/>
    </row>
    <row r="4" spans="1:36" s="2" customFormat="1" ht="46.5" x14ac:dyDescent="0.3">
      <c r="A4" s="477" t="s">
        <v>306</v>
      </c>
      <c r="B4" s="710" t="s">
        <v>288</v>
      </c>
      <c r="C4" s="477" t="s">
        <v>307</v>
      </c>
      <c r="D4" s="711" t="str">
        <f>IF(B4="Production","PP dans l'agriculture",IF(B5="Alpage","PP dans l'agriculture",IF(B4="Transformation","PP n'est pas dans l'agriculture",IF(B4="Diversification","PP dans l'agriculture",IF(B5="Kommunikation, Marketing","PP non orientés sur le produit",IF(B4="Commercialisation","PP n'est pas dans l'agriculture",IF(B4="Autres","PP non orientés sur le produit",IF(B4="sélectionner",""))))))))</f>
        <v/>
      </c>
      <c r="J4" s="474"/>
      <c r="K4" s="474"/>
      <c r="L4" s="474"/>
      <c r="M4" s="474"/>
      <c r="N4" s="474"/>
      <c r="O4" s="474"/>
      <c r="P4" s="474"/>
      <c r="Q4" s="474"/>
      <c r="R4" s="474"/>
      <c r="Y4" s="475"/>
      <c r="AF4" s="17"/>
      <c r="AG4" s="17"/>
      <c r="AH4" s="17"/>
      <c r="AI4" s="17"/>
      <c r="AJ4" s="17"/>
    </row>
    <row r="5" spans="1:36" s="2" customFormat="1" x14ac:dyDescent="0.3">
      <c r="A5" s="477" t="s">
        <v>308</v>
      </c>
      <c r="B5" s="710"/>
      <c r="C5" s="476"/>
      <c r="I5" s="474"/>
      <c r="J5" s="474"/>
      <c r="K5" s="474"/>
      <c r="L5" s="474"/>
      <c r="M5" s="474"/>
      <c r="N5" s="474"/>
      <c r="O5" s="474"/>
      <c r="P5" s="474"/>
      <c r="Q5" s="474"/>
      <c r="R5" s="474"/>
      <c r="Y5" s="475"/>
      <c r="AF5" s="17"/>
      <c r="AG5" s="17"/>
      <c r="AH5" s="17"/>
      <c r="AI5" s="17"/>
      <c r="AJ5" s="17"/>
    </row>
    <row r="6" spans="1:36" s="2" customFormat="1" x14ac:dyDescent="0.3">
      <c r="A6" s="477" t="s">
        <v>309</v>
      </c>
      <c r="B6" s="710" t="s">
        <v>574</v>
      </c>
      <c r="C6" s="476"/>
      <c r="D6" s="476"/>
      <c r="I6" s="474"/>
      <c r="J6" s="474"/>
      <c r="K6" s="474"/>
      <c r="L6" s="474"/>
      <c r="M6" s="474"/>
      <c r="N6" s="474"/>
      <c r="O6" s="474"/>
      <c r="P6" s="474"/>
      <c r="Q6" s="474"/>
      <c r="R6" s="474"/>
      <c r="Y6" s="475"/>
      <c r="AF6" s="17"/>
      <c r="AG6" s="17"/>
      <c r="AH6" s="17"/>
      <c r="AI6" s="17"/>
      <c r="AJ6" s="17"/>
    </row>
    <row r="7" spans="1:36" s="2" customFormat="1" ht="31" x14ac:dyDescent="0.3">
      <c r="A7" s="634" t="s">
        <v>310</v>
      </c>
      <c r="B7" s="712" t="s">
        <v>288</v>
      </c>
      <c r="C7" s="478"/>
      <c r="D7" s="479" t="s">
        <v>311</v>
      </c>
      <c r="E7" s="479"/>
      <c r="F7" s="479"/>
      <c r="G7" s="479"/>
      <c r="H7" s="479"/>
      <c r="I7" s="479"/>
      <c r="J7" s="479"/>
      <c r="K7" s="479"/>
      <c r="L7" s="479"/>
      <c r="M7" s="479"/>
      <c r="N7" s="479"/>
      <c r="O7" s="479"/>
      <c r="P7" s="479"/>
      <c r="Q7" s="479"/>
      <c r="R7" s="479"/>
      <c r="S7" s="479"/>
      <c r="T7" s="479"/>
      <c r="U7" s="479"/>
      <c r="V7" s="479"/>
      <c r="W7" s="479"/>
      <c r="X7" s="479"/>
      <c r="Y7" s="480"/>
      <c r="Z7" s="479"/>
      <c r="AA7" s="479"/>
      <c r="AB7" s="479"/>
      <c r="AC7" s="479"/>
      <c r="AD7" s="479"/>
      <c r="AE7" s="479"/>
      <c r="AF7" s="17"/>
      <c r="AG7" s="17"/>
      <c r="AH7" s="17"/>
      <c r="AI7" s="17"/>
      <c r="AJ7" s="17"/>
    </row>
    <row r="8" spans="1:36" x14ac:dyDescent="0.3">
      <c r="AF8" s="279"/>
    </row>
    <row r="9" spans="1:36" s="876" customFormat="1" ht="18" x14ac:dyDescent="0.3">
      <c r="A9" s="872" t="s">
        <v>312</v>
      </c>
      <c r="B9" s="873"/>
      <c r="C9" s="873"/>
      <c r="D9" s="873"/>
      <c r="E9" s="873"/>
      <c r="F9" s="873"/>
      <c r="G9" s="873"/>
      <c r="H9" s="873"/>
      <c r="I9" s="873"/>
      <c r="J9" s="874"/>
      <c r="K9" s="873"/>
      <c r="L9" s="873"/>
      <c r="M9" s="873"/>
      <c r="N9" s="873"/>
      <c r="O9" s="873"/>
      <c r="P9" s="873"/>
      <c r="Q9" s="873"/>
      <c r="R9" s="873"/>
      <c r="S9" s="873"/>
      <c r="T9" s="873"/>
      <c r="U9" s="873"/>
      <c r="V9" s="873"/>
      <c r="W9" s="873"/>
      <c r="X9" s="873"/>
      <c r="Y9" s="873"/>
      <c r="Z9" s="873"/>
      <c r="AA9" s="873"/>
      <c r="AB9" s="873"/>
      <c r="AC9" s="873"/>
      <c r="AD9" s="873"/>
      <c r="AE9" s="873"/>
      <c r="AF9" s="873"/>
      <c r="AG9" s="875"/>
      <c r="AH9" s="875"/>
      <c r="AI9" s="875"/>
    </row>
    <row r="10" spans="1:36" ht="64" customHeight="1" outlineLevel="1" x14ac:dyDescent="0.3">
      <c r="A10" s="933" t="s">
        <v>584</v>
      </c>
      <c r="B10" s="933"/>
      <c r="C10" s="933"/>
      <c r="D10" s="933"/>
      <c r="E10" s="933"/>
      <c r="F10" s="933"/>
      <c r="G10" s="933"/>
      <c r="H10" s="933"/>
      <c r="I10" s="933"/>
      <c r="J10" s="933"/>
      <c r="K10" s="933"/>
      <c r="L10" s="933"/>
      <c r="M10" s="933"/>
      <c r="N10" s="933"/>
      <c r="O10" s="485"/>
      <c r="P10" s="485"/>
      <c r="Q10" s="485"/>
      <c r="R10" s="485"/>
      <c r="S10" s="485"/>
      <c r="T10" s="485"/>
      <c r="U10" s="485"/>
      <c r="V10" s="485"/>
      <c r="W10" s="485"/>
      <c r="X10" s="485"/>
      <c r="Y10" s="485"/>
      <c r="Z10" s="485"/>
      <c r="AA10" s="485"/>
      <c r="AB10" s="485"/>
      <c r="AC10" s="485"/>
      <c r="AD10" s="485"/>
      <c r="AE10" s="485"/>
      <c r="AF10" s="485"/>
    </row>
    <row r="11" spans="1:36" ht="149.15" customHeight="1" outlineLevel="1" x14ac:dyDescent="0.3">
      <c r="A11" s="934" t="s">
        <v>535</v>
      </c>
      <c r="B11" s="934"/>
      <c r="C11" s="934"/>
      <c r="D11" s="934"/>
      <c r="E11" s="934"/>
      <c r="F11" s="934"/>
      <c r="G11" s="934"/>
      <c r="H11" s="934"/>
      <c r="I11" s="934"/>
      <c r="J11" s="934"/>
      <c r="K11" s="934"/>
      <c r="L11" s="934"/>
      <c r="M11" s="934"/>
      <c r="N11" s="934"/>
      <c r="O11" s="482"/>
      <c r="P11" s="482"/>
      <c r="Q11" s="482"/>
      <c r="R11" s="482"/>
      <c r="S11" s="482"/>
      <c r="T11" s="482"/>
      <c r="U11" s="482"/>
      <c r="V11" s="482"/>
      <c r="W11" s="482"/>
      <c r="X11" s="482"/>
      <c r="Y11" s="482"/>
      <c r="Z11" s="482"/>
      <c r="AA11" s="482"/>
      <c r="AB11" s="482"/>
      <c r="AC11" s="482"/>
      <c r="AD11" s="482"/>
      <c r="AE11" s="482"/>
      <c r="AF11" s="482"/>
      <c r="AG11" s="482"/>
    </row>
    <row r="12" spans="1:36" outlineLevel="1" x14ac:dyDescent="0.3">
      <c r="A12" s="481" t="s">
        <v>536</v>
      </c>
      <c r="B12" s="481"/>
      <c r="C12" s="481"/>
      <c r="D12" s="481"/>
      <c r="E12" s="481"/>
      <c r="F12" s="481"/>
      <c r="G12" s="481"/>
      <c r="H12" s="481"/>
      <c r="I12" s="481"/>
      <c r="J12" s="481"/>
      <c r="K12" s="481"/>
      <c r="L12" s="481"/>
      <c r="M12" s="481"/>
      <c r="N12" s="481"/>
      <c r="O12" s="481"/>
      <c r="P12" s="481"/>
      <c r="Q12" s="481"/>
      <c r="R12" s="481"/>
      <c r="S12" s="481"/>
      <c r="T12" s="481"/>
      <c r="U12" s="481"/>
      <c r="V12" s="481"/>
      <c r="W12" s="481"/>
      <c r="X12" s="481"/>
      <c r="Y12" s="481"/>
      <c r="Z12" s="481"/>
      <c r="AA12" s="481"/>
      <c r="AB12" s="481"/>
      <c r="AC12" s="481"/>
      <c r="AD12" s="481"/>
      <c r="AE12" s="481"/>
      <c r="AF12" s="481"/>
      <c r="AG12" s="481"/>
    </row>
    <row r="13" spans="1:36" outlineLevel="2" x14ac:dyDescent="0.3">
      <c r="A13" s="482" t="s">
        <v>585</v>
      </c>
      <c r="B13" s="482" t="s">
        <v>313</v>
      </c>
      <c r="C13" s="482"/>
      <c r="D13" s="482"/>
      <c r="E13" s="482"/>
      <c r="F13" s="482"/>
      <c r="G13" s="482"/>
      <c r="H13" s="482"/>
      <c r="I13" s="482"/>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c r="AG13" s="482"/>
    </row>
    <row r="14" spans="1:36" outlineLevel="2" x14ac:dyDescent="0.3">
      <c r="A14" s="482" t="s">
        <v>314</v>
      </c>
      <c r="B14" s="275" t="s">
        <v>315</v>
      </c>
      <c r="C14" s="482"/>
      <c r="D14" s="482"/>
      <c r="E14" s="482"/>
      <c r="F14" s="482"/>
      <c r="G14" s="482"/>
      <c r="H14" s="482"/>
      <c r="I14" s="482"/>
      <c r="J14" s="482"/>
      <c r="K14" s="482"/>
      <c r="L14" s="482"/>
      <c r="M14" s="482"/>
      <c r="N14" s="482"/>
      <c r="O14" s="482"/>
      <c r="P14" s="482"/>
      <c r="Q14" s="482"/>
      <c r="R14" s="482"/>
      <c r="S14" s="482"/>
      <c r="T14" s="482"/>
      <c r="U14" s="482"/>
      <c r="V14" s="482"/>
      <c r="W14" s="482"/>
      <c r="X14" s="482"/>
      <c r="Y14" s="482"/>
      <c r="Z14" s="482"/>
      <c r="AA14" s="482"/>
      <c r="AB14" s="482"/>
      <c r="AC14" s="482"/>
      <c r="AD14" s="482"/>
      <c r="AE14" s="482"/>
      <c r="AF14" s="482"/>
      <c r="AG14" s="482"/>
    </row>
    <row r="15" spans="1:36" outlineLevel="2" x14ac:dyDescent="0.3">
      <c r="A15" s="482" t="s">
        <v>316</v>
      </c>
      <c r="B15" s="275" t="s">
        <v>317</v>
      </c>
      <c r="C15" s="482"/>
      <c r="D15" s="482"/>
      <c r="E15" s="482"/>
      <c r="F15" s="482"/>
      <c r="G15" s="482"/>
      <c r="H15" s="482"/>
      <c r="I15" s="482"/>
      <c r="J15" s="482"/>
      <c r="K15" s="482"/>
      <c r="L15" s="482"/>
      <c r="M15" s="482"/>
      <c r="N15" s="482"/>
      <c r="O15" s="482"/>
      <c r="P15" s="482"/>
      <c r="Q15" s="482"/>
      <c r="R15" s="482"/>
      <c r="S15" s="482"/>
      <c r="T15" s="482"/>
      <c r="U15" s="482"/>
      <c r="V15" s="482"/>
      <c r="W15" s="482"/>
      <c r="X15" s="482"/>
      <c r="Y15" s="482"/>
      <c r="Z15" s="482"/>
      <c r="AA15" s="482"/>
      <c r="AB15" s="482"/>
      <c r="AC15" s="482"/>
      <c r="AD15" s="482"/>
      <c r="AE15" s="482"/>
      <c r="AF15" s="482"/>
      <c r="AG15" s="482"/>
    </row>
    <row r="16" spans="1:36" outlineLevel="2" x14ac:dyDescent="0.3">
      <c r="A16" s="482" t="s">
        <v>318</v>
      </c>
      <c r="B16" s="482"/>
      <c r="C16" s="482"/>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2"/>
      <c r="AB16" s="482"/>
      <c r="AC16" s="482"/>
      <c r="AD16" s="482"/>
      <c r="AE16" s="482"/>
      <c r="AF16" s="482"/>
      <c r="AG16" s="482"/>
    </row>
    <row r="17" spans="1:35" outlineLevel="2" x14ac:dyDescent="0.3">
      <c r="A17" s="482" t="s">
        <v>586</v>
      </c>
      <c r="B17" s="482" t="s">
        <v>319</v>
      </c>
      <c r="C17" s="482"/>
      <c r="D17" s="482"/>
      <c r="E17" s="482"/>
      <c r="F17" s="482"/>
      <c r="G17" s="482"/>
      <c r="H17" s="482"/>
      <c r="I17" s="482"/>
      <c r="J17" s="482"/>
      <c r="K17" s="482"/>
      <c r="L17" s="482"/>
      <c r="M17" s="482"/>
      <c r="N17" s="482"/>
      <c r="O17" s="482"/>
      <c r="P17" s="482"/>
      <c r="Q17" s="482"/>
      <c r="R17" s="482"/>
      <c r="S17" s="482"/>
      <c r="T17" s="482"/>
      <c r="U17" s="482"/>
      <c r="V17" s="482"/>
      <c r="W17" s="482"/>
      <c r="X17" s="482"/>
      <c r="Y17" s="482"/>
      <c r="Z17" s="482"/>
      <c r="AA17" s="482"/>
      <c r="AB17" s="482"/>
      <c r="AC17" s="482"/>
      <c r="AD17" s="482"/>
      <c r="AE17" s="483"/>
      <c r="AF17" s="483"/>
      <c r="AG17" s="483"/>
    </row>
    <row r="18" spans="1:35" outlineLevel="1" x14ac:dyDescent="0.3">
      <c r="A18" s="484" t="s">
        <v>320</v>
      </c>
      <c r="B18" s="485"/>
      <c r="C18" s="485"/>
      <c r="D18" s="485"/>
      <c r="E18" s="485"/>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2"/>
    </row>
    <row r="19" spans="1:35" ht="15.65" customHeight="1" outlineLevel="2" x14ac:dyDescent="0.3">
      <c r="A19" s="935" t="s">
        <v>537</v>
      </c>
      <c r="B19" s="936"/>
      <c r="C19" s="936"/>
      <c r="D19" s="936"/>
      <c r="E19" s="936"/>
      <c r="F19" s="936"/>
      <c r="G19" s="936"/>
      <c r="H19" s="936"/>
      <c r="I19" s="936"/>
      <c r="J19" s="936"/>
      <c r="K19" s="936"/>
      <c r="L19" s="936"/>
      <c r="M19" s="936"/>
      <c r="N19" s="936"/>
      <c r="O19" s="657"/>
      <c r="P19" s="657"/>
      <c r="Q19" s="657"/>
      <c r="R19" s="657"/>
      <c r="S19" s="657"/>
      <c r="T19" s="657"/>
      <c r="U19" s="657"/>
      <c r="V19" s="657"/>
      <c r="W19" s="657"/>
      <c r="X19" s="657"/>
      <c r="Y19" s="657"/>
      <c r="Z19" s="657"/>
      <c r="AA19" s="657"/>
      <c r="AB19" s="657"/>
      <c r="AC19" s="657"/>
      <c r="AD19" s="657"/>
      <c r="AE19" s="657"/>
      <c r="AF19" s="657"/>
      <c r="AG19" s="657"/>
    </row>
    <row r="21" spans="1:35" ht="37" customHeight="1" x14ac:dyDescent="0.3">
      <c r="A21" s="638" t="s">
        <v>321</v>
      </c>
      <c r="B21" s="486" t="s">
        <v>322</v>
      </c>
      <c r="C21" s="17" t="s">
        <v>323</v>
      </c>
      <c r="H21" s="24"/>
      <c r="L21" s="487"/>
    </row>
    <row r="22" spans="1:35" x14ac:dyDescent="0.3">
      <c r="A22" s="639"/>
      <c r="H22" s="24"/>
      <c r="L22" s="489"/>
    </row>
    <row r="23" spans="1:35" s="876" customFormat="1" ht="18" x14ac:dyDescent="0.3">
      <c r="A23" s="872" t="s">
        <v>538</v>
      </c>
      <c r="B23" s="873"/>
      <c r="C23" s="873"/>
      <c r="D23" s="873"/>
      <c r="E23" s="873"/>
      <c r="F23" s="873"/>
      <c r="G23" s="873"/>
      <c r="H23" s="873"/>
      <c r="I23" s="873"/>
      <c r="J23" s="874"/>
      <c r="K23" s="873"/>
      <c r="L23" s="873"/>
      <c r="M23" s="873"/>
      <c r="N23" s="873"/>
      <c r="O23" s="873"/>
      <c r="P23" s="873"/>
      <c r="Q23" s="873"/>
      <c r="R23" s="873"/>
      <c r="S23" s="873"/>
      <c r="T23" s="873"/>
      <c r="U23" s="873"/>
      <c r="V23" s="873"/>
      <c r="W23" s="873"/>
      <c r="X23" s="873"/>
      <c r="Y23" s="873"/>
      <c r="Z23" s="873"/>
      <c r="AA23" s="873"/>
      <c r="AB23" s="873"/>
      <c r="AC23" s="873"/>
      <c r="AD23" s="873"/>
      <c r="AE23" s="873"/>
      <c r="AF23" s="873"/>
      <c r="AG23" s="873"/>
      <c r="AH23" s="875"/>
      <c r="AI23" s="875"/>
    </row>
    <row r="24" spans="1:35" ht="31" outlineLevel="1" x14ac:dyDescent="0.35">
      <c r="A24" s="490" t="s">
        <v>539</v>
      </c>
      <c r="B24" s="491" t="s">
        <v>288</v>
      </c>
    </row>
    <row r="25" spans="1:35" outlineLevel="1" x14ac:dyDescent="0.3"/>
    <row r="26" spans="1:35" ht="31" outlineLevel="1" x14ac:dyDescent="0.3">
      <c r="A26" s="490" t="s">
        <v>540</v>
      </c>
      <c r="B26" s="937"/>
      <c r="C26" s="937"/>
      <c r="D26" s="937"/>
    </row>
    <row r="27" spans="1:35" ht="7.5" customHeight="1" outlineLevel="1" x14ac:dyDescent="0.3">
      <c r="A27" s="490"/>
      <c r="B27" s="493"/>
      <c r="C27" s="493"/>
      <c r="D27" s="493"/>
    </row>
    <row r="28" spans="1:35" outlineLevel="1" x14ac:dyDescent="0.3">
      <c r="A28" s="640"/>
      <c r="B28" s="494" t="s">
        <v>541</v>
      </c>
      <c r="C28" s="494" t="s">
        <v>542</v>
      </c>
      <c r="D28" s="494" t="s">
        <v>433</v>
      </c>
    </row>
    <row r="29" spans="1:35" outlineLevel="1" x14ac:dyDescent="0.3">
      <c r="A29" s="641" t="s">
        <v>543</v>
      </c>
      <c r="B29" s="495"/>
      <c r="C29" s="495"/>
      <c r="D29" s="495"/>
    </row>
    <row r="30" spans="1:35" outlineLevel="1" x14ac:dyDescent="0.3">
      <c r="A30" s="511" t="s">
        <v>544</v>
      </c>
      <c r="B30" s="495"/>
      <c r="C30" s="495"/>
      <c r="D30" s="495"/>
    </row>
    <row r="31" spans="1:35" ht="31" outlineLevel="1" x14ac:dyDescent="0.3">
      <c r="A31" s="511" t="s">
        <v>545</v>
      </c>
      <c r="B31" s="495"/>
      <c r="C31" s="495"/>
      <c r="D31" s="495"/>
      <c r="E31" s="488"/>
    </row>
    <row r="32" spans="1:35" ht="31" outlineLevel="1" x14ac:dyDescent="0.3">
      <c r="A32" s="511" t="s">
        <v>546</v>
      </c>
      <c r="B32" s="495"/>
      <c r="C32" s="495"/>
      <c r="D32" s="495"/>
      <c r="J32" s="24"/>
    </row>
    <row r="33" spans="1:36" outlineLevel="1" x14ac:dyDescent="0.3">
      <c r="P33" s="487"/>
    </row>
    <row r="35" spans="1:36" s="876" customFormat="1" ht="18" x14ac:dyDescent="0.3">
      <c r="A35" s="877" t="s">
        <v>547</v>
      </c>
      <c r="B35" s="873"/>
      <c r="C35" s="873"/>
      <c r="D35" s="873"/>
      <c r="E35" s="873"/>
      <c r="F35" s="873"/>
      <c r="G35" s="873"/>
      <c r="H35" s="873"/>
      <c r="I35" s="873"/>
      <c r="J35" s="874"/>
      <c r="K35" s="873"/>
      <c r="L35" s="873"/>
      <c r="M35" s="873"/>
      <c r="N35" s="873"/>
      <c r="O35" s="873"/>
      <c r="P35" s="873"/>
      <c r="Q35" s="873"/>
      <c r="R35" s="873"/>
      <c r="S35" s="873"/>
      <c r="T35" s="873"/>
      <c r="U35" s="873"/>
      <c r="V35" s="873"/>
      <c r="W35" s="873"/>
      <c r="X35" s="873"/>
      <c r="Y35" s="873"/>
      <c r="Z35" s="873"/>
      <c r="AA35" s="873"/>
      <c r="AB35" s="873"/>
      <c r="AC35" s="873"/>
      <c r="AD35" s="873"/>
      <c r="AE35" s="873"/>
      <c r="AF35" s="873"/>
      <c r="AG35" s="873"/>
      <c r="AH35" s="875"/>
      <c r="AI35" s="875"/>
    </row>
    <row r="36" spans="1:36" s="474" customFormat="1" ht="19.5" customHeight="1" x14ac:dyDescent="0.3">
      <c r="A36" s="635" t="s">
        <v>406</v>
      </c>
      <c r="B36" s="496"/>
      <c r="C36" s="496"/>
      <c r="D36" s="496"/>
      <c r="E36" s="496"/>
      <c r="F36" s="496"/>
      <c r="G36" s="496"/>
      <c r="H36" s="496"/>
      <c r="I36" s="496"/>
      <c r="J36" s="497"/>
      <c r="K36" s="496"/>
      <c r="L36" s="496"/>
      <c r="M36" s="496"/>
      <c r="N36" s="496"/>
      <c r="O36" s="498"/>
      <c r="P36" s="498"/>
      <c r="Q36" s="496"/>
      <c r="R36" s="498"/>
      <c r="S36" s="499"/>
      <c r="T36" s="499"/>
      <c r="U36" s="499"/>
      <c r="V36" s="499"/>
      <c r="W36" s="499"/>
      <c r="X36" s="499"/>
      <c r="Y36" s="499"/>
      <c r="Z36" s="496"/>
      <c r="AA36" s="496"/>
      <c r="AB36" s="496"/>
      <c r="AC36" s="496"/>
      <c r="AD36" s="496"/>
      <c r="AE36" s="496"/>
      <c r="AF36" s="496"/>
      <c r="AG36" s="500"/>
      <c r="AH36" s="500"/>
      <c r="AI36" s="500"/>
      <c r="AJ36" s="500"/>
    </row>
    <row r="37" spans="1:36" s="13" customFormat="1" outlineLevel="1" x14ac:dyDescent="0.35">
      <c r="A37" s="595"/>
      <c r="B37" s="280"/>
      <c r="C37" s="280"/>
      <c r="D37" s="280"/>
      <c r="E37" s="280"/>
      <c r="F37" s="280"/>
      <c r="G37" s="280"/>
      <c r="H37" s="280"/>
      <c r="I37" s="280"/>
      <c r="J37" s="280"/>
      <c r="K37" s="280"/>
      <c r="L37" s="280"/>
      <c r="M37" s="280"/>
      <c r="N37" s="280"/>
      <c r="O37" s="280"/>
      <c r="P37" s="280"/>
      <c r="Q37" s="280"/>
      <c r="R37" s="280"/>
      <c r="S37" s="280"/>
      <c r="T37" s="281"/>
      <c r="U37" s="501" t="s">
        <v>429</v>
      </c>
      <c r="V37" s="280"/>
      <c r="W37" s="280"/>
      <c r="X37" s="280"/>
      <c r="Y37" s="280"/>
      <c r="Z37" s="280"/>
      <c r="AA37" s="281"/>
      <c r="AB37" s="502" t="s">
        <v>548</v>
      </c>
      <c r="AC37" s="280"/>
      <c r="AD37" s="280"/>
      <c r="AE37" s="280"/>
      <c r="AF37" s="280"/>
      <c r="AG37" s="280"/>
      <c r="AJ37" s="17"/>
    </row>
    <row r="38" spans="1:36" s="4" customFormat="1" ht="80" outlineLevel="1" x14ac:dyDescent="0.3">
      <c r="A38" s="503" t="s">
        <v>325</v>
      </c>
      <c r="B38" s="504" t="s">
        <v>326</v>
      </c>
      <c r="C38" s="504" t="s">
        <v>327</v>
      </c>
      <c r="D38" s="504" t="s">
        <v>328</v>
      </c>
      <c r="E38" s="505" t="s">
        <v>329</v>
      </c>
      <c r="F38" s="506" t="s">
        <v>330</v>
      </c>
      <c r="G38" s="507" t="s">
        <v>331</v>
      </c>
      <c r="H38" s="508" t="s">
        <v>332</v>
      </c>
      <c r="I38" s="507" t="s">
        <v>333</v>
      </c>
      <c r="J38" s="509" t="s">
        <v>549</v>
      </c>
      <c r="K38" s="510" t="s">
        <v>334</v>
      </c>
      <c r="L38" s="509" t="s">
        <v>550</v>
      </c>
      <c r="M38" s="511" t="s">
        <v>335</v>
      </c>
      <c r="N38" s="911" t="s">
        <v>582</v>
      </c>
      <c r="O38" s="912" t="s">
        <v>580</v>
      </c>
      <c r="P38" s="921" t="s">
        <v>336</v>
      </c>
      <c r="Q38" s="512" t="s">
        <v>324</v>
      </c>
      <c r="R38" s="513" t="s">
        <v>559</v>
      </c>
      <c r="S38" s="513" t="s">
        <v>337</v>
      </c>
      <c r="T38" s="514" t="s">
        <v>338</v>
      </c>
      <c r="U38" s="515" t="s">
        <v>581</v>
      </c>
      <c r="V38" s="516" t="s">
        <v>339</v>
      </c>
      <c r="W38" s="516" t="s">
        <v>340</v>
      </c>
      <c r="X38" s="4" t="s">
        <v>300</v>
      </c>
      <c r="Y38" s="506" t="s">
        <v>341</v>
      </c>
      <c r="Z38" s="517" t="s">
        <v>342</v>
      </c>
      <c r="AA38" s="518" t="s">
        <v>343</v>
      </c>
      <c r="AB38" s="519" t="s">
        <v>565</v>
      </c>
      <c r="AC38" s="520" t="s">
        <v>566</v>
      </c>
      <c r="AD38" s="519" t="s">
        <v>567</v>
      </c>
      <c r="AE38" s="520" t="s">
        <v>568</v>
      </c>
      <c r="AF38" s="519" t="s">
        <v>551</v>
      </c>
      <c r="AG38" s="521" t="s">
        <v>552</v>
      </c>
      <c r="AJ38" s="17"/>
    </row>
    <row r="39" spans="1:36" ht="65.5" customHeight="1" outlineLevel="1" x14ac:dyDescent="0.3">
      <c r="A39" s="642" t="s">
        <v>344</v>
      </c>
      <c r="B39" s="522">
        <v>10000</v>
      </c>
      <c r="C39" s="713" t="s">
        <v>593</v>
      </c>
      <c r="D39" s="709" t="s">
        <v>594</v>
      </c>
      <c r="E39" s="714">
        <f>IF(D39="Investissements collectifs dans l'intérêt de l'ensemble du projet",1,IF(D39="Mise en place d'une branche de production dans l'exploitation agricole",2,IF(D39="ZC/ZM, ZM: Transformation, stockage et commercialisation en commun de produits agricoles régionaux",3,IF(D39="Région de plaine : Transformation, stockage et commercialisation en commun de produits agricoles régionaux",4,IF(D39="Autres mesures dans l'intérêt du projet global (réduction min. 50%)",5,IF(D39="Construction d'étables communautaires",6,IF(D39="Construction individuelle d'étables pour animaux consommant des fourrages grossiers",7,IF(D39="Mesures d'améliorations foncières",8,IF(D39="Mesures individuelles contribuant à la protection de l'environnement",9,IF(D39="…veuillez sélectionner la mesure",""))))))))))</f>
        <v>7</v>
      </c>
      <c r="F39" s="523">
        <v>0</v>
      </c>
      <c r="G39" s="715">
        <f>B39-F39</f>
        <v>10000</v>
      </c>
      <c r="H39" s="716">
        <f>IF(E39=1,IF($B$3="orienté sur la chaîne de création de valeur",'Dropdown input'!$C$8,IF('Vue d''ensemble'!$B$3="intersectoriel",'Dropdown input'!$D$8, IF($B$3="sélectionner",""))),IF(E39=2,IF($B$3="orienté sur la chaîne de création de valeur",'Dropdown input'!$C$9,IF('Vue d''ensemble'!$B$3="intersectoriel",'Dropdown input'!$D$9, IF($B$3="sélectionner",""))),IF(E39=3,IF($B$3="orienté sur la chaîne de création de valeur",'Dropdown input'!$C$10,IF('Vue d''ensemble'!$B$3="intersectoriel",'Dropdown input'!$D$10, IF($B$3="sélectionner",""))),IF(E39=4,IF($B$3="orienté sur la chaîne de création de valeur",'Dropdown input'!$D$11,IF('Vue d''ensemble'!$B$3="intersectoriel",'Dropdown input'!$D$11, IF($B$3="sélectionner",""))),IF(E39=5,IF($B$3="orienté sur la chaîne de création de valeur",'Dropdown input'!$C$12,IF('Vue d''ensemble'!$B$3="intersectoriel",'Dropdown input'!$D$12, IF($B$3="sélectionner",""))),IF(E39=6,IF($B$3="orienté sur la chaîne de création de valeur",'Dropdown input'!$C$13,IF('Vue d''ensemble'!$B$3="intersectoriel",'Dropdown input'!$D$13, IF($B$3="sélectionner",""))),IF(E39=7,IF($B$3="orienté sur la chaîne de création de valeur",'Dropdown input'!$C$14,IF('Vue d''ensemble'!$B$3="intersectoriel",'Dropdown input'!$D$14, IF($B$3="sélectionner",""))),IF(E39=8,IF($B$3="orienté sur la chaîne de création de valeur",'Dropdown input'!$C$15,IF('Vue d''ensemble'!$B$3="intersectoriel",'Dropdown input'!$D$15, IF($B$3="sélectionner",""))),IF(E39=9,IF($B$3="orienté sur la chaîne de création de valeur",'Dropdown input'!$C$16,IF('Vue d''ensemble'!$B$3="intersectoriel",'Dropdown input'!$D$16, IF($B$3="sélectionner",""))),IF(E39=10,IF($B$3="orienté sur la chaîne de création de valeur",'Dropdown input'!$C$17,IF('Vue d''ensemble'!$B$3="intersectoriel",'Dropdown input'!$D$17, IF($B$3="sélectionner",""))),IF(E39="","")))))))))))</f>
        <v>0</v>
      </c>
      <c r="I39" s="715">
        <f>IFERROR(G39-G39*H39,"")</f>
        <v>10000</v>
      </c>
      <c r="J39" s="717" t="str">
        <f>IF(E39=1,(IF(C39="Plaine",34%,IF(C39="ZC / ZM I",37%,IF(C39="ZM II - IV",40%,)))),IF(E39=2,(IF(C39="Plaine",34%,IF(C39="ZC / ZM I",37%,IF(C39="ZM II - IV",40%,)))),IF(E39=3,22%,IF(E39=4,34%,IF(E39=5,(IF(C39="Plaine",34%,IF(C39="ZC / ZM I",37%,IF(C39="ZM II - IV",40%,)))),IF(E39=6,"reprendre du modèle Bâtiments ruraux",IF(E39=7,"reprendre du modèle Bâtiments ruraux (en plaine: n'est pas soutenu)",IF(E39=8,"veuillez clarifier spécifiquement avec l'OFAG",IF(E39=9,"reprendre du modèle Bâtiments ruraux",IF(E39="",""))))))))))</f>
        <v>reprendre du modèle Bâtiments ruraux (en plaine: n'est pas soutenu)</v>
      </c>
      <c r="K39" s="718">
        <f>IF(E39=1,IF($B$3="orienté sur la chaîne de création de valeur",'Dropdown input'!$E$8,IF('Vue d''ensemble'!$B$3="intersectoriel",'Dropdown input'!$F$8,IF($B$3="sélectionner",""))),IF(E39=2,IF($B$3="orienté sur la chaîne de création de valeur",'Dropdown input'!$E$9,IF('Vue d''ensemble'!$B$3="intersectoriel",'Dropdown input'!$F$9,IF($B$3="sélectionner",""))),IF(E39=3,IF($B$3="orienté sur la chaîne de création de valeur",'Dropdown input'!$E$10,IF('Vue d''ensemble'!$B$3="intersectoriel",'Dropdown input'!$F$10,IF($B$3="sélectionner",""))),IF(E39=4,IF($B$3="orienté sur la chaîne de création de valeur",'Dropdown input'!$E$11,IF('Vue d''ensemble'!$B$3="intersectoriel",'Dropdown input'!$F$11,IF($B$3="sélectionner",""))),IF(E39=5,IF($B$3="orienté sur la chaîne de création de valeur",'Dropdown input'!$E$12,IF('Vue d''ensemble'!$B$3="intersectoriel",'Dropdown input'!$F$12,IF($B$3="sélectionner",""))),IF(E39=6,IF($B$3="orienté sur la chaîne de création de valeur",'Dropdown input'!$E$13,IF('Vue d''ensemble'!$B$3="intersectoriel",'Dropdown input'!$F$13,IF($B$3="sélectionner",""))),IF(E39=7,IF($B$3="orienté sur la chaîne de création de valeur",'Dropdown input'!$E$14,IF('Vue d''ensemble'!$B$3="intersectoriel",'Dropdown input'!$F$14,IF($B$3="sélectionner",""))),IF(E39=8,IF($B$3="orienté sur la chaîne de création de valeur",'Dropdown input'!$E$15,IF('Vue d''ensemble'!$B$3="sektorübergreifend",'Dropdown input'!$F$15,IF($B$3="sélectionner",""))),IF(E39=9,IF($B$3="orienté sur la chaîne de création de valeur",'Dropdown input'!$E$16,IF('Vue d''ensemble'!$B$3="intersectoriel",'Dropdown input'!$F$16,IF($B$3="sélectionner",""))),IF(E39=10,IF($B$3="orienté sur la chaîne de création de valeur",'Dropdown input'!$F$17,IF('Vue d''ensemble'!$B$3="intersectoriel",'Dropdown input'!$G$17,IF($B$3="sélectionner",""))),IF(E39="","")))))))))))</f>
        <v>0.2</v>
      </c>
      <c r="L39" s="719" t="str">
        <f>IFERROR(J39+J39*K39,"")</f>
        <v/>
      </c>
      <c r="M39" s="720">
        <f>IF(E39=1,'Dropdown input'!$I$8,IF(E39=2,'Dropdown input'!$I$9,IF(E39=3,'Dropdown input'!$I$10,IF(E39=4,'Dropdown input'!$I$11,IF(E39=5,'Dropdown input'!$I$12,IF(E39=6,'Dropdown input'!$I$13,IF(E39=7,'Dropdown input'!$I$14,IF(E39=8,"veuillez clarifier spécifiquement avec l'OFAG",IF(E39=9,'Dropdown input'!$I$16,"")))))))))</f>
        <v>1</v>
      </c>
      <c r="N39" s="919" t="str">
        <f>IFERROR(I39*(M39*L39),"")</f>
        <v/>
      </c>
      <c r="O39" s="916"/>
      <c r="P39" s="922" t="str">
        <f>IFERROR((O39+N39)/I39,"")</f>
        <v/>
      </c>
      <c r="Q39" s="524" t="str">
        <f t="shared" ref="Q39:Q47" si="0">IFERROR(IF(P39&lt;M39*L39,P39/M39,L39),"")</f>
        <v/>
      </c>
      <c r="R39" s="525" t="str">
        <f t="shared" ref="R39:R47" si="1">IFERROR(Q39*I39,"")</f>
        <v/>
      </c>
      <c r="S39" s="913" t="str">
        <f>IFERROR(N39+R39+O39,"")</f>
        <v/>
      </c>
      <c r="T39" s="526" t="str">
        <f>IFERROR(S39/B39,"")</f>
        <v/>
      </c>
      <c r="U39" s="527"/>
      <c r="V39" s="528"/>
      <c r="W39" s="528"/>
      <c r="X39" s="528"/>
      <c r="Y39" s="721" t="str">
        <f t="shared" ref="Y39:Y47" si="2">IFERROR(B39-U39-V39-W39-X39-S39,"")</f>
        <v/>
      </c>
      <c r="Z39" s="722">
        <f>SUM(U39:Y39)</f>
        <v>0</v>
      </c>
      <c r="AA39" s="723" t="str">
        <f t="shared" ref="AA39:AA48" si="3">IFERROR(IF(Z39=(B39-S39),"financement=coûts d'investissement","!"),"N/A")</f>
        <v>N/A</v>
      </c>
      <c r="AB39" s="527"/>
      <c r="AC39" s="523"/>
      <c r="AD39" s="527"/>
      <c r="AE39" s="523"/>
      <c r="AF39" s="527"/>
      <c r="AG39" s="527"/>
    </row>
    <row r="40" spans="1:36" ht="48.65" customHeight="1" outlineLevel="1" x14ac:dyDescent="0.3">
      <c r="A40" s="643" t="s">
        <v>345</v>
      </c>
      <c r="B40" s="529"/>
      <c r="C40" s="724" t="s">
        <v>346</v>
      </c>
      <c r="D40" s="725" t="s">
        <v>346</v>
      </c>
      <c r="E40" s="714" t="str">
        <f t="shared" ref="E40:E47" si="4">IF(D40="Investissements collectifs dans l'intérêt de l'ensemble du projet",1,IF(D40="Mise en place d'une branche de production dans l'exploitation agricole",2,IF(D40="ZC/ZM, ZM: Transformation, stockage et commercialisation en commun de produits agricoles régionaux",3,IF(D40="Région de plaine : Transformation, stockage et commercialisation en commun de produits agricoles régionaux",4,IF(D40="Autres mesures dans l'intérêt du projet global (réduction min. 50%)",5,IF(D40="Construction d'étables communautaires",6,IF(D40="Construction individuelle d'étables pour animaux consommant des fourrages grossiers",7,IF(D40="Mesures d'améliorations foncières",8,IF(D40="Mesures individuelles contribuant à la protection de l'environnement",9,IF(D40="…veuillez sélectionner la mesure",""))))))))))</f>
        <v/>
      </c>
      <c r="F40" s="530"/>
      <c r="G40" s="726">
        <f>B40-F40</f>
        <v>0</v>
      </c>
      <c r="H40" s="716" t="str">
        <f>IF(E40=1,IF($B$3="orienté sur la chaîne de création de valeur",'Dropdown input'!$C$8,IF('Vue d''ensemble'!$B$3="intersectoriel",'Dropdown input'!$D$8, IF($B$3="sélectionner",""))),IF(E40=2,IF($B$3="orienté sur la chaîne de création de valeur",'Dropdown input'!$C$9,IF('Vue d''ensemble'!$B$3="intersectoriel",'Dropdown input'!$D$9, IF($B$3="sélectionner",""))),IF(E40=3,IF($B$3="orienté sur la chaîne de création de valeur",'Dropdown input'!$C$10,IF('Vue d''ensemble'!$B$3="intersectoriel",'Dropdown input'!$D$10, IF($B$3="sélectionner",""))),IF(E40=4,IF($B$3="orienté sur la chaîne de création de valeur",'Dropdown input'!$D$11,IF('Vue d''ensemble'!$B$3="intersectoriel",'Dropdown input'!$D$11, IF($B$3="sélectionner",""))),IF(E40=5,IF($B$3="orienté sur la chaîne de création de valeur",'Dropdown input'!$C$12,IF('Vue d''ensemble'!$B$3="intersectoriel",'Dropdown input'!$D$12, IF($B$3="sélectionner",""))),IF(E40=6,IF($B$3="orienté sur la chaîne de création de valeur",'Dropdown input'!$C$13,IF('Vue d''ensemble'!$B$3="intersectoriel",'Dropdown input'!$D$13, IF($B$3="sélectionner",""))),IF(E40=7,IF($B$3="orienté sur la chaîne de création de valeur",'Dropdown input'!$C$14,IF('Vue d''ensemble'!$B$3="intersectoriel",'Dropdown input'!$D$14, IF($B$3="sélectionner",""))),IF(E40=8,IF($B$3="orienté sur la chaîne de création de valeur",'Dropdown input'!$C$15,IF('Vue d''ensemble'!$B$3="intersectoriel",'Dropdown input'!$D$15, IF($B$3="sélectionner",""))),IF(E40=9,IF($B$3="orienté sur la chaîne de création de valeur",'Dropdown input'!$C$16,IF('Vue d''ensemble'!$B$3="intersectoriel",'Dropdown input'!$D$16, IF($B$3="sélectionner",""))),IF(E40=10,IF($B$3="orienté sur la chaîne de création de valeur",'Dropdown input'!$C$17,IF('Vue d''ensemble'!$B$3="intersectoriel",'Dropdown input'!$D$17, IF($B$3="sélectionner",""))),IF(E40="","")))))))))))</f>
        <v/>
      </c>
      <c r="I40" s="726" t="str">
        <f t="shared" ref="I40:I46" si="5">IFERROR(G40-G40*H40,"")</f>
        <v/>
      </c>
      <c r="J40" s="717" t="str">
        <f t="shared" ref="J40:J47" si="6">IF(E40=1,(IF(C40="Plaine",34%,IF(C40="ZC / ZM I",37%,IF(C40="ZM II - IV",40%,)))),IF(E40=2,(IF(C40="Plaine",34%,IF(C40="ZC / ZM I",37%,IF(C40="ZM II - IV",40%,)))),IF(E40=3,22%,IF(E40=4,34%,IF(E40=5,(IF(C40="Plaine",34%,IF(C40="ZC / ZM I",37%,IF(C40="ZM II - IV",40%,)))),IF(E40=6,"reprendre du modèle Bâtiments ruraux",IF(E40=7,"reprendre du modèle Bâtiments ruraux (en plaine: n'est pas soutenu)",IF(E40=8,"veuillez clarifier spécifiquement avec l'OFAG",IF(E40=9,"reprendre du modèle Bâtiments ruraux",IF(E40="",""))))))))))</f>
        <v/>
      </c>
      <c r="K40" s="718" t="str">
        <f>IF(E40=1,IF($B$3="orienté sur la chaîne de création de valeur",'Dropdown input'!$E$8,IF('Vue d''ensemble'!$B$3="intersectoriel",'Dropdown input'!$F$8,IF($B$3="sélectionner",""))),IF(E40=2,IF($B$3="orienté sur la chaîne de création de valeur",'Dropdown input'!$E$9,IF('Vue d''ensemble'!$B$3="intersectoriel",'Dropdown input'!$F$9,IF($B$3="sélectionner",""))),IF(E40=3,IF($B$3="orienté sur la chaîne de création de valeur",'Dropdown input'!$E$10,IF('Vue d''ensemble'!$B$3="intersectoriel",'Dropdown input'!$F$10,IF($B$3="sélectionner",""))),IF(E40=4,IF($B$3="orienté sur la chaîne de création de valeur",'Dropdown input'!$E$11,IF('Vue d''ensemble'!$B$3="intersectoriel",'Dropdown input'!$F$11,IF($B$3="sélectionner",""))),IF(E40=5,IF($B$3="orienté sur la chaîne de création de valeur",'Dropdown input'!$E$12,IF('Vue d''ensemble'!$B$3="intersectoriel",'Dropdown input'!$F$12,IF($B$3="sélectionner",""))),IF(E40=6,IF($B$3="orienté sur la chaîne de création de valeur",'Dropdown input'!$E$13,IF('Vue d''ensemble'!$B$3="intersectoriel",'Dropdown input'!$F$13,IF($B$3="sélectionner",""))),IF(E40=7,IF($B$3="orienté sur la chaîne de création de valeur",'Dropdown input'!$E$14,IF('Vue d''ensemble'!$B$3="intersectoriel",'Dropdown input'!$F$14,IF($B$3="sélectionner",""))),IF(E40=8,IF($B$3="orienté sur la chaîne de création de valeur",'Dropdown input'!$E$15,IF('Vue d''ensemble'!$B$3="sektorübergreifend",'Dropdown input'!$F$15,IF($B$3="sélectionner",""))),IF(E40=9,IF($B$3="orienté sur la chaîne de création de valeur",'Dropdown input'!$E$16,IF('Vue d''ensemble'!$B$3="intersectoriel",'Dropdown input'!$F$16,IF($B$3="sélectionner",""))),IF(E40=10,IF($B$3="orienté sur la chaîne de création de valeur",'Dropdown input'!$F$17,IF('Vue d''ensemble'!$B$3="intersectoriel",'Dropdown input'!$G$17,IF($B$3="sélectionner",""))),IF(E40="","")))))))))))</f>
        <v/>
      </c>
      <c r="L40" s="719" t="str">
        <f t="shared" ref="L40:L46" si="7">IFERROR(J40+J40*K40,"")</f>
        <v/>
      </c>
      <c r="M40" s="718" t="str">
        <f>IF(E40=1,'Dropdown input'!$I$8,IF(E40=2,'Dropdown input'!$I$9,IF(E40=3,'Dropdown input'!$I$10,IF(E40=4,'Dropdown input'!$I$11,IF(E40=5,'Dropdown input'!$I$12,IF(E40=6,'Dropdown input'!$I$13,IF(E40=7,'Dropdown input'!$I$14,IF(E40=8,"veuillez clarifier spécifiquement avec l'OFAG",IF(E40=9,'Dropdown input'!$I$16,"")))))))))</f>
        <v/>
      </c>
      <c r="N40" s="920" t="str">
        <f t="shared" ref="N40:N47" si="8">IFERROR(I40*(M40*L40),"")</f>
        <v/>
      </c>
      <c r="O40" s="917"/>
      <c r="P40" s="923" t="str">
        <f t="shared" ref="P40:P47" si="9">IFERROR((O40+N40)/I40,"")</f>
        <v/>
      </c>
      <c r="Q40" s="531" t="str">
        <f t="shared" si="0"/>
        <v/>
      </c>
      <c r="R40" s="532" t="str">
        <f t="shared" si="1"/>
        <v/>
      </c>
      <c r="S40" s="914" t="str">
        <f t="shared" ref="S40:S47" si="10">IFERROR(N40+R40+O40,"")</f>
        <v/>
      </c>
      <c r="T40" s="526" t="str">
        <f t="shared" ref="T40:T47" si="11">IFERROR(S40/B40,"")</f>
        <v/>
      </c>
      <c r="U40" s="533"/>
      <c r="V40" s="534"/>
      <c r="W40" s="534"/>
      <c r="X40" s="534"/>
      <c r="Y40" s="727" t="str">
        <f t="shared" si="2"/>
        <v/>
      </c>
      <c r="Z40" s="728">
        <f t="shared" ref="Z40:Z46" si="12">SUM(U40:Y40)</f>
        <v>0</v>
      </c>
      <c r="AA40" s="723" t="str">
        <f t="shared" si="3"/>
        <v>N/A</v>
      </c>
      <c r="AB40" s="533"/>
      <c r="AC40" s="530"/>
      <c r="AD40" s="533"/>
      <c r="AE40" s="530"/>
      <c r="AF40" s="533"/>
      <c r="AG40" s="533"/>
    </row>
    <row r="41" spans="1:36" ht="48.65" customHeight="1" outlineLevel="1" x14ac:dyDescent="0.3">
      <c r="A41" s="643" t="s">
        <v>347</v>
      </c>
      <c r="B41" s="529"/>
      <c r="C41" s="724" t="s">
        <v>346</v>
      </c>
      <c r="D41" s="725" t="s">
        <v>346</v>
      </c>
      <c r="E41" s="714" t="str">
        <f t="shared" si="4"/>
        <v/>
      </c>
      <c r="F41" s="530"/>
      <c r="G41" s="726">
        <f t="shared" ref="G41:G47" si="13">B41-F41</f>
        <v>0</v>
      </c>
      <c r="H41" s="716" t="str">
        <f>IF(E41=1,IF($B$3="orienté sur la chaîne de création de valeur",'Dropdown input'!$C$8,IF('Vue d''ensemble'!$B$3="intersectoriel",'Dropdown input'!$D$8, IF($B$3="sélectionner",""))),IF(E41=2,IF($B$3="orienté sur la chaîne de création de valeur",'Dropdown input'!$C$9,IF('Vue d''ensemble'!$B$3="intersectoriel",'Dropdown input'!$D$9, IF($B$3="sélectionner",""))),IF(E41=3,IF($B$3="orienté sur la chaîne de création de valeur",'Dropdown input'!$C$10,IF('Vue d''ensemble'!$B$3="intersectoriel",'Dropdown input'!$D$10, IF($B$3="sélectionner",""))),IF(E41=4,IF($B$3="orienté sur la chaîne de création de valeur",'Dropdown input'!$D$11,IF('Vue d''ensemble'!$B$3="intersectoriel",'Dropdown input'!$D$11, IF($B$3="sélectionner",""))),IF(E41=5,IF($B$3="orienté sur la chaîne de création de valeur",'Dropdown input'!$C$12,IF('Vue d''ensemble'!$B$3="intersectoriel",'Dropdown input'!$D$12, IF($B$3="sélectionner",""))),IF(E41=6,IF($B$3="orienté sur la chaîne de création de valeur",'Dropdown input'!$C$13,IF('Vue d''ensemble'!$B$3="intersectoriel",'Dropdown input'!$D$13, IF($B$3="sélectionner",""))),IF(E41=7,IF($B$3="orienté sur la chaîne de création de valeur",'Dropdown input'!$C$14,IF('Vue d''ensemble'!$B$3="intersectoriel",'Dropdown input'!$D$14, IF($B$3="sélectionner",""))),IF(E41=8,IF($B$3="orienté sur la chaîne de création de valeur",'Dropdown input'!$C$15,IF('Vue d''ensemble'!$B$3="intersectoriel",'Dropdown input'!$D$15, IF($B$3="sélectionner",""))),IF(E41=9,IF($B$3="orienté sur la chaîne de création de valeur",'Dropdown input'!$C$16,IF('Vue d''ensemble'!$B$3="intersectoriel",'Dropdown input'!$D$16, IF($B$3="sélectionner",""))),IF(E41=10,IF($B$3="orienté sur la chaîne de création de valeur",'Dropdown input'!$C$17,IF('Vue d''ensemble'!$B$3="intersectoriel",'Dropdown input'!$D$17, IF($B$3="sélectionner",""))),IF(E41="","")))))))))))</f>
        <v/>
      </c>
      <c r="I41" s="726" t="str">
        <f t="shared" si="5"/>
        <v/>
      </c>
      <c r="J41" s="717" t="str">
        <f t="shared" si="6"/>
        <v/>
      </c>
      <c r="K41" s="718" t="str">
        <f>IF(E41=1,IF($B$3="orienté sur la chaîne de création de valeur",'Dropdown input'!$E$8,IF('Vue d''ensemble'!$B$3="intersectoriel",'Dropdown input'!$F$8,IF($B$3="sélectionner",""))),IF(E41=2,IF($B$3="orienté sur la chaîne de création de valeur",'Dropdown input'!$E$9,IF('Vue d''ensemble'!$B$3="intersectoriel",'Dropdown input'!$F$9,IF($B$3="sélectionner",""))),IF(E41=3,IF($B$3="orienté sur la chaîne de création de valeur",'Dropdown input'!$E$10,IF('Vue d''ensemble'!$B$3="intersectoriel",'Dropdown input'!$F$10,IF($B$3="sélectionner",""))),IF(E41=4,IF($B$3="orienté sur la chaîne de création de valeur",'Dropdown input'!$E$11,IF('Vue d''ensemble'!$B$3="intersectoriel",'Dropdown input'!$F$11,IF($B$3="sélectionner",""))),IF(E41=5,IF($B$3="orienté sur la chaîne de création de valeur",'Dropdown input'!$E$12,IF('Vue d''ensemble'!$B$3="intersectoriel",'Dropdown input'!$F$12,IF($B$3="sélectionner",""))),IF(E41=6,IF($B$3="orienté sur la chaîne de création de valeur",'Dropdown input'!$E$13,IF('Vue d''ensemble'!$B$3="intersectoriel",'Dropdown input'!$F$13,IF($B$3="sélectionner",""))),IF(E41=7,IF($B$3="orienté sur la chaîne de création de valeur",'Dropdown input'!$E$14,IF('Vue d''ensemble'!$B$3="intersectoriel",'Dropdown input'!$F$14,IF($B$3="sélectionner",""))),IF(E41=8,IF($B$3="orienté sur la chaîne de création de valeur",'Dropdown input'!$E$15,IF('Vue d''ensemble'!$B$3="sektorübergreifend",'Dropdown input'!$F$15,IF($B$3="sélectionner",""))),IF(E41=9,IF($B$3="orienté sur la chaîne de création de valeur",'Dropdown input'!$E$16,IF('Vue d''ensemble'!$B$3="intersectoriel",'Dropdown input'!$F$16,IF($B$3="sélectionner",""))),IF(E41=10,IF($B$3="orienté sur la chaîne de création de valeur",'Dropdown input'!$F$17,IF('Vue d''ensemble'!$B$3="intersectoriel",'Dropdown input'!$G$17,IF($B$3="sélectionner",""))),IF(E41="","")))))))))))</f>
        <v/>
      </c>
      <c r="L41" s="719" t="str">
        <f t="shared" si="7"/>
        <v/>
      </c>
      <c r="M41" s="718" t="str">
        <f>IF(E41=1,'Dropdown input'!$I$8,IF(E41=2,'Dropdown input'!$I$9,IF(E41=3,'Dropdown input'!$I$10,IF(E41=4,'Dropdown input'!$I$11,IF(E41=5,'Dropdown input'!$I$12,IF(E41=6,'Dropdown input'!$I$13,IF(E41=7,'Dropdown input'!$I$14,IF(E41=8,"veuillez clarifier spécifiquement avec l'OFAG",IF(E41=9,'Dropdown input'!$I$16,"")))))))))</f>
        <v/>
      </c>
      <c r="N41" s="920" t="str">
        <f t="shared" si="8"/>
        <v/>
      </c>
      <c r="O41" s="917"/>
      <c r="P41" s="923" t="str">
        <f t="shared" si="9"/>
        <v/>
      </c>
      <c r="Q41" s="531" t="str">
        <f t="shared" si="0"/>
        <v/>
      </c>
      <c r="R41" s="532" t="str">
        <f t="shared" si="1"/>
        <v/>
      </c>
      <c r="S41" s="914" t="str">
        <f t="shared" si="10"/>
        <v/>
      </c>
      <c r="T41" s="526" t="str">
        <f t="shared" si="11"/>
        <v/>
      </c>
      <c r="U41" s="533"/>
      <c r="V41" s="534"/>
      <c r="W41" s="534"/>
      <c r="X41" s="534"/>
      <c r="Y41" s="727" t="str">
        <f t="shared" si="2"/>
        <v/>
      </c>
      <c r="Z41" s="728">
        <f t="shared" si="12"/>
        <v>0</v>
      </c>
      <c r="AA41" s="723" t="str">
        <f t="shared" si="3"/>
        <v>N/A</v>
      </c>
      <c r="AB41" s="533"/>
      <c r="AC41" s="530"/>
      <c r="AD41" s="533"/>
      <c r="AE41" s="530"/>
      <c r="AF41" s="533"/>
      <c r="AG41" s="533"/>
    </row>
    <row r="42" spans="1:36" ht="48.65" customHeight="1" outlineLevel="2" x14ac:dyDescent="0.3">
      <c r="A42" s="643" t="s">
        <v>348</v>
      </c>
      <c r="B42" s="529"/>
      <c r="C42" s="724" t="s">
        <v>346</v>
      </c>
      <c r="D42" s="725" t="s">
        <v>346</v>
      </c>
      <c r="E42" s="714" t="str">
        <f t="shared" si="4"/>
        <v/>
      </c>
      <c r="F42" s="530"/>
      <c r="G42" s="726">
        <f t="shared" si="13"/>
        <v>0</v>
      </c>
      <c r="H42" s="716" t="str">
        <f>IF(E42=1,IF($B$3="orienté sur la chaîne de création de valeur",'Dropdown input'!$C$8,IF('Vue d''ensemble'!$B$3="intersectoriel",'Dropdown input'!$D$8, IF($B$3="sélectionner",""))),IF(E42=2,IF($B$3="orienté sur la chaîne de création de valeur",'Dropdown input'!$C$9,IF('Vue d''ensemble'!$B$3="intersectoriel",'Dropdown input'!$D$9, IF($B$3="sélectionner",""))),IF(E42=3,IF($B$3="orienté sur la chaîne de création de valeur",'Dropdown input'!$C$10,IF('Vue d''ensemble'!$B$3="intersectoriel",'Dropdown input'!$D$10, IF($B$3="sélectionner",""))),IF(E42=4,IF($B$3="orienté sur la chaîne de création de valeur",'Dropdown input'!$D$11,IF('Vue d''ensemble'!$B$3="intersectoriel",'Dropdown input'!$D$11, IF($B$3="sélectionner",""))),IF(E42=5,IF($B$3="orienté sur la chaîne de création de valeur",'Dropdown input'!$C$12,IF('Vue d''ensemble'!$B$3="intersectoriel",'Dropdown input'!$D$12, IF($B$3="sélectionner",""))),IF(E42=6,IF($B$3="orienté sur la chaîne de création de valeur",'Dropdown input'!$C$13,IF('Vue d''ensemble'!$B$3="intersectoriel",'Dropdown input'!$D$13, IF($B$3="sélectionner",""))),IF(E42=7,IF($B$3="orienté sur la chaîne de création de valeur",'Dropdown input'!$C$14,IF('Vue d''ensemble'!$B$3="intersectoriel",'Dropdown input'!$D$14, IF($B$3="sélectionner",""))),IF(E42=8,IF($B$3="orienté sur la chaîne de création de valeur",'Dropdown input'!$C$15,IF('Vue d''ensemble'!$B$3="intersectoriel",'Dropdown input'!$D$15, IF($B$3="sélectionner",""))),IF(E42=9,IF($B$3="orienté sur la chaîne de création de valeur",'Dropdown input'!$C$16,IF('Vue d''ensemble'!$B$3="intersectoriel",'Dropdown input'!$D$16, IF($B$3="sélectionner",""))),IF(E42=10,IF($B$3="orienté sur la chaîne de création de valeur",'Dropdown input'!$C$17,IF('Vue d''ensemble'!$B$3="intersectoriel",'Dropdown input'!$D$17, IF($B$3="sélectionner",""))),IF(E42="","")))))))))))</f>
        <v/>
      </c>
      <c r="I42" s="726" t="str">
        <f t="shared" si="5"/>
        <v/>
      </c>
      <c r="J42" s="717" t="str">
        <f t="shared" si="6"/>
        <v/>
      </c>
      <c r="K42" s="718" t="str">
        <f>IF(E42=1,IF($B$3="orienté sur la chaîne de création de valeur",'Dropdown input'!$E$8,IF('Vue d''ensemble'!$B$3="intersectoriel",'Dropdown input'!$F$8,IF($B$3="sélectionner",""))),IF(E42=2,IF($B$3="orienté sur la chaîne de création de valeur",'Dropdown input'!$E$9,IF('Vue d''ensemble'!$B$3="intersectoriel",'Dropdown input'!$F$9,IF($B$3="sélectionner",""))),IF(E42=3,IF($B$3="orienté sur la chaîne de création de valeur",'Dropdown input'!$E$10,IF('Vue d''ensemble'!$B$3="intersectoriel",'Dropdown input'!$F$10,IF($B$3="sélectionner",""))),IF(E42=4,IF($B$3="orienté sur la chaîne de création de valeur",'Dropdown input'!$E$11,IF('Vue d''ensemble'!$B$3="intersectoriel",'Dropdown input'!$F$11,IF($B$3="sélectionner",""))),IF(E42=5,IF($B$3="orienté sur la chaîne de création de valeur",'Dropdown input'!$E$12,IF('Vue d''ensemble'!$B$3="intersectoriel",'Dropdown input'!$F$12,IF($B$3="sélectionner",""))),IF(E42=6,IF($B$3="orienté sur la chaîne de création de valeur",'Dropdown input'!$E$13,IF('Vue d''ensemble'!$B$3="intersectoriel",'Dropdown input'!$F$13,IF($B$3="sélectionner",""))),IF(E42=7,IF($B$3="orienté sur la chaîne de création de valeur",'Dropdown input'!$E$14,IF('Vue d''ensemble'!$B$3="intersectoriel",'Dropdown input'!$F$14,IF($B$3="sélectionner",""))),IF(E42=8,IF($B$3="orienté sur la chaîne de création de valeur",'Dropdown input'!$E$15,IF('Vue d''ensemble'!$B$3="sektorübergreifend",'Dropdown input'!$F$15,IF($B$3="sélectionner",""))),IF(E42=9,IF($B$3="orienté sur la chaîne de création de valeur",'Dropdown input'!$E$16,IF('Vue d''ensemble'!$B$3="intersectoriel",'Dropdown input'!$F$16,IF($B$3="sélectionner",""))),IF(E42=10,IF($B$3="orienté sur la chaîne de création de valeur",'Dropdown input'!$F$17,IF('Vue d''ensemble'!$B$3="intersectoriel",'Dropdown input'!$G$17,IF($B$3="sélectionner",""))),IF(E42="","")))))))))))</f>
        <v/>
      </c>
      <c r="L42" s="719" t="str">
        <f t="shared" si="7"/>
        <v/>
      </c>
      <c r="M42" s="718" t="str">
        <f>IF(E42=1,'Dropdown input'!$I$8,IF(E42=2,'Dropdown input'!$I$9,IF(E42=3,'Dropdown input'!$I$10,IF(E42=4,'Dropdown input'!$I$11,IF(E42=5,'Dropdown input'!$I$12,IF(E42=6,'Dropdown input'!$I$13,IF(E42=7,'Dropdown input'!$I$14,IF(E42=8,"veuillez clarifier spécifiquement avec l'OFAG",IF(E42=9,'Dropdown input'!$I$16,"")))))))))</f>
        <v/>
      </c>
      <c r="N42" s="920" t="str">
        <f t="shared" si="8"/>
        <v/>
      </c>
      <c r="O42" s="917"/>
      <c r="P42" s="923" t="str">
        <f t="shared" si="9"/>
        <v/>
      </c>
      <c r="Q42" s="531" t="str">
        <f t="shared" si="0"/>
        <v/>
      </c>
      <c r="R42" s="532" t="str">
        <f t="shared" si="1"/>
        <v/>
      </c>
      <c r="S42" s="914" t="str">
        <f t="shared" si="10"/>
        <v/>
      </c>
      <c r="T42" s="526" t="str">
        <f t="shared" si="11"/>
        <v/>
      </c>
      <c r="U42" s="533"/>
      <c r="V42" s="534"/>
      <c r="W42" s="534"/>
      <c r="X42" s="534"/>
      <c r="Y42" s="727" t="str">
        <f t="shared" si="2"/>
        <v/>
      </c>
      <c r="Z42" s="728">
        <f t="shared" si="12"/>
        <v>0</v>
      </c>
      <c r="AA42" s="723" t="str">
        <f t="shared" si="3"/>
        <v>N/A</v>
      </c>
      <c r="AB42" s="533"/>
      <c r="AC42" s="530"/>
      <c r="AD42" s="533"/>
      <c r="AE42" s="530"/>
      <c r="AF42" s="533"/>
      <c r="AG42" s="533"/>
    </row>
    <row r="43" spans="1:36" ht="48.65" customHeight="1" outlineLevel="2" x14ac:dyDescent="0.3">
      <c r="A43" s="643" t="s">
        <v>349</v>
      </c>
      <c r="B43" s="529"/>
      <c r="C43" s="724" t="s">
        <v>346</v>
      </c>
      <c r="D43" s="725" t="s">
        <v>346</v>
      </c>
      <c r="E43" s="714" t="str">
        <f t="shared" si="4"/>
        <v/>
      </c>
      <c r="F43" s="530"/>
      <c r="G43" s="726">
        <f t="shared" si="13"/>
        <v>0</v>
      </c>
      <c r="H43" s="716" t="str">
        <f>IF(E43=1,IF($B$3="orienté sur la chaîne de création de valeur",'Dropdown input'!$C$8,IF('Vue d''ensemble'!$B$3="intersectoriel",'Dropdown input'!$D$8, IF($B$3="sélectionner",""))),IF(E43=2,IF($B$3="orienté sur la chaîne de création de valeur",'Dropdown input'!$C$9,IF('Vue d''ensemble'!$B$3="intersectoriel",'Dropdown input'!$D$9, IF($B$3="sélectionner",""))),IF(E43=3,IF($B$3="orienté sur la chaîne de création de valeur",'Dropdown input'!$C$10,IF('Vue d''ensemble'!$B$3="intersectoriel",'Dropdown input'!$D$10, IF($B$3="sélectionner",""))),IF(E43=4,IF($B$3="orienté sur la chaîne de création de valeur",'Dropdown input'!$D$11,IF('Vue d''ensemble'!$B$3="intersectoriel",'Dropdown input'!$D$11, IF($B$3="sélectionner",""))),IF(E43=5,IF($B$3="orienté sur la chaîne de création de valeur",'Dropdown input'!$C$12,IF('Vue d''ensemble'!$B$3="intersectoriel",'Dropdown input'!$D$12, IF($B$3="sélectionner",""))),IF(E43=6,IF($B$3="orienté sur la chaîne de création de valeur",'Dropdown input'!$C$13,IF('Vue d''ensemble'!$B$3="intersectoriel",'Dropdown input'!$D$13, IF($B$3="sélectionner",""))),IF(E43=7,IF($B$3="orienté sur la chaîne de création de valeur",'Dropdown input'!$C$14,IF('Vue d''ensemble'!$B$3="intersectoriel",'Dropdown input'!$D$14, IF($B$3="sélectionner",""))),IF(E43=8,IF($B$3="orienté sur la chaîne de création de valeur",'Dropdown input'!$C$15,IF('Vue d''ensemble'!$B$3="intersectoriel",'Dropdown input'!$D$15, IF($B$3="sélectionner",""))),IF(E43=9,IF($B$3="orienté sur la chaîne de création de valeur",'Dropdown input'!$C$16,IF('Vue d''ensemble'!$B$3="intersectoriel",'Dropdown input'!$D$16, IF($B$3="sélectionner",""))),IF(E43=10,IF($B$3="orienté sur la chaîne de création de valeur",'Dropdown input'!$C$17,IF('Vue d''ensemble'!$B$3="intersectoriel",'Dropdown input'!$D$17, IF($B$3="sélectionner",""))),IF(E43="","")))))))))))</f>
        <v/>
      </c>
      <c r="I43" s="726" t="str">
        <f t="shared" si="5"/>
        <v/>
      </c>
      <c r="J43" s="717" t="str">
        <f t="shared" si="6"/>
        <v/>
      </c>
      <c r="K43" s="718" t="str">
        <f>IF(E43=1,IF($B$3="orienté sur la chaîne de création de valeur",'Dropdown input'!$E$8,IF('Vue d''ensemble'!$B$3="intersectoriel",'Dropdown input'!$F$8,IF($B$3="sélectionner",""))),IF(E43=2,IF($B$3="orienté sur la chaîne de création de valeur",'Dropdown input'!$E$9,IF('Vue d''ensemble'!$B$3="intersectoriel",'Dropdown input'!$F$9,IF($B$3="sélectionner",""))),IF(E43=3,IF($B$3="orienté sur la chaîne de création de valeur",'Dropdown input'!$E$10,IF('Vue d''ensemble'!$B$3="intersectoriel",'Dropdown input'!$F$10,IF($B$3="sélectionner",""))),IF(E43=4,IF($B$3="orienté sur la chaîne de création de valeur",'Dropdown input'!$E$11,IF('Vue d''ensemble'!$B$3="intersectoriel",'Dropdown input'!$F$11,IF($B$3="sélectionner",""))),IF(E43=5,IF($B$3="orienté sur la chaîne de création de valeur",'Dropdown input'!$E$12,IF('Vue d''ensemble'!$B$3="intersectoriel",'Dropdown input'!$F$12,IF($B$3="sélectionner",""))),IF(E43=6,IF($B$3="orienté sur la chaîne de création de valeur",'Dropdown input'!$E$13,IF('Vue d''ensemble'!$B$3="intersectoriel",'Dropdown input'!$F$13,IF($B$3="sélectionner",""))),IF(E43=7,IF($B$3="orienté sur la chaîne de création de valeur",'Dropdown input'!$E$14,IF('Vue d''ensemble'!$B$3="intersectoriel",'Dropdown input'!$F$14,IF($B$3="sélectionner",""))),IF(E43=8,IF($B$3="orienté sur la chaîne de création de valeur",'Dropdown input'!$E$15,IF('Vue d''ensemble'!$B$3="sektorübergreifend",'Dropdown input'!$F$15,IF($B$3="sélectionner",""))),IF(E43=9,IF($B$3="orienté sur la chaîne de création de valeur",'Dropdown input'!$E$16,IF('Vue d''ensemble'!$B$3="intersectoriel",'Dropdown input'!$F$16,IF($B$3="sélectionner",""))),IF(E43=10,IF($B$3="orienté sur la chaîne de création de valeur",'Dropdown input'!$F$17,IF('Vue d''ensemble'!$B$3="intersectoriel",'Dropdown input'!$G$17,IF($B$3="sélectionner",""))),IF(E43="","")))))))))))</f>
        <v/>
      </c>
      <c r="L43" s="719" t="str">
        <f t="shared" si="7"/>
        <v/>
      </c>
      <c r="M43" s="718" t="str">
        <f>IF(E43=1,'Dropdown input'!$I$8,IF(E43=2,'Dropdown input'!$I$9,IF(E43=3,'Dropdown input'!$I$10,IF(E43=4,'Dropdown input'!$I$11,IF(E43=5,'Dropdown input'!$I$12,IF(E43=6,'Dropdown input'!$I$13,IF(E43=7,'Dropdown input'!$I$14,IF(E43=8,"veuillez clarifier spécifiquement avec l'OFAG",IF(E43=9,'Dropdown input'!$I$16,"")))))))))</f>
        <v/>
      </c>
      <c r="N43" s="920" t="str">
        <f t="shared" si="8"/>
        <v/>
      </c>
      <c r="O43" s="917"/>
      <c r="P43" s="923" t="str">
        <f t="shared" si="9"/>
        <v/>
      </c>
      <c r="Q43" s="531" t="str">
        <f t="shared" si="0"/>
        <v/>
      </c>
      <c r="R43" s="532" t="str">
        <f t="shared" si="1"/>
        <v/>
      </c>
      <c r="S43" s="914" t="str">
        <f t="shared" si="10"/>
        <v/>
      </c>
      <c r="T43" s="526" t="str">
        <f t="shared" si="11"/>
        <v/>
      </c>
      <c r="U43" s="533"/>
      <c r="V43" s="534"/>
      <c r="W43" s="534"/>
      <c r="X43" s="534"/>
      <c r="Y43" s="727" t="str">
        <f t="shared" si="2"/>
        <v/>
      </c>
      <c r="Z43" s="728">
        <f t="shared" si="12"/>
        <v>0</v>
      </c>
      <c r="AA43" s="723" t="str">
        <f t="shared" si="3"/>
        <v>N/A</v>
      </c>
      <c r="AB43" s="533"/>
      <c r="AC43" s="530"/>
      <c r="AD43" s="533"/>
      <c r="AE43" s="530"/>
      <c r="AF43" s="533"/>
      <c r="AG43" s="533"/>
    </row>
    <row r="44" spans="1:36" ht="48.65" customHeight="1" outlineLevel="2" x14ac:dyDescent="0.3">
      <c r="A44" s="643" t="s">
        <v>350</v>
      </c>
      <c r="B44" s="529"/>
      <c r="C44" s="724" t="s">
        <v>346</v>
      </c>
      <c r="D44" s="725" t="s">
        <v>346</v>
      </c>
      <c r="E44" s="714" t="str">
        <f t="shared" si="4"/>
        <v/>
      </c>
      <c r="F44" s="530"/>
      <c r="G44" s="726">
        <f t="shared" si="13"/>
        <v>0</v>
      </c>
      <c r="H44" s="716" t="str">
        <f>IF(E44=1,IF($B$3="orienté sur la chaîne de création de valeur",'Dropdown input'!$C$8,IF('Vue d''ensemble'!$B$3="intersectoriel",'Dropdown input'!$D$8, IF($B$3="sélectionner",""))),IF(E44=2,IF($B$3="orienté sur la chaîne de création de valeur",'Dropdown input'!$C$9,IF('Vue d''ensemble'!$B$3="intersectoriel",'Dropdown input'!$D$9, IF($B$3="sélectionner",""))),IF(E44=3,IF($B$3="orienté sur la chaîne de création de valeur",'Dropdown input'!$C$10,IF('Vue d''ensemble'!$B$3="intersectoriel",'Dropdown input'!$D$10, IF($B$3="sélectionner",""))),IF(E44=4,IF($B$3="orienté sur la chaîne de création de valeur",'Dropdown input'!$D$11,IF('Vue d''ensemble'!$B$3="intersectoriel",'Dropdown input'!$D$11, IF($B$3="sélectionner",""))),IF(E44=5,IF($B$3="orienté sur la chaîne de création de valeur",'Dropdown input'!$C$12,IF('Vue d''ensemble'!$B$3="intersectoriel",'Dropdown input'!$D$12, IF($B$3="sélectionner",""))),IF(E44=6,IF($B$3="orienté sur la chaîne de création de valeur",'Dropdown input'!$C$13,IF('Vue d''ensemble'!$B$3="intersectoriel",'Dropdown input'!$D$13, IF($B$3="sélectionner",""))),IF(E44=7,IF($B$3="orienté sur la chaîne de création de valeur",'Dropdown input'!$C$14,IF('Vue d''ensemble'!$B$3="intersectoriel",'Dropdown input'!$D$14, IF($B$3="sélectionner",""))),IF(E44=8,IF($B$3="orienté sur la chaîne de création de valeur",'Dropdown input'!$C$15,IF('Vue d''ensemble'!$B$3="intersectoriel",'Dropdown input'!$D$15, IF($B$3="sélectionner",""))),IF(E44=9,IF($B$3="orienté sur la chaîne de création de valeur",'Dropdown input'!$C$16,IF('Vue d''ensemble'!$B$3="intersectoriel",'Dropdown input'!$D$16, IF($B$3="sélectionner",""))),IF(E44=10,IF($B$3="orienté sur la chaîne de création de valeur",'Dropdown input'!$C$17,IF('Vue d''ensemble'!$B$3="intersectoriel",'Dropdown input'!$D$17, IF($B$3="sélectionner",""))),IF(E44="","")))))))))))</f>
        <v/>
      </c>
      <c r="I44" s="726" t="str">
        <f t="shared" si="5"/>
        <v/>
      </c>
      <c r="J44" s="717" t="str">
        <f t="shared" si="6"/>
        <v/>
      </c>
      <c r="K44" s="718" t="str">
        <f>IF(E44=1,IF($B$3="orienté sur la chaîne de création de valeur",'Dropdown input'!$E$8,IF('Vue d''ensemble'!$B$3="intersectoriel",'Dropdown input'!$F$8,IF($B$3="sélectionner",""))),IF(E44=2,IF($B$3="orienté sur la chaîne de création de valeur",'Dropdown input'!$E$9,IF('Vue d''ensemble'!$B$3="intersectoriel",'Dropdown input'!$F$9,IF($B$3="sélectionner",""))),IF(E44=3,IF($B$3="orienté sur la chaîne de création de valeur",'Dropdown input'!$E$10,IF('Vue d''ensemble'!$B$3="intersectoriel",'Dropdown input'!$F$10,IF($B$3="sélectionner",""))),IF(E44=4,IF($B$3="orienté sur la chaîne de création de valeur",'Dropdown input'!$E$11,IF('Vue d''ensemble'!$B$3="intersectoriel",'Dropdown input'!$F$11,IF($B$3="sélectionner",""))),IF(E44=5,IF($B$3="orienté sur la chaîne de création de valeur",'Dropdown input'!$E$12,IF('Vue d''ensemble'!$B$3="intersectoriel",'Dropdown input'!$F$12,IF($B$3="sélectionner",""))),IF(E44=6,IF($B$3="orienté sur la chaîne de création de valeur",'Dropdown input'!$E$13,IF('Vue d''ensemble'!$B$3="intersectoriel",'Dropdown input'!$F$13,IF($B$3="sélectionner",""))),IF(E44=7,IF($B$3="orienté sur la chaîne de création de valeur",'Dropdown input'!$E$14,IF('Vue d''ensemble'!$B$3="intersectoriel",'Dropdown input'!$F$14,IF($B$3="sélectionner",""))),IF(E44=8,IF($B$3="orienté sur la chaîne de création de valeur",'Dropdown input'!$E$15,IF('Vue d''ensemble'!$B$3="sektorübergreifend",'Dropdown input'!$F$15,IF($B$3="sélectionner",""))),IF(E44=9,IF($B$3="orienté sur la chaîne de création de valeur",'Dropdown input'!$E$16,IF('Vue d''ensemble'!$B$3="intersectoriel",'Dropdown input'!$F$16,IF($B$3="sélectionner",""))),IF(E44=10,IF($B$3="orienté sur la chaîne de création de valeur",'Dropdown input'!$F$17,IF('Vue d''ensemble'!$B$3="intersectoriel",'Dropdown input'!$G$17,IF($B$3="sélectionner",""))),IF(E44="","")))))))))))</f>
        <v/>
      </c>
      <c r="L44" s="719" t="str">
        <f t="shared" si="7"/>
        <v/>
      </c>
      <c r="M44" s="718" t="str">
        <f>IF(E44=1,'Dropdown input'!$I$8,IF(E44=2,'Dropdown input'!$I$9,IF(E44=3,'Dropdown input'!$I$10,IF(E44=4,'Dropdown input'!$I$11,IF(E44=5,'Dropdown input'!$I$12,IF(E44=6,'Dropdown input'!$I$13,IF(E44=7,'Dropdown input'!$I$14,IF(E44=8,"veuillez clarifier spécifiquement avec l'OFAG",IF(E44=9,'Dropdown input'!$I$16,"")))))))))</f>
        <v/>
      </c>
      <c r="N44" s="920" t="str">
        <f>IFERROR(I44*(M44*L44),"")</f>
        <v/>
      </c>
      <c r="O44" s="917"/>
      <c r="P44" s="923" t="str">
        <f t="shared" si="9"/>
        <v/>
      </c>
      <c r="Q44" s="531" t="str">
        <f t="shared" si="0"/>
        <v/>
      </c>
      <c r="R44" s="532" t="str">
        <f t="shared" si="1"/>
        <v/>
      </c>
      <c r="S44" s="914" t="str">
        <f t="shared" si="10"/>
        <v/>
      </c>
      <c r="T44" s="526" t="str">
        <f t="shared" si="11"/>
        <v/>
      </c>
      <c r="U44" s="533"/>
      <c r="V44" s="534"/>
      <c r="W44" s="534"/>
      <c r="X44" s="534"/>
      <c r="Y44" s="727" t="str">
        <f t="shared" si="2"/>
        <v/>
      </c>
      <c r="Z44" s="728">
        <f t="shared" si="12"/>
        <v>0</v>
      </c>
      <c r="AA44" s="723" t="str">
        <f t="shared" si="3"/>
        <v>N/A</v>
      </c>
      <c r="AB44" s="533"/>
      <c r="AC44" s="530"/>
      <c r="AD44" s="533"/>
      <c r="AE44" s="530"/>
      <c r="AF44" s="533"/>
      <c r="AG44" s="533"/>
    </row>
    <row r="45" spans="1:36" ht="48.65" customHeight="1" outlineLevel="2" x14ac:dyDescent="0.3">
      <c r="A45" s="643" t="s">
        <v>351</v>
      </c>
      <c r="B45" s="529"/>
      <c r="C45" s="724" t="s">
        <v>346</v>
      </c>
      <c r="D45" s="725" t="s">
        <v>346</v>
      </c>
      <c r="E45" s="714" t="str">
        <f t="shared" si="4"/>
        <v/>
      </c>
      <c r="F45" s="530"/>
      <c r="G45" s="726">
        <f t="shared" si="13"/>
        <v>0</v>
      </c>
      <c r="H45" s="716" t="str">
        <f>IF(E45=1,IF($B$3="orienté sur la chaîne de création de valeur",'Dropdown input'!$C$8,IF('Vue d''ensemble'!$B$3="intersectoriel",'Dropdown input'!$D$8, IF($B$3="sélectionner",""))),IF(E45=2,IF($B$3="orienté sur la chaîne de création de valeur",'Dropdown input'!$C$9,IF('Vue d''ensemble'!$B$3="intersectoriel",'Dropdown input'!$D$9, IF($B$3="sélectionner",""))),IF(E45=3,IF($B$3="orienté sur la chaîne de création de valeur",'Dropdown input'!$C$10,IF('Vue d''ensemble'!$B$3="intersectoriel",'Dropdown input'!$D$10, IF($B$3="sélectionner",""))),IF(E45=4,IF($B$3="orienté sur la chaîne de création de valeur",'Dropdown input'!$D$11,IF('Vue d''ensemble'!$B$3="intersectoriel",'Dropdown input'!$D$11, IF($B$3="sélectionner",""))),IF(E45=5,IF($B$3="orienté sur la chaîne de création de valeur",'Dropdown input'!$C$12,IF('Vue d''ensemble'!$B$3="intersectoriel",'Dropdown input'!$D$12, IF($B$3="sélectionner",""))),IF(E45=6,IF($B$3="orienté sur la chaîne de création de valeur",'Dropdown input'!$C$13,IF('Vue d''ensemble'!$B$3="intersectoriel",'Dropdown input'!$D$13, IF($B$3="sélectionner",""))),IF(E45=7,IF($B$3="orienté sur la chaîne de création de valeur",'Dropdown input'!$C$14,IF('Vue d''ensemble'!$B$3="intersectoriel",'Dropdown input'!$D$14, IF($B$3="sélectionner",""))),IF(E45=8,IF($B$3="orienté sur la chaîne de création de valeur",'Dropdown input'!$C$15,IF('Vue d''ensemble'!$B$3="intersectoriel",'Dropdown input'!$D$15, IF($B$3="sélectionner",""))),IF(E45=9,IF($B$3="orienté sur la chaîne de création de valeur",'Dropdown input'!$C$16,IF('Vue d''ensemble'!$B$3="intersectoriel",'Dropdown input'!$D$16, IF($B$3="sélectionner",""))),IF(E45=10,IF($B$3="orienté sur la chaîne de création de valeur",'Dropdown input'!$C$17,IF('Vue d''ensemble'!$B$3="intersectoriel",'Dropdown input'!$D$17, IF($B$3="sélectionner",""))),IF(E45="","")))))))))))</f>
        <v/>
      </c>
      <c r="I45" s="726" t="str">
        <f t="shared" si="5"/>
        <v/>
      </c>
      <c r="J45" s="717" t="str">
        <f t="shared" si="6"/>
        <v/>
      </c>
      <c r="K45" s="718" t="str">
        <f>IF(E45=1,IF($B$3="orienté sur la chaîne de création de valeur",'Dropdown input'!$E$8,IF('Vue d''ensemble'!$B$3="intersectoriel",'Dropdown input'!$F$8,IF($B$3="sélectionner",""))),IF(E45=2,IF($B$3="orienté sur la chaîne de création de valeur",'Dropdown input'!$E$9,IF('Vue d''ensemble'!$B$3="intersectoriel",'Dropdown input'!$F$9,IF($B$3="sélectionner",""))),IF(E45=3,IF($B$3="orienté sur la chaîne de création de valeur",'Dropdown input'!$E$10,IF('Vue d''ensemble'!$B$3="intersectoriel",'Dropdown input'!$F$10,IF($B$3="sélectionner",""))),IF(E45=4,IF($B$3="orienté sur la chaîne de création de valeur",'Dropdown input'!$E$11,IF('Vue d''ensemble'!$B$3="intersectoriel",'Dropdown input'!$F$11,IF($B$3="sélectionner",""))),IF(E45=5,IF($B$3="orienté sur la chaîne de création de valeur",'Dropdown input'!$E$12,IF('Vue d''ensemble'!$B$3="intersectoriel",'Dropdown input'!$F$12,IF($B$3="sélectionner",""))),IF(E45=6,IF($B$3="orienté sur la chaîne de création de valeur",'Dropdown input'!$E$13,IF('Vue d''ensemble'!$B$3="intersectoriel",'Dropdown input'!$F$13,IF($B$3="sélectionner",""))),IF(E45=7,IF($B$3="orienté sur la chaîne de création de valeur",'Dropdown input'!$E$14,IF('Vue d''ensemble'!$B$3="intersectoriel",'Dropdown input'!$F$14,IF($B$3="sélectionner",""))),IF(E45=8,IF($B$3="orienté sur la chaîne de création de valeur",'Dropdown input'!$E$15,IF('Vue d''ensemble'!$B$3="sektorübergreifend",'Dropdown input'!$F$15,IF($B$3="sélectionner",""))),IF(E45=9,IF($B$3="orienté sur la chaîne de création de valeur",'Dropdown input'!$E$16,IF('Vue d''ensemble'!$B$3="intersectoriel",'Dropdown input'!$F$16,IF($B$3="sélectionner",""))),IF(E45=10,IF($B$3="orienté sur la chaîne de création de valeur",'Dropdown input'!$F$17,IF('Vue d''ensemble'!$B$3="intersectoriel",'Dropdown input'!$G$17,IF($B$3="sélectionner",""))),IF(E45="","")))))))))))</f>
        <v/>
      </c>
      <c r="L45" s="719" t="str">
        <f t="shared" si="7"/>
        <v/>
      </c>
      <c r="M45" s="718" t="str">
        <f>IF(E45=1,'Dropdown input'!$I$8,IF(E45=2,'Dropdown input'!$I$9,IF(E45=3,'Dropdown input'!$I$10,IF(E45=4,'Dropdown input'!$I$11,IF(E45=5,'Dropdown input'!$I$12,IF(E45=6,'Dropdown input'!$I$13,IF(E45=7,'Dropdown input'!$I$14,IF(E45=8,"veuillez clarifier spécifiquement avec l'OFAG",IF(E45=9,'Dropdown input'!$I$16,"")))))))))</f>
        <v/>
      </c>
      <c r="N45" s="920" t="str">
        <f t="shared" si="8"/>
        <v/>
      </c>
      <c r="O45" s="917"/>
      <c r="P45" s="923" t="str">
        <f t="shared" si="9"/>
        <v/>
      </c>
      <c r="Q45" s="531" t="str">
        <f t="shared" si="0"/>
        <v/>
      </c>
      <c r="R45" s="532" t="str">
        <f t="shared" si="1"/>
        <v/>
      </c>
      <c r="S45" s="914" t="str">
        <f t="shared" si="10"/>
        <v/>
      </c>
      <c r="T45" s="526" t="str">
        <f t="shared" si="11"/>
        <v/>
      </c>
      <c r="U45" s="533"/>
      <c r="V45" s="534"/>
      <c r="W45" s="534"/>
      <c r="X45" s="534"/>
      <c r="Y45" s="727" t="str">
        <f t="shared" si="2"/>
        <v/>
      </c>
      <c r="Z45" s="728">
        <f t="shared" si="12"/>
        <v>0</v>
      </c>
      <c r="AA45" s="723" t="str">
        <f t="shared" si="3"/>
        <v>N/A</v>
      </c>
      <c r="AB45" s="533"/>
      <c r="AC45" s="530"/>
      <c r="AD45" s="533"/>
      <c r="AE45" s="530"/>
      <c r="AF45" s="533"/>
      <c r="AG45" s="533"/>
    </row>
    <row r="46" spans="1:36" ht="48.65" customHeight="1" outlineLevel="2" x14ac:dyDescent="0.3">
      <c r="A46" s="644" t="s">
        <v>352</v>
      </c>
      <c r="B46" s="535"/>
      <c r="C46" s="729" t="s">
        <v>346</v>
      </c>
      <c r="D46" s="730" t="s">
        <v>346</v>
      </c>
      <c r="E46" s="714" t="str">
        <f t="shared" si="4"/>
        <v/>
      </c>
      <c r="F46" s="536"/>
      <c r="G46" s="726">
        <f t="shared" si="13"/>
        <v>0</v>
      </c>
      <c r="H46" s="731" t="str">
        <f>IF(E46=1,IF($B$3="orienté sur la chaîne de création de valeur",'Dropdown input'!$C$8,IF('Vue d''ensemble'!$B$3="intersectoriel",'Dropdown input'!$D$8, IF($B$3="sélectionner",""))),IF(E46=2,IF($B$3="orienté sur la chaîne de création de valeur",'Dropdown input'!$C$9,IF('Vue d''ensemble'!$B$3="intersectoriel",'Dropdown input'!$D$9, IF($B$3="sélectionner",""))),IF(E46=3,IF($B$3="orienté sur la chaîne de création de valeur",'Dropdown input'!$C$10,IF('Vue d''ensemble'!$B$3="intersectoriel",'Dropdown input'!$D$10, IF($B$3="sélectionner",""))),IF(E46=4,IF($B$3="orienté sur la chaîne de création de valeur",'Dropdown input'!$D$11,IF('Vue d''ensemble'!$B$3="intersectoriel",'Dropdown input'!$D$11, IF($B$3="sélectionner",""))),IF(E46=5,IF($B$3="orienté sur la chaîne de création de valeur",'Dropdown input'!$C$12,IF('Vue d''ensemble'!$B$3="intersectoriel",'Dropdown input'!$D$12, IF($B$3="sélectionner",""))),IF(E46=6,IF($B$3="orienté sur la chaîne de création de valeur",'Dropdown input'!$C$13,IF('Vue d''ensemble'!$B$3="intersectoriel",'Dropdown input'!$D$13, IF($B$3="sélectionner",""))),IF(E46=7,IF($B$3="orienté sur la chaîne de création de valeur",'Dropdown input'!$C$14,IF('Vue d''ensemble'!$B$3="intersectoriel",'Dropdown input'!$D$14, IF($B$3="sélectionner",""))),IF(E46=8,IF($B$3="orienté sur la chaîne de création de valeur",'Dropdown input'!$C$15,IF('Vue d''ensemble'!$B$3="intersectoriel",'Dropdown input'!$D$15, IF($B$3="sélectionner",""))),IF(E46=9,IF($B$3="orienté sur la chaîne de création de valeur",'Dropdown input'!$C$16,IF('Vue d''ensemble'!$B$3="intersectoriel",'Dropdown input'!$D$16, IF($B$3="sélectionner",""))),IF(E46=10,IF($B$3="orienté sur la chaîne de création de valeur",'Dropdown input'!$C$17,IF('Vue d''ensemble'!$B$3="intersectoriel",'Dropdown input'!$D$17, IF($B$3="sélectionner",""))),IF(E46="","")))))))))))</f>
        <v/>
      </c>
      <c r="I46" s="732" t="str">
        <f t="shared" si="5"/>
        <v/>
      </c>
      <c r="J46" s="717" t="str">
        <f t="shared" si="6"/>
        <v/>
      </c>
      <c r="K46" s="733" t="str">
        <f>IF(E46=1,IF($B$3="orienté sur la chaîne de création de valeur",'Dropdown input'!$E$8,IF('Vue d''ensemble'!$B$3="intersectoriel",'Dropdown input'!$F$8,IF($B$3="sélectionner",""))),IF(E46=2,IF($B$3="orienté sur la chaîne de création de valeur",'Dropdown input'!$E$9,IF('Vue d''ensemble'!$B$3="intersectoriel",'Dropdown input'!$F$9,IF($B$3="sélectionner",""))),IF(E46=3,IF($B$3="orienté sur la chaîne de création de valeur",'Dropdown input'!$E$10,IF('Vue d''ensemble'!$B$3="intersectoriel",'Dropdown input'!$F$10,IF($B$3="sélectionner",""))),IF(E46=4,IF($B$3="orienté sur la chaîne de création de valeur",'Dropdown input'!$E$11,IF('Vue d''ensemble'!$B$3="intersectoriel",'Dropdown input'!$F$11,IF($B$3="sélectionner",""))),IF(E46=5,IF($B$3="orienté sur la chaîne de création de valeur",'Dropdown input'!$E$12,IF('Vue d''ensemble'!$B$3="intersectoriel",'Dropdown input'!$F$12,IF($B$3="sélectionner",""))),IF(E46=6,IF($B$3="orienté sur la chaîne de création de valeur",'Dropdown input'!$E$13,IF('Vue d''ensemble'!$B$3="intersectoriel",'Dropdown input'!$F$13,IF($B$3="sélectionner",""))),IF(E46=7,IF($B$3="orienté sur la chaîne de création de valeur",'Dropdown input'!$E$14,IF('Vue d''ensemble'!$B$3="intersectoriel",'Dropdown input'!$F$14,IF($B$3="sélectionner",""))),IF(E46=8,IF($B$3="orienté sur la chaîne de création de valeur",'Dropdown input'!$E$15,IF('Vue d''ensemble'!$B$3="sektorübergreifend",'Dropdown input'!$F$15,IF($B$3="sélectionner",""))),IF(E46=9,IF($B$3="orienté sur la chaîne de création de valeur",'Dropdown input'!$E$16,IF('Vue d''ensemble'!$B$3="intersectoriel",'Dropdown input'!$F$16,IF($B$3="sélectionner",""))),IF(E46=10,IF($B$3="orienté sur la chaîne de création de valeur",'Dropdown input'!$F$17,IF('Vue d''ensemble'!$B$3="intersectoriel",'Dropdown input'!$G$17,IF($B$3="sélectionner",""))),IF(E46="","")))))))))))</f>
        <v/>
      </c>
      <c r="L46" s="734" t="str">
        <f t="shared" si="7"/>
        <v/>
      </c>
      <c r="M46" s="733" t="str">
        <f>IF(E46=1,'Dropdown input'!$I$8,IF(E46=2,'Dropdown input'!$I$9,IF(E46=3,'Dropdown input'!$I$10,IF(E46=4,'Dropdown input'!$I$11,IF(E46=5,'Dropdown input'!$I$12,IF(E46=6,'Dropdown input'!$I$13,IF(E46=7,'Dropdown input'!$I$14,IF(E46=8,"veuillez clarifier spécifiquement avec l'OFAG",IF(E46=9,'Dropdown input'!$I$16,"")))))))))</f>
        <v/>
      </c>
      <c r="N46" s="920" t="str">
        <f t="shared" si="8"/>
        <v/>
      </c>
      <c r="O46" s="917"/>
      <c r="P46" s="923" t="str">
        <f t="shared" si="9"/>
        <v/>
      </c>
      <c r="Q46" s="537" t="str">
        <f t="shared" si="0"/>
        <v/>
      </c>
      <c r="R46" s="538" t="str">
        <f t="shared" si="1"/>
        <v/>
      </c>
      <c r="S46" s="914" t="str">
        <f t="shared" si="10"/>
        <v/>
      </c>
      <c r="T46" s="539" t="str">
        <f t="shared" si="11"/>
        <v/>
      </c>
      <c r="U46" s="540"/>
      <c r="V46" s="541"/>
      <c r="W46" s="541"/>
      <c r="X46" s="541"/>
      <c r="Y46" s="735" t="str">
        <f t="shared" si="2"/>
        <v/>
      </c>
      <c r="Z46" s="736">
        <f t="shared" si="12"/>
        <v>0</v>
      </c>
      <c r="AA46" s="737" t="str">
        <f t="shared" si="3"/>
        <v>N/A</v>
      </c>
      <c r="AB46" s="540"/>
      <c r="AC46" s="536"/>
      <c r="AD46" s="540"/>
      <c r="AE46" s="536"/>
      <c r="AF46" s="540"/>
      <c r="AG46" s="540"/>
    </row>
    <row r="47" spans="1:36" ht="48.65" customHeight="1" outlineLevel="2" x14ac:dyDescent="0.3">
      <c r="A47" s="645" t="s">
        <v>480</v>
      </c>
      <c r="B47" s="542"/>
      <c r="C47" s="738" t="s">
        <v>346</v>
      </c>
      <c r="D47" s="739" t="s">
        <v>346</v>
      </c>
      <c r="E47" s="714" t="str">
        <f t="shared" si="4"/>
        <v/>
      </c>
      <c r="F47" s="543"/>
      <c r="G47" s="726">
        <f t="shared" si="13"/>
        <v>0</v>
      </c>
      <c r="H47" s="740" t="str">
        <f>IF(E47=1,IF($B$3="orienté sur la chaîne de création de valeur",'Dropdown input'!$C$8,IF('Vue d''ensemble'!$B$3="intersectoriel",'Dropdown input'!$D$8, IF($B$3="sélectionner",""))),IF(E47=2,IF($B$3="orienté sur la chaîne de création de valeur",'Dropdown input'!$C$9,IF('Vue d''ensemble'!$B$3="intersectoriel",'Dropdown input'!$D$9, IF($B$3="sélectionner",""))),IF(E47=3,IF($B$3="orienté sur la chaîne de création de valeur",'Dropdown input'!$C$10,IF('Vue d''ensemble'!$B$3="intersectoriel",'Dropdown input'!$D$10, IF($B$3="sélectionner",""))),IF(E47=4,IF($B$3="orienté sur la chaîne de création de valeur",'Dropdown input'!$D$11,IF('Vue d''ensemble'!$B$3="intersectoriel",'Dropdown input'!$D$11, IF($B$3="sélectionner",""))),IF(E47=5,IF($B$3="orienté sur la chaîne de création de valeur",'Dropdown input'!$C$12,IF('Vue d''ensemble'!$B$3="intersectoriel",'Dropdown input'!$D$12, IF($B$3="sélectionner",""))),IF(E47=6,IF($B$3="orienté sur la chaîne de création de valeur",'Dropdown input'!$C$13,IF('Vue d''ensemble'!$B$3="intersectoriel",'Dropdown input'!$D$13, IF($B$3="sélectionner",""))),IF(E47=7,IF($B$3="orienté sur la chaîne de création de valeur",'Dropdown input'!$C$14,IF('Vue d''ensemble'!$B$3="intersectoriel",'Dropdown input'!$D$14, IF($B$3="sélectionner",""))),IF(E47=8,IF($B$3="orienté sur la chaîne de création de valeur",'Dropdown input'!$C$15,IF('Vue d''ensemble'!$B$3="intersectoriel",'Dropdown input'!$D$15, IF($B$3="sélectionner",""))),IF(E47=9,IF($B$3="orienté sur la chaîne de création de valeur",'Dropdown input'!$C$16,IF('Vue d''ensemble'!$B$3="intersectoriel",'Dropdown input'!$D$16, IF($B$3="sélectionner",""))),IF(E47=10,IF($B$3="orienté sur la chaîne de création de valeur",'Dropdown input'!$C$17,IF('Vue d''ensemble'!$B$3="intersectoriel",'Dropdown input'!$D$17, IF($B$3="sélectionner",""))),IF(E47="","")))))))))))</f>
        <v/>
      </c>
      <c r="I47" s="741" t="str">
        <f t="shared" ref="I47" si="14">IFERROR(G47-G47*H47,"")</f>
        <v/>
      </c>
      <c r="J47" s="717" t="str">
        <f t="shared" si="6"/>
        <v/>
      </c>
      <c r="K47" s="742" t="str">
        <f>IF(E47=1,IF($B$3="orienté sur la chaîne de création de valeur",'Dropdown input'!$E$8,IF('Vue d''ensemble'!$B$3="intersectoriel",'Dropdown input'!$F$8,IF($B$3="sélectionner",""))),IF(E47=2,IF($B$3="orienté sur la chaîne de création de valeur",'Dropdown input'!$E$9,IF('Vue d''ensemble'!$B$3="intersectoriel",'Dropdown input'!$F$9,IF($B$3="sélectionner",""))),IF(E47=3,IF($B$3="orienté sur la chaîne de création de valeur",'Dropdown input'!$E$10,IF('Vue d''ensemble'!$B$3="intersectoriel",'Dropdown input'!$F$10,IF($B$3="sélectionner",""))),IF(E47=4,IF($B$3="orienté sur la chaîne de création de valeur",'Dropdown input'!$E$11,IF('Vue d''ensemble'!$B$3="intersectoriel",'Dropdown input'!$F$11,IF($B$3="sélectionner",""))),IF(E47=5,IF($B$3="orienté sur la chaîne de création de valeur",'Dropdown input'!$E$12,IF('Vue d''ensemble'!$B$3="intersectoriel",'Dropdown input'!$F$12,IF($B$3="sélectionner",""))),IF(E47=6,IF($B$3="orienté sur la chaîne de création de valeur",'Dropdown input'!$E$13,IF('Vue d''ensemble'!$B$3="intersectoriel",'Dropdown input'!$F$13,IF($B$3="sélectionner",""))),IF(E47=7,IF($B$3="orienté sur la chaîne de création de valeur",'Dropdown input'!$E$14,IF('Vue d''ensemble'!$B$3="intersectoriel",'Dropdown input'!$F$14,IF($B$3="sélectionner",""))),IF(E47=8,IF($B$3="orienté sur la chaîne de création de valeur",'Dropdown input'!$E$15,IF('Vue d''ensemble'!$B$3="sektorübergreifend",'Dropdown input'!$F$15,IF($B$3="sélectionner",""))),IF(E47=9,IF($B$3="orienté sur la chaîne de création de valeur",'Dropdown input'!$E$16,IF('Vue d''ensemble'!$B$3="intersectoriel",'Dropdown input'!$F$16,IF($B$3="sélectionner",""))),IF(E47=10,IF($B$3="orienté sur la chaîne de création de valeur",'Dropdown input'!$F$17,IF('Vue d''ensemble'!$B$3="intersectoriel",'Dropdown input'!$G$17,IF($B$3="sélectionner",""))),IF(E47="","")))))))))))</f>
        <v/>
      </c>
      <c r="L47" s="743" t="str">
        <f t="shared" ref="L47" si="15">IFERROR(J47+J47*K47,"")</f>
        <v/>
      </c>
      <c r="M47" s="742" t="str">
        <f>IF(E47=1,'Dropdown input'!$I$8,IF(E47=2,'Dropdown input'!$I$9,IF(E47=3,'Dropdown input'!$I$10,IF(E47=4,'Dropdown input'!$I$11,IF(E47=5,'Dropdown input'!$I$12,IF(E47=6,'Dropdown input'!$I$13,IF(E47=7,'Dropdown input'!$I$14,IF(E47=8,"veuillez clarifier spécifiquement avec l'OFAG",IF(E47=9,'Dropdown input'!$I$16,"")))))))))</f>
        <v/>
      </c>
      <c r="N47" s="920" t="str">
        <f t="shared" si="8"/>
        <v/>
      </c>
      <c r="O47" s="918"/>
      <c r="P47" s="924" t="str">
        <f t="shared" si="9"/>
        <v/>
      </c>
      <c r="Q47" s="544" t="str">
        <f t="shared" si="0"/>
        <v/>
      </c>
      <c r="R47" s="545" t="str">
        <f t="shared" si="1"/>
        <v/>
      </c>
      <c r="S47" s="915" t="str">
        <f t="shared" si="10"/>
        <v/>
      </c>
      <c r="T47" s="546" t="str">
        <f t="shared" si="11"/>
        <v/>
      </c>
      <c r="U47" s="547"/>
      <c r="V47" s="548"/>
      <c r="W47" s="548"/>
      <c r="X47" s="548"/>
      <c r="Y47" s="744" t="str">
        <f t="shared" si="2"/>
        <v/>
      </c>
      <c r="Z47" s="745">
        <f t="shared" ref="Z47" si="16">SUM(U47:Y47)</f>
        <v>0</v>
      </c>
      <c r="AA47" s="746" t="str">
        <f t="shared" si="3"/>
        <v>N/A</v>
      </c>
      <c r="AB47" s="547"/>
      <c r="AC47" s="543"/>
      <c r="AD47" s="547"/>
      <c r="AE47" s="543"/>
      <c r="AF47" s="547"/>
      <c r="AG47" s="547"/>
    </row>
    <row r="48" spans="1:36" ht="16" outlineLevel="1" thickBot="1" x14ac:dyDescent="0.35">
      <c r="A48" s="646" t="s">
        <v>353</v>
      </c>
      <c r="B48" s="550"/>
      <c r="C48" s="550"/>
      <c r="D48" s="550"/>
      <c r="E48" s="550"/>
      <c r="F48" s="550"/>
      <c r="G48" s="551"/>
      <c r="H48" s="550"/>
      <c r="I48" s="550"/>
      <c r="J48" s="550"/>
      <c r="K48" s="550"/>
      <c r="L48" s="550"/>
      <c r="M48" s="550"/>
      <c r="N48" s="747">
        <f>SUM(N39:N47)</f>
        <v>0</v>
      </c>
      <c r="O48" s="747">
        <f>SUM(O39:O47)</f>
        <v>0</v>
      </c>
      <c r="P48" s="549"/>
      <c r="Q48" s="550"/>
      <c r="R48" s="747">
        <f t="shared" ref="R48" si="17">SUM(R39:R47)</f>
        <v>0</v>
      </c>
      <c r="S48" s="747">
        <f>SUM(S39:S47)</f>
        <v>0</v>
      </c>
      <c r="T48" s="747"/>
      <c r="U48" s="747">
        <f t="shared" ref="U48:Y48" si="18">SUM(U39:U47)</f>
        <v>0</v>
      </c>
      <c r="V48" s="747">
        <f t="shared" si="18"/>
        <v>0</v>
      </c>
      <c r="W48" s="747">
        <f t="shared" si="18"/>
        <v>0</v>
      </c>
      <c r="X48" s="747">
        <f t="shared" si="18"/>
        <v>0</v>
      </c>
      <c r="Y48" s="747">
        <f t="shared" si="18"/>
        <v>0</v>
      </c>
      <c r="Z48" s="748">
        <f>SUM(Z39:Z46)</f>
        <v>0</v>
      </c>
      <c r="AA48" s="749" t="str">
        <f t="shared" si="3"/>
        <v>financement=coûts d'investissement</v>
      </c>
      <c r="AB48" s="551"/>
      <c r="AC48" s="551"/>
      <c r="AD48" s="551"/>
      <c r="AE48" s="551"/>
      <c r="AF48" s="551"/>
      <c r="AG48" s="551"/>
    </row>
    <row r="49" spans="1:36" s="18" customFormat="1" ht="16" thickTop="1" x14ac:dyDescent="0.3">
      <c r="A49" s="647"/>
      <c r="B49" s="552"/>
      <c r="C49" s="553"/>
      <c r="D49" s="553"/>
      <c r="E49" s="553"/>
      <c r="F49" s="553"/>
      <c r="G49" s="361"/>
      <c r="H49" s="361"/>
      <c r="I49" s="553"/>
      <c r="J49" s="361"/>
      <c r="L49" s="17"/>
      <c r="S49" s="17"/>
      <c r="Y49" s="554"/>
      <c r="AG49" s="17"/>
      <c r="AH49" s="17"/>
      <c r="AI49" s="17"/>
      <c r="AJ49" s="17"/>
    </row>
    <row r="50" spans="1:36" s="876" customFormat="1" ht="18" x14ac:dyDescent="0.3">
      <c r="A50" s="872" t="s">
        <v>354</v>
      </c>
      <c r="B50" s="873"/>
      <c r="C50" s="873"/>
      <c r="D50" s="873"/>
      <c r="E50" s="873"/>
      <c r="F50" s="873"/>
      <c r="G50" s="873"/>
      <c r="H50" s="873"/>
      <c r="I50" s="873"/>
      <c r="J50" s="874"/>
      <c r="K50" s="873"/>
      <c r="L50" s="873"/>
      <c r="M50" s="873"/>
      <c r="N50" s="873"/>
      <c r="O50" s="873"/>
      <c r="P50" s="873"/>
      <c r="Q50" s="873"/>
      <c r="R50" s="873"/>
      <c r="S50" s="873"/>
      <c r="T50" s="873"/>
      <c r="U50" s="873"/>
      <c r="V50" s="873"/>
      <c r="W50" s="873"/>
      <c r="X50" s="873"/>
      <c r="Y50" s="873"/>
      <c r="Z50" s="873"/>
      <c r="AA50" s="873"/>
      <c r="AB50" s="873"/>
      <c r="AC50" s="873"/>
      <c r="AD50" s="873"/>
      <c r="AE50" s="873"/>
      <c r="AF50" s="873"/>
      <c r="AG50" s="873"/>
      <c r="AH50" s="875"/>
      <c r="AI50" s="875"/>
    </row>
    <row r="51" spans="1:36" s="2" customFormat="1" collapsed="1" x14ac:dyDescent="0.3">
      <c r="A51" s="648" t="s">
        <v>553</v>
      </c>
      <c r="B51" s="555"/>
      <c r="C51" s="555"/>
      <c r="D51" s="555"/>
      <c r="E51" s="555"/>
      <c r="F51" s="555"/>
      <c r="G51" s="555"/>
      <c r="H51" s="555"/>
      <c r="I51" s="555"/>
      <c r="J51" s="555"/>
      <c r="K51" s="555"/>
      <c r="L51" s="555"/>
      <c r="M51" s="555"/>
      <c r="N51" s="555"/>
      <c r="O51" s="555"/>
      <c r="P51" s="555"/>
      <c r="Q51" s="555"/>
      <c r="R51" s="555"/>
      <c r="S51" s="555"/>
      <c r="T51" s="555"/>
      <c r="U51" s="555"/>
      <c r="V51" s="555"/>
      <c r="W51" s="555"/>
      <c r="X51" s="555"/>
      <c r="Y51" s="556"/>
      <c r="Z51" s="555"/>
      <c r="AA51" s="555"/>
      <c r="AB51" s="555"/>
      <c r="AC51" s="555"/>
      <c r="AD51" s="555"/>
      <c r="AE51" s="555"/>
      <c r="AF51" s="555"/>
      <c r="AG51" s="555"/>
    </row>
    <row r="52" spans="1:36" outlineLevel="1" x14ac:dyDescent="0.3"/>
    <row r="53" spans="1:36" ht="31" outlineLevel="1" x14ac:dyDescent="0.3">
      <c r="A53" s="591"/>
      <c r="B53" s="557" t="s">
        <v>360</v>
      </c>
      <c r="C53" s="750" t="str">
        <f>'Compte des résultats'!C8</f>
        <v>n = année précédente</v>
      </c>
      <c r="D53" s="750" t="str">
        <f>'Compte des résultats'!D8</f>
        <v>n+1 
(1re année du PDR)</v>
      </c>
      <c r="E53" s="750" t="str">
        <f>'Compte des résultats'!E8</f>
        <v>n+2</v>
      </c>
      <c r="F53" s="750" t="str">
        <f>'Compte des résultats'!F8</f>
        <v>n+3</v>
      </c>
      <c r="G53" s="750" t="str">
        <f>'Compte des résultats'!G8</f>
        <v>n+4</v>
      </c>
      <c r="H53" s="750" t="str">
        <f>'Compte des résultats'!H8</f>
        <v>n+5</v>
      </c>
      <c r="I53" s="750" t="str">
        <f>'Compte des résultats'!I8</f>
        <v>n+6</v>
      </c>
      <c r="J53" s="750" t="str">
        <f>'Compte des résultats'!J8</f>
        <v>1re année après la mise en oeuvre</v>
      </c>
      <c r="K53" s="751" t="s">
        <v>361</v>
      </c>
      <c r="L53" s="558" t="s">
        <v>362</v>
      </c>
      <c r="M53" s="559"/>
      <c r="N53" s="559"/>
      <c r="O53" s="559"/>
      <c r="P53" s="559"/>
      <c r="Q53" s="559"/>
      <c r="R53" s="559"/>
    </row>
    <row r="54" spans="1:36" ht="31" outlineLevel="1" x14ac:dyDescent="0.3">
      <c r="A54" s="560" t="s">
        <v>363</v>
      </c>
      <c r="B54" s="561" t="s">
        <v>364</v>
      </c>
      <c r="C54" s="752" t="str">
        <f>IF(ISERROR('Compte des résultats'!C28/'Compte des résultats'!C32),"N/A",'Compte des résultats'!C28/'Compte des résultats'!C32)</f>
        <v>N/A</v>
      </c>
      <c r="D54" s="752" t="str">
        <f>IF(ISERROR('Compte des résultats'!D28/'Compte des résultats'!D32),"N/A",'Compte des résultats'!D28/'Compte des résultats'!D32)</f>
        <v>N/A</v>
      </c>
      <c r="E54" s="752" t="str">
        <f>IF(ISERROR('Compte des résultats'!E28/'Compte des résultats'!E32),"N/A",'Compte des résultats'!E28/'Compte des résultats'!E32)</f>
        <v>N/A</v>
      </c>
      <c r="F54" s="752" t="str">
        <f>IF(ISERROR('Compte des résultats'!F28/'Compte des résultats'!F32),"N/A",'Compte des résultats'!F28/'Compte des résultats'!F32)</f>
        <v>N/A</v>
      </c>
      <c r="G54" s="752" t="str">
        <f>IF(ISERROR('Compte des résultats'!G28/'Compte des résultats'!G32),"N/A",'Compte des résultats'!G28/'Compte des résultats'!G32)</f>
        <v>N/A</v>
      </c>
      <c r="H54" s="752" t="str">
        <f>IF(ISERROR('Compte des résultats'!H28/'Compte des résultats'!H32),"N/A",'Compte des résultats'!H28/'Compte des résultats'!H32)</f>
        <v>N/A</v>
      </c>
      <c r="I54" s="752" t="str">
        <f>IF(ISERROR('Compte des résultats'!I28/'Compte des résultats'!I32),"N/A",'Compte des résultats'!I28/'Compte des résultats'!I32)</f>
        <v>N/A</v>
      </c>
      <c r="J54" s="753" t="str">
        <f>IF(ISERROR('Compte des résultats'!J28/'Compte des résultats'!J32),"N/A",'Compte des résultats'!J28/'Compte des résultats'!J32)</f>
        <v>N/A</v>
      </c>
      <c r="K54" s="753" t="str">
        <f>IFERROR(AVERAGE(C54:J54),"N/A")</f>
        <v>N/A</v>
      </c>
      <c r="L54" s="562" t="s">
        <v>365</v>
      </c>
      <c r="M54" s="563"/>
      <c r="N54" s="563"/>
      <c r="O54" s="563"/>
      <c r="P54" s="563"/>
      <c r="Q54" s="563"/>
      <c r="R54" s="563"/>
    </row>
    <row r="55" spans="1:36" outlineLevel="1" x14ac:dyDescent="0.3">
      <c r="A55" s="564" t="s">
        <v>366</v>
      </c>
      <c r="B55" s="565"/>
      <c r="C55" s="754">
        <f>'Compte des résultats'!C52</f>
        <v>0</v>
      </c>
      <c r="D55" s="754">
        <f>'Compte des résultats'!D52</f>
        <v>0</v>
      </c>
      <c r="E55" s="754">
        <f>'Compte des résultats'!E52</f>
        <v>0</v>
      </c>
      <c r="F55" s="754">
        <f>'Compte des résultats'!F52</f>
        <v>0</v>
      </c>
      <c r="G55" s="754">
        <f>'Compte des résultats'!G52</f>
        <v>0</v>
      </c>
      <c r="H55" s="754">
        <f>'Compte des résultats'!H52</f>
        <v>0</v>
      </c>
      <c r="I55" s="754">
        <f>'Compte des résultats'!I52</f>
        <v>0</v>
      </c>
      <c r="J55" s="755">
        <f>'Compte des résultats'!J52</f>
        <v>0</v>
      </c>
      <c r="K55" s="755">
        <f t="shared" ref="K55:K60" si="19">IFERROR(AVERAGE(C55:J55),"N/A")</f>
        <v>0</v>
      </c>
      <c r="L55" s="566" t="s">
        <v>367</v>
      </c>
      <c r="M55" s="567"/>
      <c r="N55" s="567"/>
      <c r="O55" s="567"/>
      <c r="P55" s="567"/>
      <c r="Q55" s="567"/>
      <c r="R55" s="567"/>
    </row>
    <row r="56" spans="1:36" ht="31" outlineLevel="1" x14ac:dyDescent="0.3">
      <c r="A56" s="568" t="s">
        <v>368</v>
      </c>
      <c r="B56" s="565"/>
      <c r="C56" s="754">
        <f>'Liquidités, planification i &amp; f'!F12</f>
        <v>0</v>
      </c>
      <c r="D56" s="754">
        <f>'Liquidités, planification i &amp; f'!G12</f>
        <v>0</v>
      </c>
      <c r="E56" s="754">
        <f>'Liquidités, planification i &amp; f'!H12</f>
        <v>0</v>
      </c>
      <c r="F56" s="754">
        <f>'Liquidités, planification i &amp; f'!I12</f>
        <v>0</v>
      </c>
      <c r="G56" s="754">
        <f>'Liquidités, planification i &amp; f'!J12</f>
        <v>0</v>
      </c>
      <c r="H56" s="754">
        <f>'Liquidités, planification i &amp; f'!K12</f>
        <v>0</v>
      </c>
      <c r="I56" s="754">
        <f>'Liquidités, planification i &amp; f'!L12</f>
        <v>0</v>
      </c>
      <c r="J56" s="755">
        <f>'Liquidités, planification i &amp; f'!M12</f>
        <v>0</v>
      </c>
      <c r="K56" s="755">
        <f t="shared" si="19"/>
        <v>0</v>
      </c>
      <c r="L56" s="566" t="s">
        <v>369</v>
      </c>
      <c r="M56" s="567"/>
      <c r="N56" s="567"/>
      <c r="O56" s="567"/>
      <c r="P56" s="567"/>
      <c r="Q56" s="567"/>
      <c r="R56" s="567"/>
    </row>
    <row r="57" spans="1:36" outlineLevel="1" x14ac:dyDescent="0.3">
      <c r="A57" s="568" t="s">
        <v>370</v>
      </c>
      <c r="B57" s="565"/>
      <c r="C57" s="754">
        <f>'Liquidités, planification i &amp; f'!F176</f>
        <v>0</v>
      </c>
      <c r="D57" s="754">
        <f>'Liquidités, planification i &amp; f'!G176</f>
        <v>0</v>
      </c>
      <c r="E57" s="754">
        <f>'Liquidités, planification i &amp; f'!H176</f>
        <v>0</v>
      </c>
      <c r="F57" s="754">
        <f>'Liquidités, planification i &amp; f'!I176</f>
        <v>0</v>
      </c>
      <c r="G57" s="754">
        <f>'Liquidités, planification i &amp; f'!J176</f>
        <v>0</v>
      </c>
      <c r="H57" s="754">
        <f>'Liquidités, planification i &amp; f'!K176</f>
        <v>0</v>
      </c>
      <c r="I57" s="754">
        <f>'Liquidités, planification i &amp; f'!L176</f>
        <v>0</v>
      </c>
      <c r="J57" s="755">
        <f>'Liquidités, planification i &amp; f'!M176</f>
        <v>0</v>
      </c>
      <c r="K57" s="755">
        <f t="shared" si="19"/>
        <v>0</v>
      </c>
      <c r="L57" s="566"/>
      <c r="M57" s="567"/>
      <c r="N57" s="567"/>
      <c r="O57" s="567"/>
      <c r="P57" s="567"/>
      <c r="Q57" s="567"/>
      <c r="R57" s="567"/>
    </row>
    <row r="58" spans="1:36" ht="31" outlineLevel="1" x14ac:dyDescent="0.3">
      <c r="A58" s="568" t="s">
        <v>371</v>
      </c>
      <c r="B58" s="565" t="s">
        <v>372</v>
      </c>
      <c r="C58" s="756" t="str">
        <f>IF(ISERROR(C57/C56),"N/A",C57/C56)</f>
        <v>N/A</v>
      </c>
      <c r="D58" s="756" t="str">
        <f t="shared" ref="D58:J58" si="20">IF(ISERROR(D57/D56),"N/A",D57/D56)</f>
        <v>N/A</v>
      </c>
      <c r="E58" s="756" t="str">
        <f t="shared" si="20"/>
        <v>N/A</v>
      </c>
      <c r="F58" s="756" t="str">
        <f t="shared" si="20"/>
        <v>N/A</v>
      </c>
      <c r="G58" s="756" t="str">
        <f t="shared" si="20"/>
        <v>N/A</v>
      </c>
      <c r="H58" s="756" t="str">
        <f t="shared" si="20"/>
        <v>N/A</v>
      </c>
      <c r="I58" s="756" t="str">
        <f t="shared" si="20"/>
        <v>N/A</v>
      </c>
      <c r="J58" s="757" t="str">
        <f t="shared" si="20"/>
        <v>N/A</v>
      </c>
      <c r="K58" s="757" t="str">
        <f t="shared" si="19"/>
        <v>N/A</v>
      </c>
      <c r="L58" s="566" t="s">
        <v>373</v>
      </c>
      <c r="M58" s="567"/>
      <c r="N58" s="567"/>
      <c r="O58" s="567"/>
      <c r="P58" s="567"/>
      <c r="Q58" s="567"/>
      <c r="R58" s="567"/>
    </row>
    <row r="59" spans="1:36" ht="31" outlineLevel="1" x14ac:dyDescent="0.3">
      <c r="A59" s="568" t="s">
        <v>554</v>
      </c>
      <c r="B59" s="565"/>
      <c r="C59" s="758"/>
      <c r="D59" s="758"/>
      <c r="E59" s="758"/>
      <c r="F59" s="758"/>
      <c r="G59" s="758"/>
      <c r="H59" s="758"/>
      <c r="I59" s="758"/>
      <c r="J59" s="755" t="str">
        <f>IF(ISERROR(($J$55-$C$55)/$J$57),"N/A",(($J$55-$C$55)/$J$57))</f>
        <v>N/A</v>
      </c>
      <c r="K59" s="755" t="str">
        <f t="shared" si="19"/>
        <v>N/A</v>
      </c>
      <c r="L59" s="566"/>
      <c r="M59" s="567"/>
      <c r="N59" s="567"/>
      <c r="O59" s="567"/>
      <c r="P59" s="567"/>
      <c r="Q59" s="567"/>
      <c r="R59" s="567"/>
    </row>
    <row r="60" spans="1:36" outlineLevel="1" x14ac:dyDescent="0.3">
      <c r="A60" s="568" t="s">
        <v>374</v>
      </c>
      <c r="B60" s="565" t="s">
        <v>375</v>
      </c>
      <c r="C60" s="754">
        <f>'Compte des résultats'!C29</f>
        <v>0</v>
      </c>
      <c r="D60" s="754">
        <f>'Compte des résultats'!D29</f>
        <v>0</v>
      </c>
      <c r="E60" s="754">
        <f>'Compte des résultats'!E29</f>
        <v>0</v>
      </c>
      <c r="F60" s="754">
        <f>'Compte des résultats'!F29</f>
        <v>0</v>
      </c>
      <c r="G60" s="754">
        <f>'Compte des résultats'!G29</f>
        <v>0</v>
      </c>
      <c r="H60" s="754">
        <f>'Compte des résultats'!H29</f>
        <v>0</v>
      </c>
      <c r="I60" s="754">
        <f>'Compte des résultats'!J29</f>
        <v>0</v>
      </c>
      <c r="J60" s="755">
        <f>'Compte des résultats'!K29</f>
        <v>0</v>
      </c>
      <c r="K60" s="755">
        <f t="shared" si="19"/>
        <v>0</v>
      </c>
      <c r="L60" s="566"/>
      <c r="M60" s="567"/>
      <c r="N60" s="567"/>
      <c r="O60" s="567"/>
      <c r="P60" s="567"/>
      <c r="Q60" s="567"/>
      <c r="R60" s="567"/>
    </row>
    <row r="61" spans="1:36" ht="46.5" outlineLevel="1" x14ac:dyDescent="0.3">
      <c r="A61" s="569"/>
      <c r="B61" s="570" t="s">
        <v>376</v>
      </c>
      <c r="C61" s="571"/>
      <c r="D61" s="571"/>
      <c r="E61" s="571"/>
      <c r="F61" s="571"/>
      <c r="G61" s="571"/>
      <c r="H61" s="571"/>
      <c r="I61" s="571"/>
      <c r="J61" s="572"/>
      <c r="K61" s="573"/>
      <c r="L61" s="574"/>
      <c r="M61" s="575"/>
      <c r="N61" s="575"/>
      <c r="O61" s="575"/>
      <c r="P61" s="575"/>
      <c r="Q61" s="575"/>
      <c r="R61" s="575"/>
    </row>
    <row r="63" spans="1:36" s="2" customFormat="1" collapsed="1" x14ac:dyDescent="0.3">
      <c r="A63" s="658" t="s">
        <v>377</v>
      </c>
      <c r="B63" s="555"/>
      <c r="C63" s="555"/>
      <c r="D63" s="555"/>
      <c r="E63" s="555"/>
      <c r="F63" s="555"/>
      <c r="G63" s="555"/>
      <c r="H63" s="555"/>
      <c r="I63" s="555"/>
      <c r="J63" s="555"/>
      <c r="K63" s="555"/>
      <c r="L63" s="555"/>
      <c r="M63" s="555"/>
      <c r="N63" s="555"/>
      <c r="O63" s="555"/>
      <c r="P63" s="555"/>
      <c r="Q63" s="555"/>
      <c r="R63" s="555"/>
      <c r="S63" s="555"/>
      <c r="T63" s="555"/>
      <c r="U63" s="555"/>
      <c r="V63" s="555"/>
      <c r="W63" s="555"/>
      <c r="X63" s="555"/>
      <c r="Y63" s="556"/>
      <c r="Z63" s="555"/>
      <c r="AA63" s="555"/>
      <c r="AB63" s="555"/>
      <c r="AC63" s="555"/>
      <c r="AD63" s="555"/>
      <c r="AE63" s="555"/>
      <c r="AF63" s="555"/>
      <c r="AG63" s="555"/>
    </row>
    <row r="64" spans="1:36" hidden="1" outlineLevel="1" x14ac:dyDescent="0.3"/>
    <row r="65" spans="1:36" ht="31" hidden="1" outlineLevel="1" x14ac:dyDescent="0.3">
      <c r="A65" s="560" t="s">
        <v>378</v>
      </c>
      <c r="B65" s="576" t="s">
        <v>375</v>
      </c>
      <c r="C65" s="577"/>
      <c r="D65" s="577"/>
      <c r="E65" s="577"/>
      <c r="F65" s="577"/>
      <c r="G65" s="577"/>
      <c r="H65" s="577"/>
      <c r="I65" s="578"/>
      <c r="J65" s="579"/>
      <c r="K65" s="576"/>
    </row>
    <row r="66" spans="1:36" ht="46.5" hidden="1" outlineLevel="1" x14ac:dyDescent="0.3">
      <c r="A66" s="565"/>
      <c r="B66" s="565" t="s">
        <v>376</v>
      </c>
      <c r="C66" s="580"/>
      <c r="D66" s="580"/>
      <c r="E66" s="580"/>
      <c r="F66" s="580"/>
      <c r="G66" s="580"/>
      <c r="H66" s="580"/>
      <c r="I66" s="581"/>
      <c r="J66" s="582"/>
      <c r="K66" s="565"/>
    </row>
    <row r="67" spans="1:36" collapsed="1" x14ac:dyDescent="0.3">
      <c r="A67" s="583"/>
      <c r="B67" s="583"/>
      <c r="C67" s="584"/>
      <c r="D67" s="584"/>
      <c r="E67" s="584"/>
      <c r="F67" s="584"/>
      <c r="G67" s="584"/>
      <c r="H67" s="584"/>
      <c r="I67" s="584"/>
      <c r="J67" s="585"/>
    </row>
    <row r="68" spans="1:36" s="876" customFormat="1" ht="18" x14ac:dyDescent="0.3">
      <c r="A68" s="877" t="s">
        <v>355</v>
      </c>
      <c r="B68" s="873"/>
      <c r="C68" s="873"/>
      <c r="D68" s="873"/>
      <c r="E68" s="873"/>
      <c r="F68" s="873"/>
      <c r="G68" s="873"/>
      <c r="H68" s="873"/>
      <c r="I68" s="873"/>
      <c r="J68" s="874"/>
      <c r="K68" s="873"/>
      <c r="L68" s="873"/>
      <c r="M68" s="873"/>
      <c r="N68" s="873"/>
      <c r="O68" s="873"/>
      <c r="P68" s="873"/>
      <c r="Q68" s="873"/>
      <c r="R68" s="873"/>
      <c r="S68" s="873"/>
      <c r="T68" s="873"/>
      <c r="U68" s="873"/>
      <c r="V68" s="873"/>
      <c r="W68" s="873"/>
      <c r="X68" s="873"/>
      <c r="Y68" s="873"/>
      <c r="Z68" s="873"/>
      <c r="AA68" s="873"/>
      <c r="AB68" s="873"/>
      <c r="AC68" s="873"/>
      <c r="AD68" s="873"/>
      <c r="AE68" s="873"/>
      <c r="AF68" s="873"/>
      <c r="AG68" s="873"/>
      <c r="AH68" s="875"/>
      <c r="AI68" s="875"/>
    </row>
    <row r="69" spans="1:36" s="2" customFormat="1" collapsed="1" x14ac:dyDescent="0.3">
      <c r="A69" s="658" t="s">
        <v>358</v>
      </c>
      <c r="B69" s="555"/>
      <c r="C69" s="555"/>
      <c r="D69" s="555"/>
      <c r="E69" s="555"/>
      <c r="F69" s="555"/>
      <c r="G69" s="555"/>
      <c r="H69" s="555"/>
      <c r="I69" s="555"/>
      <c r="J69" s="555"/>
      <c r="K69" s="555"/>
      <c r="L69" s="555"/>
      <c r="M69" s="555"/>
      <c r="N69" s="555"/>
      <c r="O69" s="555"/>
      <c r="P69" s="555"/>
      <c r="Q69" s="555"/>
      <c r="R69" s="555"/>
      <c r="S69" s="555"/>
      <c r="T69" s="555"/>
      <c r="U69" s="555"/>
      <c r="V69" s="555"/>
      <c r="W69" s="555"/>
      <c r="X69" s="555"/>
      <c r="Y69" s="556"/>
      <c r="Z69" s="555"/>
      <c r="AA69" s="555"/>
      <c r="AB69" s="555"/>
      <c r="AC69" s="555"/>
      <c r="AD69" s="555"/>
      <c r="AE69" s="555"/>
      <c r="AF69" s="555"/>
      <c r="AG69" s="555"/>
    </row>
    <row r="70" spans="1:36" s="316" customFormat="1" outlineLevel="1" x14ac:dyDescent="0.3">
      <c r="A70" s="649"/>
      <c r="J70" s="586"/>
      <c r="K70" s="587" t="s">
        <v>379</v>
      </c>
      <c r="M70" s="588" t="s">
        <v>380</v>
      </c>
      <c r="N70" s="589"/>
      <c r="O70" s="329"/>
      <c r="P70" s="329"/>
      <c r="Q70" s="329"/>
      <c r="R70" s="329"/>
      <c r="Y70" s="590"/>
      <c r="AF70" s="17"/>
      <c r="AG70" s="17"/>
      <c r="AH70" s="17"/>
      <c r="AI70" s="17"/>
      <c r="AJ70" s="17"/>
    </row>
    <row r="71" spans="1:36" s="4" customFormat="1" ht="77.5" outlineLevel="1" x14ac:dyDescent="0.3">
      <c r="A71" s="591" t="s">
        <v>381</v>
      </c>
      <c r="B71" s="591" t="s">
        <v>360</v>
      </c>
      <c r="C71" s="759" t="str">
        <f>'Compte des résultats'!$C$8</f>
        <v>n = année précédente</v>
      </c>
      <c r="D71" s="759" t="str">
        <f>D53</f>
        <v>n+1 
(1re année du PDR)</v>
      </c>
      <c r="E71" s="759" t="str">
        <f t="shared" ref="E71:J71" si="21">E53</f>
        <v>n+2</v>
      </c>
      <c r="F71" s="759" t="str">
        <f t="shared" si="21"/>
        <v>n+3</v>
      </c>
      <c r="G71" s="759" t="str">
        <f t="shared" si="21"/>
        <v>n+4</v>
      </c>
      <c r="H71" s="759" t="str">
        <f t="shared" si="21"/>
        <v>n+5</v>
      </c>
      <c r="I71" s="759" t="str">
        <f t="shared" si="21"/>
        <v>n+6</v>
      </c>
      <c r="J71" s="759" t="str">
        <f t="shared" si="21"/>
        <v>1re année après la mise en oeuvre</v>
      </c>
      <c r="K71" s="592" t="s">
        <v>555</v>
      </c>
      <c r="L71" s="593" t="s">
        <v>382</v>
      </c>
      <c r="M71" s="594"/>
      <c r="N71" s="595"/>
      <c r="O71" s="595"/>
      <c r="P71" s="595"/>
      <c r="Q71" s="595"/>
      <c r="R71" s="595"/>
      <c r="AF71" s="17"/>
      <c r="AG71" s="17"/>
      <c r="AH71" s="17"/>
      <c r="AI71" s="17"/>
      <c r="AJ71" s="17"/>
    </row>
    <row r="72" spans="1:36" s="602" customFormat="1" outlineLevel="1" x14ac:dyDescent="0.3">
      <c r="A72" s="560" t="s">
        <v>383</v>
      </c>
      <c r="B72" s="596"/>
      <c r="C72" s="760">
        <f>'Compte des résultats'!C29</f>
        <v>0</v>
      </c>
      <c r="D72" s="760">
        <f>'Compte des résultats'!D29</f>
        <v>0</v>
      </c>
      <c r="E72" s="760">
        <f>'Compte des résultats'!E29</f>
        <v>0</v>
      </c>
      <c r="F72" s="760">
        <f>'Compte des résultats'!F29</f>
        <v>0</v>
      </c>
      <c r="G72" s="760">
        <f>'Compte des résultats'!G29</f>
        <v>0</v>
      </c>
      <c r="H72" s="760">
        <f>'Compte des résultats'!H29</f>
        <v>0</v>
      </c>
      <c r="I72" s="760">
        <f>'Compte des résultats'!I29</f>
        <v>0</v>
      </c>
      <c r="J72" s="761">
        <f>'Compte des résultats'!J29</f>
        <v>0</v>
      </c>
      <c r="K72" s="597">
        <f>I72-C72</f>
        <v>0</v>
      </c>
      <c r="L72" s="598">
        <f>J72-C72</f>
        <v>0</v>
      </c>
      <c r="M72" s="599"/>
      <c r="N72" s="600"/>
      <c r="O72" s="600"/>
      <c r="P72" s="600"/>
      <c r="Q72" s="600"/>
      <c r="R72" s="601"/>
      <c r="Y72" s="603"/>
      <c r="AF72" s="17"/>
      <c r="AG72" s="17"/>
      <c r="AH72" s="17"/>
      <c r="AI72" s="17"/>
      <c r="AJ72" s="17"/>
    </row>
    <row r="73" spans="1:36" s="602" customFormat="1" outlineLevel="1" x14ac:dyDescent="0.3">
      <c r="A73" s="569" t="s">
        <v>366</v>
      </c>
      <c r="B73" s="604"/>
      <c r="C73" s="762">
        <f>'Compte des résultats'!C52</f>
        <v>0</v>
      </c>
      <c r="D73" s="762">
        <f>'Compte des résultats'!D52</f>
        <v>0</v>
      </c>
      <c r="E73" s="762">
        <f>'Compte des résultats'!E52</f>
        <v>0</v>
      </c>
      <c r="F73" s="762">
        <f>'Compte des résultats'!F52</f>
        <v>0</v>
      </c>
      <c r="G73" s="762">
        <f>'Compte des résultats'!G52</f>
        <v>0</v>
      </c>
      <c r="H73" s="762">
        <f>'Compte des résultats'!H52</f>
        <v>0</v>
      </c>
      <c r="I73" s="762">
        <f>'Compte des résultats'!I52</f>
        <v>0</v>
      </c>
      <c r="J73" s="763">
        <f>'Compte des résultats'!J52</f>
        <v>0</v>
      </c>
      <c r="K73" s="605">
        <f>I73-C73</f>
        <v>0</v>
      </c>
      <c r="L73" s="606">
        <f>J73-C73</f>
        <v>0</v>
      </c>
      <c r="M73" s="599"/>
      <c r="N73" s="600"/>
      <c r="O73" s="600"/>
      <c r="P73" s="600"/>
      <c r="Q73" s="600"/>
      <c r="R73" s="601"/>
      <c r="Y73" s="603"/>
      <c r="AF73" s="17"/>
      <c r="AG73" s="17"/>
      <c r="AH73" s="17"/>
      <c r="AI73" s="17"/>
      <c r="AJ73" s="17"/>
    </row>
    <row r="74" spans="1:36" outlineLevel="1" x14ac:dyDescent="0.3">
      <c r="A74" s="650"/>
      <c r="C74" s="585"/>
      <c r="D74" s="585"/>
      <c r="E74" s="585"/>
      <c r="F74" s="585"/>
      <c r="G74" s="585"/>
      <c r="H74" s="585"/>
      <c r="I74" s="585"/>
    </row>
    <row r="75" spans="1:36" outlineLevel="1" x14ac:dyDescent="0.3">
      <c r="A75" s="650"/>
      <c r="C75" s="585"/>
      <c r="D75" s="585"/>
      <c r="E75" s="585"/>
      <c r="F75" s="585"/>
      <c r="G75" s="585"/>
      <c r="H75" s="585"/>
      <c r="I75" s="585"/>
    </row>
    <row r="76" spans="1:36" s="492" customFormat="1" outlineLevel="1" x14ac:dyDescent="0.3">
      <c r="A76" s="490"/>
      <c r="Y76" s="490"/>
      <c r="AF76" s="17"/>
      <c r="AG76" s="17"/>
      <c r="AH76" s="17"/>
      <c r="AI76" s="17"/>
      <c r="AJ76" s="17"/>
    </row>
    <row r="77" spans="1:36" outlineLevel="1" x14ac:dyDescent="0.3">
      <c r="A77" s="651"/>
      <c r="B77" s="607" t="s">
        <v>384</v>
      </c>
      <c r="C77" s="608"/>
      <c r="D77" s="609"/>
      <c r="F77" s="610"/>
      <c r="G77" s="931" t="s">
        <v>556</v>
      </c>
      <c r="H77" s="932"/>
      <c r="I77" s="607" t="s">
        <v>385</v>
      </c>
      <c r="J77" s="608"/>
      <c r="K77" s="609"/>
      <c r="M77" s="610"/>
      <c r="N77" s="931" t="s">
        <v>556</v>
      </c>
      <c r="O77" s="932"/>
      <c r="P77" s="607" t="s">
        <v>386</v>
      </c>
      <c r="Q77" s="608"/>
      <c r="R77" s="609"/>
      <c r="T77" s="610"/>
      <c r="U77" s="931" t="s">
        <v>556</v>
      </c>
      <c r="V77" s="932"/>
      <c r="W77" s="607" t="s">
        <v>387</v>
      </c>
      <c r="X77" s="611"/>
      <c r="Y77" s="609"/>
      <c r="AA77" s="610"/>
      <c r="AB77" s="931" t="s">
        <v>556</v>
      </c>
      <c r="AC77" s="932"/>
    </row>
    <row r="78" spans="1:36" s="4" customFormat="1" ht="77.5" outlineLevel="1" x14ac:dyDescent="0.3">
      <c r="A78" s="636" t="s">
        <v>388</v>
      </c>
      <c r="B78" s="612" t="s">
        <v>281</v>
      </c>
      <c r="C78" s="764" t="str">
        <f>'Compte des résultats'!$C$8</f>
        <v>n = année précédente</v>
      </c>
      <c r="D78" s="764" t="str">
        <f>'Compte des résultats'!$D$8</f>
        <v>n+1 
(1re année du PDR)</v>
      </c>
      <c r="E78" s="764" t="str">
        <f>'Compte des résultats'!$I$8</f>
        <v>n+6</v>
      </c>
      <c r="F78" s="765" t="str">
        <f>'Compte des résultats'!$J$8</f>
        <v>1re année après la mise en oeuvre</v>
      </c>
      <c r="G78" s="592" t="s">
        <v>557</v>
      </c>
      <c r="H78" s="593" t="s">
        <v>558</v>
      </c>
      <c r="I78" s="612" t="s">
        <v>281</v>
      </c>
      <c r="J78" s="764" t="str">
        <f>'Compte des résultats'!$C$8</f>
        <v>n = année précédente</v>
      </c>
      <c r="K78" s="764" t="str">
        <f>'Compte des résultats'!$D$8</f>
        <v>n+1 
(1re année du PDR)</v>
      </c>
      <c r="L78" s="764" t="str">
        <f>'Compte des résultats'!$I$8</f>
        <v>n+6</v>
      </c>
      <c r="M78" s="765" t="str">
        <f>'Compte des résultats'!$J$8</f>
        <v>1re année après la mise en oeuvre</v>
      </c>
      <c r="N78" s="592" t="s">
        <v>557</v>
      </c>
      <c r="O78" s="593" t="s">
        <v>558</v>
      </c>
      <c r="P78" s="612" t="s">
        <v>281</v>
      </c>
      <c r="Q78" s="764" t="str">
        <f>'Compte des résultats'!$C$8</f>
        <v>n = année précédente</v>
      </c>
      <c r="R78" s="764" t="str">
        <f>'Compte des résultats'!$D$8</f>
        <v>n+1 
(1re année du PDR)</v>
      </c>
      <c r="S78" s="764" t="str">
        <f>'Compte des résultats'!$I$8</f>
        <v>n+6</v>
      </c>
      <c r="T78" s="765" t="str">
        <f>'Compte des résultats'!$J$8</f>
        <v>1re année après la mise en oeuvre</v>
      </c>
      <c r="U78" s="592" t="s">
        <v>557</v>
      </c>
      <c r="V78" s="593" t="s">
        <v>558</v>
      </c>
      <c r="W78" s="612" t="s">
        <v>281</v>
      </c>
      <c r="X78" s="764" t="str">
        <f>'Compte des résultats'!$C$8</f>
        <v>n = année précédente</v>
      </c>
      <c r="Y78" s="764" t="str">
        <f>'Compte des résultats'!$D$8</f>
        <v>n+1 
(1re année du PDR)</v>
      </c>
      <c r="Z78" s="764" t="str">
        <f>'Compte des résultats'!$I$8</f>
        <v>n+6</v>
      </c>
      <c r="AA78" s="765" t="str">
        <f>'Compte des résultats'!$J$8</f>
        <v>1re année après la mise en oeuvre</v>
      </c>
      <c r="AB78" s="592" t="s">
        <v>557</v>
      </c>
      <c r="AC78" s="593" t="s">
        <v>558</v>
      </c>
      <c r="AF78" s="17"/>
      <c r="AG78" s="17"/>
      <c r="AH78" s="17"/>
      <c r="AI78" s="17"/>
      <c r="AJ78" s="17"/>
    </row>
    <row r="79" spans="1:36" ht="31" outlineLevel="1" x14ac:dyDescent="0.3">
      <c r="A79" s="652" t="s">
        <v>389</v>
      </c>
      <c r="B79" s="613" t="s">
        <v>390</v>
      </c>
      <c r="C79" s="528"/>
      <c r="D79" s="528"/>
      <c r="E79" s="528"/>
      <c r="F79" s="523"/>
      <c r="G79" s="614" t="str">
        <f>IFERROR(E79/C79,"")</f>
        <v/>
      </c>
      <c r="H79" s="615" t="str">
        <f>IFERROR(F79/C79,"")</f>
        <v/>
      </c>
      <c r="I79" s="613" t="s">
        <v>390</v>
      </c>
      <c r="J79" s="528"/>
      <c r="K79" s="528"/>
      <c r="L79" s="528"/>
      <c r="M79" s="523"/>
      <c r="N79" s="614" t="str">
        <f>IFERROR(L79/J79,"")</f>
        <v/>
      </c>
      <c r="O79" s="615" t="str">
        <f>IFERROR(M79/J79,"")</f>
        <v/>
      </c>
      <c r="P79" s="613" t="s">
        <v>390</v>
      </c>
      <c r="Q79" s="528"/>
      <c r="R79" s="528"/>
      <c r="S79" s="528"/>
      <c r="T79" s="523"/>
      <c r="U79" s="614" t="str">
        <f>IFERROR(S79/Q79,"")</f>
        <v/>
      </c>
      <c r="V79" s="615" t="str">
        <f>IFERROR(T79/Q79,"")</f>
        <v/>
      </c>
      <c r="W79" s="613" t="s">
        <v>390</v>
      </c>
      <c r="X79" s="616"/>
      <c r="Y79" s="528"/>
      <c r="Z79" s="528"/>
      <c r="AA79" s="523"/>
      <c r="AB79" s="614" t="str">
        <f>IFERROR(Z79/X79,"")</f>
        <v/>
      </c>
      <c r="AC79" s="615" t="str">
        <f>IFERROR(AA79/X79,"")</f>
        <v/>
      </c>
    </row>
    <row r="80" spans="1:36" ht="31" outlineLevel="1" x14ac:dyDescent="0.3">
      <c r="A80" s="653" t="s">
        <v>391</v>
      </c>
      <c r="B80" s="617" t="s">
        <v>392</v>
      </c>
      <c r="C80" s="534"/>
      <c r="D80" s="534"/>
      <c r="E80" s="534"/>
      <c r="F80" s="530"/>
      <c r="G80" s="618" t="str">
        <f t="shared" ref="G80:G81" si="22">IFERROR(E80/C80,"")</f>
        <v/>
      </c>
      <c r="H80" s="619" t="str">
        <f t="shared" ref="H80:H81" si="23">IFERROR(F80/C80,"")</f>
        <v/>
      </c>
      <c r="I80" s="620" t="s">
        <v>392</v>
      </c>
      <c r="J80" s="534"/>
      <c r="K80" s="534"/>
      <c r="L80" s="534"/>
      <c r="M80" s="530"/>
      <c r="N80" s="618" t="str">
        <f t="shared" ref="N80:N81" si="24">IFERROR(L80/J80,"")</f>
        <v/>
      </c>
      <c r="O80" s="619" t="str">
        <f t="shared" ref="O80:O81" si="25">IFERROR(M80/J80,"")</f>
        <v/>
      </c>
      <c r="P80" s="620" t="s">
        <v>392</v>
      </c>
      <c r="Q80" s="534"/>
      <c r="R80" s="534"/>
      <c r="S80" s="534"/>
      <c r="T80" s="530"/>
      <c r="U80" s="618" t="str">
        <f t="shared" ref="U80:U81" si="26">IFERROR(S80/Q80,"")</f>
        <v/>
      </c>
      <c r="V80" s="619" t="str">
        <f t="shared" ref="V80:V81" si="27">IFERROR(T80/Q80,"")</f>
        <v/>
      </c>
      <c r="W80" s="620" t="s">
        <v>392</v>
      </c>
      <c r="X80" s="621"/>
      <c r="Y80" s="534"/>
      <c r="Z80" s="534"/>
      <c r="AA80" s="530"/>
      <c r="AB80" s="618" t="str">
        <f t="shared" ref="AB80:AB81" si="28">IFERROR(Z80/X80,"")</f>
        <v/>
      </c>
      <c r="AC80" s="619" t="str">
        <f t="shared" ref="AC80:AC81" si="29">IFERROR(AA80/X80,"")</f>
        <v/>
      </c>
    </row>
    <row r="81" spans="1:36" outlineLevel="1" x14ac:dyDescent="0.3">
      <c r="A81" s="654" t="s">
        <v>393</v>
      </c>
      <c r="B81" s="622" t="str">
        <f>B79</f>
        <v>CHF / unité</v>
      </c>
      <c r="C81" s="548"/>
      <c r="D81" s="548"/>
      <c r="E81" s="548"/>
      <c r="F81" s="543"/>
      <c r="G81" s="623" t="str">
        <f t="shared" si="22"/>
        <v/>
      </c>
      <c r="H81" s="624" t="str">
        <f t="shared" si="23"/>
        <v/>
      </c>
      <c r="I81" s="622" t="str">
        <f>I79</f>
        <v>CHF / unité</v>
      </c>
      <c r="J81" s="548"/>
      <c r="K81" s="548"/>
      <c r="L81" s="548"/>
      <c r="M81" s="543"/>
      <c r="N81" s="623" t="str">
        <f t="shared" si="24"/>
        <v/>
      </c>
      <c r="O81" s="624" t="str">
        <f t="shared" si="25"/>
        <v/>
      </c>
      <c r="P81" s="622" t="s">
        <v>390</v>
      </c>
      <c r="Q81" s="548"/>
      <c r="R81" s="548"/>
      <c r="S81" s="548"/>
      <c r="T81" s="543"/>
      <c r="U81" s="623" t="str">
        <f t="shared" si="26"/>
        <v/>
      </c>
      <c r="V81" s="624" t="str">
        <f t="shared" si="27"/>
        <v/>
      </c>
      <c r="W81" s="622" t="s">
        <v>390</v>
      </c>
      <c r="X81" s="625"/>
      <c r="Y81" s="548"/>
      <c r="Z81" s="548"/>
      <c r="AA81" s="543"/>
      <c r="AB81" s="623" t="str">
        <f t="shared" si="28"/>
        <v/>
      </c>
      <c r="AC81" s="624" t="str">
        <f t="shared" si="29"/>
        <v/>
      </c>
    </row>
    <row r="82" spans="1:36" outlineLevel="1" x14ac:dyDescent="0.3">
      <c r="A82" s="652" t="s">
        <v>394</v>
      </c>
      <c r="B82" s="925" t="s">
        <v>395</v>
      </c>
      <c r="C82" s="926"/>
      <c r="D82" s="926"/>
      <c r="E82" s="926"/>
      <c r="F82" s="927"/>
      <c r="G82" s="626"/>
      <c r="H82" s="627"/>
      <c r="I82" s="925" t="s">
        <v>395</v>
      </c>
      <c r="J82" s="926"/>
      <c r="K82" s="926"/>
      <c r="L82" s="926"/>
      <c r="M82" s="927"/>
      <c r="N82" s="626"/>
      <c r="O82" s="627"/>
      <c r="P82" s="925" t="s">
        <v>395</v>
      </c>
      <c r="Q82" s="926"/>
      <c r="R82" s="926"/>
      <c r="S82" s="926"/>
      <c r="T82" s="927"/>
      <c r="U82" s="626"/>
      <c r="V82" s="627"/>
      <c r="W82" s="925" t="s">
        <v>395</v>
      </c>
      <c r="X82" s="926"/>
      <c r="Y82" s="926"/>
      <c r="Z82" s="926"/>
      <c r="AA82" s="927"/>
      <c r="AB82" s="626"/>
      <c r="AC82" s="627"/>
    </row>
    <row r="83" spans="1:36" outlineLevel="1" x14ac:dyDescent="0.3">
      <c r="A83" s="653"/>
      <c r="B83" s="928"/>
      <c r="C83" s="929"/>
      <c r="D83" s="929"/>
      <c r="E83" s="929"/>
      <c r="F83" s="930"/>
      <c r="G83" s="628"/>
      <c r="H83" s="629"/>
      <c r="I83" s="928"/>
      <c r="J83" s="929"/>
      <c r="K83" s="929"/>
      <c r="L83" s="929"/>
      <c r="M83" s="930"/>
      <c r="N83" s="628"/>
      <c r="O83" s="629"/>
      <c r="P83" s="928"/>
      <c r="Q83" s="929"/>
      <c r="R83" s="929"/>
      <c r="S83" s="929"/>
      <c r="T83" s="930"/>
      <c r="U83" s="628"/>
      <c r="V83" s="629"/>
      <c r="W83" s="928"/>
      <c r="X83" s="929"/>
      <c r="Y83" s="929"/>
      <c r="Z83" s="929"/>
      <c r="AA83" s="930"/>
      <c r="AB83" s="628"/>
      <c r="AC83" s="629"/>
    </row>
    <row r="84" spans="1:36" outlineLevel="1" x14ac:dyDescent="0.3">
      <c r="A84" s="653"/>
      <c r="B84" s="928"/>
      <c r="C84" s="929"/>
      <c r="D84" s="929"/>
      <c r="E84" s="929"/>
      <c r="F84" s="930"/>
      <c r="G84" s="628"/>
      <c r="H84" s="629"/>
      <c r="I84" s="928"/>
      <c r="J84" s="929"/>
      <c r="K84" s="929"/>
      <c r="L84" s="929"/>
      <c r="M84" s="930"/>
      <c r="N84" s="628"/>
      <c r="O84" s="629"/>
      <c r="P84" s="928"/>
      <c r="Q84" s="929"/>
      <c r="R84" s="929"/>
      <c r="S84" s="929"/>
      <c r="T84" s="930"/>
      <c r="U84" s="628"/>
      <c r="V84" s="629"/>
      <c r="W84" s="928"/>
      <c r="X84" s="929"/>
      <c r="Y84" s="929"/>
      <c r="Z84" s="929"/>
      <c r="AA84" s="930"/>
      <c r="AB84" s="628"/>
      <c r="AC84" s="629"/>
    </row>
    <row r="85" spans="1:36" x14ac:dyDescent="0.3">
      <c r="B85" s="4"/>
      <c r="C85" s="585"/>
      <c r="D85" s="585"/>
      <c r="E85" s="585"/>
      <c r="F85" s="585"/>
      <c r="G85" s="585"/>
      <c r="H85" s="585"/>
      <c r="I85" s="585"/>
      <c r="J85" s="585"/>
      <c r="X85" s="4"/>
      <c r="Y85" s="17"/>
    </row>
    <row r="86" spans="1:36" s="2" customFormat="1" collapsed="1" x14ac:dyDescent="0.3">
      <c r="A86" s="658" t="s">
        <v>359</v>
      </c>
      <c r="B86" s="555"/>
      <c r="C86" s="555"/>
      <c r="D86" s="555"/>
      <c r="E86" s="555"/>
      <c r="F86" s="555"/>
      <c r="G86" s="555"/>
      <c r="H86" s="555"/>
      <c r="I86" s="555"/>
      <c r="J86" s="555"/>
      <c r="K86" s="555"/>
      <c r="L86" s="555"/>
      <c r="M86" s="555"/>
      <c r="N86" s="555"/>
      <c r="O86" s="555"/>
      <c r="P86" s="555"/>
      <c r="Q86" s="555"/>
      <c r="R86" s="555"/>
      <c r="S86" s="555"/>
      <c r="T86" s="555"/>
      <c r="U86" s="555"/>
      <c r="V86" s="555"/>
      <c r="W86" s="555"/>
      <c r="X86" s="556"/>
      <c r="Y86" s="555"/>
      <c r="Z86" s="555"/>
      <c r="AA86" s="555"/>
      <c r="AB86" s="555"/>
      <c r="AC86" s="555"/>
      <c r="AD86" s="555"/>
      <c r="AE86" s="555"/>
      <c r="AF86" s="555"/>
      <c r="AG86" s="555"/>
    </row>
    <row r="87" spans="1:36" hidden="1" outlineLevel="1" x14ac:dyDescent="0.3">
      <c r="A87" s="651"/>
      <c r="B87" s="607" t="s">
        <v>384</v>
      </c>
      <c r="C87" s="608"/>
      <c r="D87" s="609"/>
      <c r="F87" s="610"/>
      <c r="G87" s="931" t="s">
        <v>556</v>
      </c>
      <c r="H87" s="932"/>
      <c r="I87" s="607" t="s">
        <v>385</v>
      </c>
      <c r="J87" s="608"/>
      <c r="K87" s="609"/>
      <c r="M87" s="610"/>
      <c r="N87" s="931" t="s">
        <v>556</v>
      </c>
      <c r="O87" s="932"/>
      <c r="P87" s="607" t="s">
        <v>386</v>
      </c>
      <c r="Q87" s="608"/>
      <c r="R87" s="609"/>
      <c r="T87" s="610"/>
      <c r="U87" s="931" t="s">
        <v>556</v>
      </c>
      <c r="V87" s="932"/>
      <c r="W87" s="607" t="s">
        <v>387</v>
      </c>
      <c r="X87" s="611"/>
      <c r="Y87" s="609"/>
      <c r="AA87" s="610"/>
      <c r="AB87" s="931" t="s">
        <v>556</v>
      </c>
      <c r="AC87" s="932"/>
    </row>
    <row r="88" spans="1:36" s="4" customFormat="1" ht="77.5" hidden="1" outlineLevel="1" x14ac:dyDescent="0.3">
      <c r="A88" s="636" t="s">
        <v>388</v>
      </c>
      <c r="B88" s="612" t="s">
        <v>281</v>
      </c>
      <c r="C88" s="764" t="str">
        <f>'Compte des résultats'!$C$8</f>
        <v>n = année précédente</v>
      </c>
      <c r="D88" s="764" t="str">
        <f>'Compte des résultats'!$D$8</f>
        <v>n+1 
(1re année du PDR)</v>
      </c>
      <c r="E88" s="764" t="str">
        <f>'Compte des résultats'!$I$8</f>
        <v>n+6</v>
      </c>
      <c r="F88" s="765" t="str">
        <f>'Compte des résultats'!$J$8</f>
        <v>1re année après la mise en oeuvre</v>
      </c>
      <c r="G88" s="592" t="s">
        <v>557</v>
      </c>
      <c r="H88" s="593" t="s">
        <v>558</v>
      </c>
      <c r="I88" s="612" t="s">
        <v>281</v>
      </c>
      <c r="J88" s="764" t="str">
        <f>'Compte des résultats'!$C$8</f>
        <v>n = année précédente</v>
      </c>
      <c r="K88" s="764" t="str">
        <f>'Compte des résultats'!$D$8</f>
        <v>n+1 
(1re année du PDR)</v>
      </c>
      <c r="L88" s="764" t="str">
        <f>'Compte des résultats'!$I$8</f>
        <v>n+6</v>
      </c>
      <c r="M88" s="765" t="str">
        <f>'Compte des résultats'!$J$8</f>
        <v>1re année après la mise en oeuvre</v>
      </c>
      <c r="N88" s="592" t="s">
        <v>557</v>
      </c>
      <c r="O88" s="593" t="s">
        <v>558</v>
      </c>
      <c r="P88" s="612" t="s">
        <v>281</v>
      </c>
      <c r="Q88" s="764" t="str">
        <f>'Compte des résultats'!$C$8</f>
        <v>n = année précédente</v>
      </c>
      <c r="R88" s="764" t="str">
        <f>'Compte des résultats'!$D$8</f>
        <v>n+1 
(1re année du PDR)</v>
      </c>
      <c r="S88" s="764" t="str">
        <f>'Compte des résultats'!$I$8</f>
        <v>n+6</v>
      </c>
      <c r="T88" s="765" t="str">
        <f>'Compte des résultats'!$J$8</f>
        <v>1re année après la mise en oeuvre</v>
      </c>
      <c r="U88" s="592" t="s">
        <v>557</v>
      </c>
      <c r="V88" s="593" t="s">
        <v>558</v>
      </c>
      <c r="W88" s="612" t="s">
        <v>281</v>
      </c>
      <c r="X88" s="764" t="str">
        <f>'Compte des résultats'!$C$8</f>
        <v>n = année précédente</v>
      </c>
      <c r="Y88" s="764" t="str">
        <f>'Compte des résultats'!$D$8</f>
        <v>n+1 
(1re année du PDR)</v>
      </c>
      <c r="Z88" s="764" t="str">
        <f>'Compte des résultats'!$I$8</f>
        <v>n+6</v>
      </c>
      <c r="AA88" s="765" t="str">
        <f>'Compte des résultats'!$J$8</f>
        <v>1re année après la mise en oeuvre</v>
      </c>
      <c r="AB88" s="592" t="s">
        <v>557</v>
      </c>
      <c r="AC88" s="593" t="s">
        <v>558</v>
      </c>
      <c r="AF88" s="17"/>
      <c r="AG88" s="17"/>
      <c r="AH88" s="17"/>
      <c r="AI88" s="17"/>
      <c r="AJ88" s="17"/>
    </row>
    <row r="89" spans="1:36" hidden="1" outlineLevel="1" x14ac:dyDescent="0.3">
      <c r="A89" s="633" t="s">
        <v>396</v>
      </c>
      <c r="B89" s="613" t="s">
        <v>390</v>
      </c>
      <c r="C89" s="528"/>
      <c r="D89" s="528"/>
      <c r="E89" s="528"/>
      <c r="F89" s="523"/>
      <c r="G89" s="614" t="str">
        <f>IFERROR(E89/C89,"")</f>
        <v/>
      </c>
      <c r="H89" s="615" t="str">
        <f>IFERROR(F89/C89,"")</f>
        <v/>
      </c>
      <c r="I89" s="613" t="s">
        <v>390</v>
      </c>
      <c r="J89" s="528"/>
      <c r="K89" s="528"/>
      <c r="L89" s="528"/>
      <c r="M89" s="523"/>
      <c r="N89" s="614" t="str">
        <f>IFERROR(L89/J89,"")</f>
        <v/>
      </c>
      <c r="O89" s="615" t="str">
        <f>IFERROR(M89/J89,"")</f>
        <v/>
      </c>
      <c r="P89" s="613" t="s">
        <v>390</v>
      </c>
      <c r="Q89" s="528"/>
      <c r="R89" s="528"/>
      <c r="S89" s="528"/>
      <c r="T89" s="523"/>
      <c r="U89" s="614" t="str">
        <f>IFERROR(S89/Q89,"")</f>
        <v/>
      </c>
      <c r="V89" s="615" t="str">
        <f>IFERROR(T89/Q89,"")</f>
        <v/>
      </c>
      <c r="W89" s="613" t="s">
        <v>390</v>
      </c>
      <c r="X89" s="616"/>
      <c r="Y89" s="528"/>
      <c r="Z89" s="528"/>
      <c r="AA89" s="523"/>
      <c r="AB89" s="614" t="str">
        <f>IFERROR(Z89/X89,"")</f>
        <v/>
      </c>
      <c r="AC89" s="615" t="str">
        <f>IFERROR(AA89/X89,"")</f>
        <v/>
      </c>
    </row>
    <row r="90" spans="1:36" ht="31" hidden="1" outlineLevel="1" x14ac:dyDescent="0.3">
      <c r="A90" s="655" t="s">
        <v>397</v>
      </c>
      <c r="B90" s="620" t="s">
        <v>392</v>
      </c>
      <c r="C90" s="534"/>
      <c r="D90" s="534"/>
      <c r="E90" s="534"/>
      <c r="F90" s="530"/>
      <c r="G90" s="618" t="str">
        <f t="shared" ref="G90" si="30">IFERROR(E90/C90,"")</f>
        <v/>
      </c>
      <c r="H90" s="619" t="str">
        <f t="shared" ref="H90" si="31">IFERROR(F90/C90,"")</f>
        <v/>
      </c>
      <c r="I90" s="620" t="s">
        <v>392</v>
      </c>
      <c r="J90" s="534"/>
      <c r="K90" s="534"/>
      <c r="L90" s="534"/>
      <c r="M90" s="530"/>
      <c r="N90" s="618" t="str">
        <f t="shared" ref="N90" si="32">IFERROR(L90/J90,"")</f>
        <v/>
      </c>
      <c r="O90" s="619" t="str">
        <f t="shared" ref="O90" si="33">IFERROR(M90/J90,"")</f>
        <v/>
      </c>
      <c r="P90" s="620" t="s">
        <v>392</v>
      </c>
      <c r="Q90" s="534"/>
      <c r="R90" s="534"/>
      <c r="S90" s="534"/>
      <c r="T90" s="530"/>
      <c r="U90" s="618" t="str">
        <f t="shared" ref="U90" si="34">IFERROR(S90/Q90,"")</f>
        <v/>
      </c>
      <c r="V90" s="619" t="str">
        <f t="shared" ref="V90" si="35">IFERROR(T90/Q90,"")</f>
        <v/>
      </c>
      <c r="W90" s="620" t="s">
        <v>392</v>
      </c>
      <c r="X90" s="621"/>
      <c r="Y90" s="534"/>
      <c r="Z90" s="534"/>
      <c r="AA90" s="530"/>
      <c r="AB90" s="618" t="str">
        <f t="shared" ref="AB90" si="36">IFERROR(Z90/X90,"")</f>
        <v/>
      </c>
      <c r="AC90" s="619" t="str">
        <f t="shared" ref="AC90" si="37">IFERROR(AA90/X90,"")</f>
        <v/>
      </c>
    </row>
    <row r="91" spans="1:36" hidden="1" outlineLevel="1" x14ac:dyDescent="0.3">
      <c r="A91" s="652" t="s">
        <v>394</v>
      </c>
      <c r="B91" s="925" t="s">
        <v>395</v>
      </c>
      <c r="C91" s="926"/>
      <c r="D91" s="926"/>
      <c r="E91" s="926"/>
      <c r="F91" s="927"/>
      <c r="G91" s="626"/>
      <c r="H91" s="627"/>
      <c r="I91" s="925" t="s">
        <v>395</v>
      </c>
      <c r="J91" s="926"/>
      <c r="K91" s="926"/>
      <c r="L91" s="926"/>
      <c r="M91" s="927"/>
      <c r="N91" s="626"/>
      <c r="O91" s="627"/>
      <c r="P91" s="925" t="s">
        <v>395</v>
      </c>
      <c r="Q91" s="926"/>
      <c r="R91" s="926"/>
      <c r="S91" s="926"/>
      <c r="T91" s="927"/>
      <c r="U91" s="626"/>
      <c r="V91" s="627"/>
      <c r="W91" s="925" t="s">
        <v>395</v>
      </c>
      <c r="X91" s="926"/>
      <c r="Y91" s="926"/>
      <c r="Z91" s="926"/>
      <c r="AA91" s="927"/>
      <c r="AB91" s="626"/>
      <c r="AC91" s="627"/>
    </row>
    <row r="92" spans="1:36" hidden="1" outlineLevel="1" x14ac:dyDescent="0.3">
      <c r="A92" s="653"/>
      <c r="B92" s="928"/>
      <c r="C92" s="929"/>
      <c r="D92" s="929"/>
      <c r="E92" s="929"/>
      <c r="F92" s="930"/>
      <c r="G92" s="628"/>
      <c r="H92" s="629"/>
      <c r="I92" s="928"/>
      <c r="J92" s="929"/>
      <c r="K92" s="929"/>
      <c r="L92" s="929"/>
      <c r="M92" s="930"/>
      <c r="N92" s="628"/>
      <c r="O92" s="629"/>
      <c r="P92" s="928"/>
      <c r="Q92" s="929"/>
      <c r="R92" s="929"/>
      <c r="S92" s="929"/>
      <c r="T92" s="930"/>
      <c r="U92" s="628"/>
      <c r="V92" s="629"/>
      <c r="W92" s="928"/>
      <c r="X92" s="929"/>
      <c r="Y92" s="929"/>
      <c r="Z92" s="929"/>
      <c r="AA92" s="930"/>
      <c r="AB92" s="628"/>
      <c r="AC92" s="629"/>
    </row>
    <row r="93" spans="1:36" hidden="1" outlineLevel="1" x14ac:dyDescent="0.3">
      <c r="A93" s="653"/>
      <c r="B93" s="928"/>
      <c r="C93" s="929"/>
      <c r="D93" s="929"/>
      <c r="E93" s="929"/>
      <c r="F93" s="930"/>
      <c r="G93" s="628"/>
      <c r="H93" s="629"/>
      <c r="I93" s="928"/>
      <c r="J93" s="929"/>
      <c r="K93" s="929"/>
      <c r="L93" s="929"/>
      <c r="M93" s="930"/>
      <c r="N93" s="628"/>
      <c r="O93" s="629"/>
      <c r="P93" s="928"/>
      <c r="Q93" s="929"/>
      <c r="R93" s="929"/>
      <c r="S93" s="929"/>
      <c r="T93" s="930"/>
      <c r="U93" s="628"/>
      <c r="V93" s="629"/>
      <c r="W93" s="928"/>
      <c r="X93" s="929"/>
      <c r="Y93" s="929"/>
      <c r="Z93" s="929"/>
      <c r="AA93" s="930"/>
      <c r="AB93" s="628"/>
      <c r="AC93" s="629"/>
    </row>
    <row r="94" spans="1:36" collapsed="1" x14ac:dyDescent="0.3">
      <c r="X94" s="4"/>
      <c r="Y94" s="17"/>
    </row>
    <row r="95" spans="1:36" s="2" customFormat="1" collapsed="1" x14ac:dyDescent="0.3">
      <c r="A95" s="658" t="s">
        <v>293</v>
      </c>
      <c r="B95" s="555"/>
      <c r="C95" s="555"/>
      <c r="D95" s="555"/>
      <c r="E95" s="555"/>
      <c r="F95" s="555"/>
      <c r="G95" s="555"/>
      <c r="H95" s="555"/>
      <c r="I95" s="555"/>
      <c r="J95" s="555"/>
      <c r="K95" s="555"/>
      <c r="L95" s="555"/>
      <c r="M95" s="555"/>
      <c r="N95" s="555"/>
      <c r="O95" s="555"/>
      <c r="P95" s="555"/>
      <c r="Q95" s="555"/>
      <c r="R95" s="555"/>
      <c r="S95" s="555"/>
      <c r="T95" s="555"/>
      <c r="U95" s="555"/>
      <c r="V95" s="555"/>
      <c r="W95" s="555"/>
      <c r="X95" s="556"/>
      <c r="Y95" s="555"/>
      <c r="Z95" s="555"/>
      <c r="AA95" s="555"/>
      <c r="AB95" s="555"/>
      <c r="AC95" s="555"/>
      <c r="AD95" s="555"/>
      <c r="AE95" s="555"/>
      <c r="AF95" s="555"/>
      <c r="AG95" s="555"/>
    </row>
    <row r="96" spans="1:36" s="500" customFormat="1" hidden="1" outlineLevel="1" x14ac:dyDescent="0.3">
      <c r="A96" s="632"/>
      <c r="B96" s="607" t="s">
        <v>398</v>
      </c>
      <c r="C96" s="630"/>
      <c r="D96" s="630"/>
      <c r="E96" s="630"/>
      <c r="F96" s="630"/>
      <c r="G96" s="931" t="s">
        <v>556</v>
      </c>
      <c r="H96" s="932"/>
      <c r="I96" s="631" t="s">
        <v>399</v>
      </c>
      <c r="J96" s="630"/>
      <c r="K96" s="630"/>
      <c r="L96" s="630"/>
      <c r="M96" s="630"/>
      <c r="N96" s="931" t="s">
        <v>556</v>
      </c>
      <c r="O96" s="932"/>
      <c r="P96" s="631" t="s">
        <v>400</v>
      </c>
      <c r="Q96" s="630"/>
      <c r="R96" s="630"/>
      <c r="S96" s="630"/>
      <c r="T96" s="630"/>
      <c r="U96" s="931" t="s">
        <v>556</v>
      </c>
      <c r="V96" s="932"/>
      <c r="W96" s="631" t="s">
        <v>401</v>
      </c>
      <c r="X96" s="632"/>
      <c r="Y96" s="630"/>
      <c r="Z96" s="630"/>
      <c r="AA96" s="630"/>
      <c r="AB96" s="931" t="s">
        <v>556</v>
      </c>
      <c r="AC96" s="932"/>
      <c r="AF96" s="17"/>
      <c r="AG96" s="17"/>
      <c r="AH96" s="17"/>
      <c r="AI96" s="17"/>
      <c r="AJ96" s="17"/>
    </row>
    <row r="97" spans="1:36" s="4" customFormat="1" ht="77.5" hidden="1" outlineLevel="1" x14ac:dyDescent="0.3">
      <c r="A97" s="636"/>
      <c r="B97" s="612" t="s">
        <v>281</v>
      </c>
      <c r="C97" s="764" t="str">
        <f>'Compte des résultats'!$C$8</f>
        <v>n = année précédente</v>
      </c>
      <c r="D97" s="764" t="str">
        <f>'Compte des résultats'!$D$8</f>
        <v>n+1 
(1re année du PDR)</v>
      </c>
      <c r="E97" s="764" t="str">
        <f>'Compte des résultats'!$I$8</f>
        <v>n+6</v>
      </c>
      <c r="F97" s="765" t="str">
        <f>'Compte des résultats'!$J$8</f>
        <v>1re année après la mise en oeuvre</v>
      </c>
      <c r="G97" s="592" t="s">
        <v>557</v>
      </c>
      <c r="H97" s="593" t="s">
        <v>558</v>
      </c>
      <c r="I97" s="612" t="s">
        <v>281</v>
      </c>
      <c r="J97" s="764" t="str">
        <f>'Compte des résultats'!$C$8</f>
        <v>n = année précédente</v>
      </c>
      <c r="K97" s="764" t="str">
        <f>'Compte des résultats'!$D$8</f>
        <v>n+1 
(1re année du PDR)</v>
      </c>
      <c r="L97" s="766" t="str">
        <f>'Compte des résultats'!$I$8</f>
        <v>n+6</v>
      </c>
      <c r="M97" s="767" t="str">
        <f>'Compte des résultats'!$J$8</f>
        <v>1re année après la mise en oeuvre</v>
      </c>
      <c r="N97" s="592" t="s">
        <v>557</v>
      </c>
      <c r="O97" s="593" t="s">
        <v>558</v>
      </c>
      <c r="P97" s="612" t="s">
        <v>281</v>
      </c>
      <c r="Q97" s="764" t="str">
        <f>'Compte des résultats'!$C$8</f>
        <v>n = année précédente</v>
      </c>
      <c r="R97" s="764" t="str">
        <f>'Compte des résultats'!$D$8</f>
        <v>n+1 
(1re année du PDR)</v>
      </c>
      <c r="S97" s="766" t="str">
        <f>'Compte des résultats'!$I$8</f>
        <v>n+6</v>
      </c>
      <c r="T97" s="767" t="str">
        <f>'Compte des résultats'!$J$8</f>
        <v>1re année après la mise en oeuvre</v>
      </c>
      <c r="U97" s="592" t="s">
        <v>557</v>
      </c>
      <c r="V97" s="593" t="s">
        <v>558</v>
      </c>
      <c r="W97" s="612" t="s">
        <v>281</v>
      </c>
      <c r="X97" s="764" t="str">
        <f>'Compte des résultats'!$C$8</f>
        <v>n = année précédente</v>
      </c>
      <c r="Y97" s="764" t="str">
        <f>'Compte des résultats'!$D$8</f>
        <v>n+1 
(1re année du PDR)</v>
      </c>
      <c r="Z97" s="766" t="str">
        <f>'Compte des résultats'!$I$8</f>
        <v>n+6</v>
      </c>
      <c r="AA97" s="767" t="str">
        <f>'Compte des résultats'!$J$8</f>
        <v>1re année après la mise en oeuvre</v>
      </c>
      <c r="AB97" s="592" t="s">
        <v>557</v>
      </c>
      <c r="AC97" s="593" t="s">
        <v>558</v>
      </c>
      <c r="AF97" s="17"/>
      <c r="AG97" s="17"/>
      <c r="AH97" s="17"/>
      <c r="AI97" s="17"/>
      <c r="AJ97" s="17"/>
    </row>
    <row r="98" spans="1:36" ht="31" hidden="1" outlineLevel="1" x14ac:dyDescent="0.3">
      <c r="A98" s="633" t="s">
        <v>402</v>
      </c>
      <c r="B98" s="613" t="s">
        <v>403</v>
      </c>
      <c r="C98" s="528"/>
      <c r="D98" s="528"/>
      <c r="E98" s="528"/>
      <c r="F98" s="523"/>
      <c r="G98" s="614" t="str">
        <f>IFERROR(E98/C98,"")</f>
        <v/>
      </c>
      <c r="H98" s="615" t="str">
        <f>IFERROR(F98/C98,"")</f>
        <v/>
      </c>
      <c r="I98" s="613" t="s">
        <v>403</v>
      </c>
      <c r="J98" s="528"/>
      <c r="K98" s="528"/>
      <c r="L98" s="528"/>
      <c r="M98" s="523"/>
      <c r="N98" s="614" t="str">
        <f>IFERROR(L98/J98,"")</f>
        <v/>
      </c>
      <c r="O98" s="615" t="str">
        <f>IFERROR(M98/J98,"")</f>
        <v/>
      </c>
      <c r="P98" s="613" t="s">
        <v>403</v>
      </c>
      <c r="Q98" s="528"/>
      <c r="R98" s="528"/>
      <c r="S98" s="528"/>
      <c r="T98" s="523"/>
      <c r="U98" s="614" t="str">
        <f>IFERROR(S98/Q98,"")</f>
        <v/>
      </c>
      <c r="V98" s="615" t="str">
        <f>IFERROR(T98/Q98,"")</f>
        <v/>
      </c>
      <c r="W98" s="613" t="s">
        <v>403</v>
      </c>
      <c r="X98" s="616"/>
      <c r="Y98" s="528"/>
      <c r="Z98" s="528"/>
      <c r="AA98" s="523"/>
      <c r="AB98" s="614" t="str">
        <f>IFERROR(Z98/X98,"")</f>
        <v/>
      </c>
      <c r="AC98" s="615" t="str">
        <f>IFERROR(AA98/X98,"")</f>
        <v/>
      </c>
    </row>
    <row r="99" spans="1:36" ht="46.5" hidden="1" outlineLevel="1" x14ac:dyDescent="0.3">
      <c r="A99" s="633" t="s">
        <v>404</v>
      </c>
      <c r="B99" s="620" t="s">
        <v>392</v>
      </c>
      <c r="C99" s="534"/>
      <c r="D99" s="534"/>
      <c r="E99" s="534"/>
      <c r="F99" s="530"/>
      <c r="G99" s="618" t="str">
        <f t="shared" ref="G99" si="38">IFERROR(E99/C99,"")</f>
        <v/>
      </c>
      <c r="H99" s="619" t="str">
        <f t="shared" ref="H99" si="39">IFERROR(F99/C99,"")</f>
        <v/>
      </c>
      <c r="I99" s="620" t="s">
        <v>392</v>
      </c>
      <c r="J99" s="534"/>
      <c r="K99" s="534"/>
      <c r="L99" s="534"/>
      <c r="M99" s="530"/>
      <c r="N99" s="618" t="str">
        <f t="shared" ref="N99" si="40">IFERROR(L99/J99,"")</f>
        <v/>
      </c>
      <c r="O99" s="619" t="str">
        <f t="shared" ref="O99" si="41">IFERROR(M99/J99,"")</f>
        <v/>
      </c>
      <c r="P99" s="620" t="s">
        <v>392</v>
      </c>
      <c r="Q99" s="534"/>
      <c r="R99" s="534"/>
      <c r="S99" s="534"/>
      <c r="T99" s="530"/>
      <c r="U99" s="618" t="str">
        <f t="shared" ref="U99" si="42">IFERROR(S99/Q99,"")</f>
        <v/>
      </c>
      <c r="V99" s="619" t="str">
        <f t="shared" ref="V99" si="43">IFERROR(T99/Q99,"")</f>
        <v/>
      </c>
      <c r="W99" s="620" t="s">
        <v>392</v>
      </c>
      <c r="X99" s="621"/>
      <c r="Y99" s="534"/>
      <c r="Z99" s="534"/>
      <c r="AA99" s="530"/>
      <c r="AB99" s="618" t="str">
        <f t="shared" ref="AB99" si="44">IFERROR(Z99/X99,"")</f>
        <v/>
      </c>
      <c r="AC99" s="619" t="str">
        <f t="shared" ref="AC99" si="45">IFERROR(AA99/X99,"")</f>
        <v/>
      </c>
    </row>
    <row r="100" spans="1:36" ht="31" hidden="1" outlineLevel="1" x14ac:dyDescent="0.3">
      <c r="A100" s="656" t="s">
        <v>405</v>
      </c>
      <c r="B100" s="925" t="s">
        <v>395</v>
      </c>
      <c r="C100" s="926"/>
      <c r="D100" s="926"/>
      <c r="E100" s="926"/>
      <c r="F100" s="927"/>
      <c r="G100" s="626"/>
      <c r="H100" s="627"/>
      <c r="I100" s="925" t="s">
        <v>395</v>
      </c>
      <c r="J100" s="926"/>
      <c r="K100" s="926"/>
      <c r="L100" s="926"/>
      <c r="M100" s="927"/>
      <c r="N100" s="626"/>
      <c r="O100" s="627"/>
      <c r="P100" s="925" t="s">
        <v>395</v>
      </c>
      <c r="Q100" s="926"/>
      <c r="R100" s="926"/>
      <c r="S100" s="926"/>
      <c r="T100" s="927"/>
      <c r="U100" s="626"/>
      <c r="V100" s="627"/>
      <c r="W100" s="925" t="s">
        <v>395</v>
      </c>
      <c r="X100" s="926"/>
      <c r="Y100" s="926"/>
      <c r="Z100" s="926"/>
      <c r="AA100" s="927"/>
      <c r="AB100" s="626"/>
      <c r="AC100" s="627"/>
    </row>
    <row r="101" spans="1:36" hidden="1" outlineLevel="1" x14ac:dyDescent="0.3">
      <c r="B101" s="928"/>
      <c r="C101" s="929"/>
      <c r="D101" s="929"/>
      <c r="E101" s="929"/>
      <c r="F101" s="930"/>
      <c r="G101" s="628"/>
      <c r="H101" s="629"/>
      <c r="I101" s="928"/>
      <c r="J101" s="929"/>
      <c r="K101" s="929"/>
      <c r="L101" s="929"/>
      <c r="M101" s="930"/>
      <c r="N101" s="628"/>
      <c r="O101" s="629"/>
      <c r="P101" s="928"/>
      <c r="Q101" s="929"/>
      <c r="R101" s="929"/>
      <c r="S101" s="929"/>
      <c r="T101" s="930"/>
      <c r="U101" s="628"/>
      <c r="V101" s="629"/>
      <c r="W101" s="928"/>
      <c r="X101" s="929"/>
      <c r="Y101" s="929"/>
      <c r="Z101" s="929"/>
      <c r="AA101" s="930"/>
      <c r="AB101" s="628"/>
      <c r="AC101" s="629"/>
    </row>
    <row r="102" spans="1:36" hidden="1" outlineLevel="1" x14ac:dyDescent="0.3">
      <c r="B102" s="928"/>
      <c r="C102" s="929"/>
      <c r="D102" s="929"/>
      <c r="E102" s="929"/>
      <c r="F102" s="930"/>
      <c r="G102" s="628"/>
      <c r="H102" s="629"/>
      <c r="I102" s="928"/>
      <c r="J102" s="929"/>
      <c r="K102" s="929"/>
      <c r="L102" s="929"/>
      <c r="M102" s="930"/>
      <c r="N102" s="628"/>
      <c r="O102" s="629"/>
      <c r="P102" s="928"/>
      <c r="Q102" s="929"/>
      <c r="R102" s="929"/>
      <c r="S102" s="929"/>
      <c r="T102" s="930"/>
      <c r="U102" s="628"/>
      <c r="V102" s="629"/>
      <c r="W102" s="928"/>
      <c r="X102" s="929"/>
      <c r="Y102" s="929"/>
      <c r="Z102" s="929"/>
      <c r="AA102" s="930"/>
      <c r="AB102" s="628"/>
      <c r="AC102" s="629"/>
    </row>
    <row r="103" spans="1:36" collapsed="1" x14ac:dyDescent="0.3"/>
    <row r="105" spans="1:36" s="876" customFormat="1" ht="18" x14ac:dyDescent="0.3">
      <c r="A105" s="872" t="s">
        <v>356</v>
      </c>
      <c r="B105" s="873"/>
      <c r="C105" s="873"/>
      <c r="D105" s="873"/>
      <c r="E105" s="873"/>
      <c r="F105" s="873"/>
      <c r="G105" s="873"/>
      <c r="H105" s="873"/>
      <c r="I105" s="873"/>
      <c r="J105" s="874"/>
      <c r="K105" s="873"/>
      <c r="L105" s="873"/>
      <c r="M105" s="873"/>
      <c r="N105" s="873"/>
      <c r="O105" s="873"/>
      <c r="P105" s="873"/>
      <c r="Q105" s="873"/>
      <c r="R105" s="873"/>
      <c r="S105" s="873"/>
      <c r="T105" s="873"/>
      <c r="U105" s="873"/>
      <c r="V105" s="873"/>
      <c r="W105" s="873"/>
      <c r="X105" s="873"/>
      <c r="Y105" s="873"/>
      <c r="Z105" s="873"/>
      <c r="AA105" s="873"/>
      <c r="AB105" s="873"/>
      <c r="AC105" s="873"/>
      <c r="AD105" s="873"/>
      <c r="AE105" s="873"/>
      <c r="AF105" s="873"/>
      <c r="AG105" s="873"/>
      <c r="AH105" s="875"/>
      <c r="AI105" s="875"/>
    </row>
    <row r="106" spans="1:36" outlineLevel="1" x14ac:dyDescent="0.3">
      <c r="A106" s="635" t="s">
        <v>357</v>
      </c>
    </row>
    <row r="107" spans="1:36" s="777" customFormat="1" ht="28" customHeight="1" outlineLevel="1" x14ac:dyDescent="0.35">
      <c r="A107" s="768" t="s">
        <v>407</v>
      </c>
      <c r="B107" s="769" t="s">
        <v>408</v>
      </c>
      <c r="C107" s="769" t="s">
        <v>409</v>
      </c>
      <c r="D107" s="770" t="s">
        <v>410</v>
      </c>
      <c r="E107" s="771" t="s">
        <v>411</v>
      </c>
      <c r="F107" s="772" t="str">
        <f>'Compte des résultats'!C8</f>
        <v>n = année précédente</v>
      </c>
      <c r="G107" s="773" t="s">
        <v>412</v>
      </c>
      <c r="H107" s="774" t="s">
        <v>413</v>
      </c>
      <c r="I107" s="775" t="s">
        <v>414</v>
      </c>
      <c r="J107" s="774" t="s">
        <v>415</v>
      </c>
      <c r="K107" s="775" t="s">
        <v>416</v>
      </c>
      <c r="L107" s="774" t="s">
        <v>417</v>
      </c>
      <c r="M107" s="775" t="s">
        <v>418</v>
      </c>
      <c r="N107" s="774" t="s">
        <v>419</v>
      </c>
      <c r="O107" s="775" t="s">
        <v>420</v>
      </c>
      <c r="P107" s="774" t="s">
        <v>421</v>
      </c>
      <c r="Q107" s="775" t="s">
        <v>422</v>
      </c>
      <c r="R107" s="776" t="s">
        <v>423</v>
      </c>
      <c r="S107" s="773" t="s">
        <v>424</v>
      </c>
      <c r="T107" s="774" t="s">
        <v>425</v>
      </c>
      <c r="U107" s="775" t="s">
        <v>426</v>
      </c>
      <c r="V107" s="774" t="s">
        <v>427</v>
      </c>
      <c r="Y107" s="778"/>
    </row>
    <row r="108" spans="1:36" s="788" customFormat="1" ht="16" outlineLevel="1" x14ac:dyDescent="0.35">
      <c r="A108" s="779" t="s">
        <v>476</v>
      </c>
      <c r="B108" s="779" t="str">
        <f>A54</f>
        <v>Seuil de gain en %</v>
      </c>
      <c r="C108" s="780" t="s">
        <v>477</v>
      </c>
      <c r="D108" s="781" t="s">
        <v>428</v>
      </c>
      <c r="E108" s="782"/>
      <c r="F108" s="783" t="str">
        <f>C54</f>
        <v>N/A</v>
      </c>
      <c r="G108" s="784" t="str">
        <f>D54</f>
        <v>N/A</v>
      </c>
      <c r="H108" s="785"/>
      <c r="I108" s="784" t="str">
        <f>E54</f>
        <v>N/A</v>
      </c>
      <c r="J108" s="785"/>
      <c r="K108" s="784" t="str">
        <f>F54</f>
        <v>N/A</v>
      </c>
      <c r="L108" s="785"/>
      <c r="M108" s="784" t="str">
        <f>F54</f>
        <v>N/A</v>
      </c>
      <c r="N108" s="785"/>
      <c r="O108" s="784" t="str">
        <f>G54</f>
        <v>N/A</v>
      </c>
      <c r="P108" s="785"/>
      <c r="Q108" s="784" t="str">
        <f>H54</f>
        <v>N/A</v>
      </c>
      <c r="R108" s="786"/>
      <c r="S108" s="787"/>
      <c r="T108" s="785"/>
      <c r="U108" s="784"/>
      <c r="V108" s="785"/>
      <c r="Y108" s="789"/>
    </row>
    <row r="109" spans="1:36" s="788" customFormat="1" ht="16" outlineLevel="1" x14ac:dyDescent="0.35">
      <c r="A109" s="790" t="s">
        <v>476</v>
      </c>
      <c r="B109" s="790" t="str">
        <f t="shared" ref="B109:B114" si="46">A55</f>
        <v>Résultat annuel net</v>
      </c>
      <c r="C109" s="790" t="s">
        <v>392</v>
      </c>
      <c r="D109" s="791" t="s">
        <v>428</v>
      </c>
      <c r="E109" s="792"/>
      <c r="F109" s="793">
        <f t="shared" ref="F109:F114" si="47">C55</f>
        <v>0</v>
      </c>
      <c r="G109" s="794">
        <f t="shared" ref="G109:G114" si="48">D55</f>
        <v>0</v>
      </c>
      <c r="H109" s="795"/>
      <c r="I109" s="794">
        <f t="shared" ref="I109:I114" si="49">E55</f>
        <v>0</v>
      </c>
      <c r="J109" s="795"/>
      <c r="K109" s="794">
        <f t="shared" ref="K109:K114" si="50">F55</f>
        <v>0</v>
      </c>
      <c r="L109" s="795"/>
      <c r="M109" s="794">
        <f t="shared" ref="M109:M114" si="51">F55</f>
        <v>0</v>
      </c>
      <c r="N109" s="795"/>
      <c r="O109" s="794">
        <f t="shared" ref="O109:O114" si="52">G55</f>
        <v>0</v>
      </c>
      <c r="P109" s="795"/>
      <c r="Q109" s="794">
        <f t="shared" ref="Q109:Q114" si="53">H55</f>
        <v>0</v>
      </c>
      <c r="R109" s="793"/>
      <c r="S109" s="796"/>
      <c r="T109" s="795"/>
      <c r="U109" s="794"/>
      <c r="V109" s="795"/>
      <c r="Y109" s="789"/>
    </row>
    <row r="110" spans="1:36" s="788" customFormat="1" ht="31" outlineLevel="1" x14ac:dyDescent="0.35">
      <c r="A110" s="790" t="s">
        <v>476</v>
      </c>
      <c r="B110" s="790" t="str">
        <f t="shared" si="46"/>
        <v>Cashflow provenant de l'activité (cumulé)</v>
      </c>
      <c r="C110" s="790" t="s">
        <v>392</v>
      </c>
      <c r="D110" s="791" t="s">
        <v>428</v>
      </c>
      <c r="E110" s="792"/>
      <c r="F110" s="793">
        <f t="shared" si="47"/>
        <v>0</v>
      </c>
      <c r="G110" s="794">
        <f t="shared" si="48"/>
        <v>0</v>
      </c>
      <c r="H110" s="795"/>
      <c r="I110" s="794">
        <f t="shared" si="49"/>
        <v>0</v>
      </c>
      <c r="J110" s="795"/>
      <c r="K110" s="794">
        <f t="shared" si="50"/>
        <v>0</v>
      </c>
      <c r="L110" s="795"/>
      <c r="M110" s="794">
        <f t="shared" si="51"/>
        <v>0</v>
      </c>
      <c r="N110" s="795"/>
      <c r="O110" s="794">
        <f t="shared" si="52"/>
        <v>0</v>
      </c>
      <c r="P110" s="795"/>
      <c r="Q110" s="794">
        <f t="shared" si="53"/>
        <v>0</v>
      </c>
      <c r="R110" s="793"/>
      <c r="S110" s="796"/>
      <c r="T110" s="795"/>
      <c r="U110" s="794"/>
      <c r="V110" s="795"/>
      <c r="Y110" s="789"/>
    </row>
    <row r="111" spans="1:36" s="788" customFormat="1" ht="31" outlineLevel="1" x14ac:dyDescent="0.35">
      <c r="A111" s="790" t="s">
        <v>476</v>
      </c>
      <c r="B111" s="779" t="str">
        <f t="shared" si="46"/>
        <v>capital de tiers (cumulé)</v>
      </c>
      <c r="C111" s="790" t="s">
        <v>392</v>
      </c>
      <c r="D111" s="791" t="s">
        <v>428</v>
      </c>
      <c r="E111" s="792"/>
      <c r="F111" s="793">
        <f t="shared" si="47"/>
        <v>0</v>
      </c>
      <c r="G111" s="794">
        <f t="shared" si="48"/>
        <v>0</v>
      </c>
      <c r="H111" s="795"/>
      <c r="I111" s="794">
        <f t="shared" si="49"/>
        <v>0</v>
      </c>
      <c r="J111" s="795"/>
      <c r="K111" s="794">
        <f t="shared" si="50"/>
        <v>0</v>
      </c>
      <c r="L111" s="795"/>
      <c r="M111" s="794">
        <f t="shared" si="51"/>
        <v>0</v>
      </c>
      <c r="N111" s="795"/>
      <c r="O111" s="794">
        <f t="shared" si="52"/>
        <v>0</v>
      </c>
      <c r="P111" s="795"/>
      <c r="Q111" s="794">
        <f t="shared" si="53"/>
        <v>0</v>
      </c>
      <c r="R111" s="793"/>
      <c r="S111" s="796"/>
      <c r="T111" s="795"/>
      <c r="U111" s="794"/>
      <c r="V111" s="795"/>
      <c r="Y111" s="789"/>
    </row>
    <row r="112" spans="1:36" s="788" customFormat="1" ht="31" outlineLevel="1" x14ac:dyDescent="0.35">
      <c r="A112" s="779" t="s">
        <v>476</v>
      </c>
      <c r="B112" s="790" t="str">
        <f t="shared" si="46"/>
        <v>Facteur d'endettement</v>
      </c>
      <c r="C112" s="790" t="s">
        <v>478</v>
      </c>
      <c r="D112" s="791" t="s">
        <v>428</v>
      </c>
      <c r="E112" s="792"/>
      <c r="F112" s="793" t="str">
        <f t="shared" si="47"/>
        <v>N/A</v>
      </c>
      <c r="G112" s="794" t="str">
        <f t="shared" si="48"/>
        <v>N/A</v>
      </c>
      <c r="H112" s="795"/>
      <c r="I112" s="794" t="str">
        <f t="shared" si="49"/>
        <v>N/A</v>
      </c>
      <c r="J112" s="795"/>
      <c r="K112" s="794" t="str">
        <f t="shared" si="50"/>
        <v>N/A</v>
      </c>
      <c r="L112" s="795"/>
      <c r="M112" s="794" t="str">
        <f t="shared" si="51"/>
        <v>N/A</v>
      </c>
      <c r="N112" s="795"/>
      <c r="O112" s="794" t="str">
        <f t="shared" si="52"/>
        <v>N/A</v>
      </c>
      <c r="P112" s="795"/>
      <c r="Q112" s="794" t="str">
        <f t="shared" si="53"/>
        <v>N/A</v>
      </c>
      <c r="R112" s="793"/>
      <c r="S112" s="796"/>
      <c r="T112" s="795"/>
      <c r="U112" s="794"/>
      <c r="V112" s="795"/>
      <c r="Y112" s="789"/>
    </row>
    <row r="113" spans="1:25" s="788" customFormat="1" ht="46.5" outlineLevel="1" x14ac:dyDescent="0.35">
      <c r="A113" s="790" t="s">
        <v>476</v>
      </c>
      <c r="B113" s="790" t="str">
        <f t="shared" si="46"/>
        <v>∆ Résultat net contre capital tiers investi (cumulé)</v>
      </c>
      <c r="C113" s="790" t="s">
        <v>478</v>
      </c>
      <c r="D113" s="791" t="s">
        <v>428</v>
      </c>
      <c r="E113" s="792"/>
      <c r="F113" s="793">
        <f t="shared" si="47"/>
        <v>0</v>
      </c>
      <c r="G113" s="794">
        <f t="shared" si="48"/>
        <v>0</v>
      </c>
      <c r="H113" s="795"/>
      <c r="I113" s="794">
        <f t="shared" si="49"/>
        <v>0</v>
      </c>
      <c r="J113" s="795"/>
      <c r="K113" s="794">
        <f t="shared" si="50"/>
        <v>0</v>
      </c>
      <c r="L113" s="795"/>
      <c r="M113" s="794">
        <f t="shared" si="51"/>
        <v>0</v>
      </c>
      <c r="N113" s="795"/>
      <c r="O113" s="794">
        <f t="shared" si="52"/>
        <v>0</v>
      </c>
      <c r="P113" s="795"/>
      <c r="Q113" s="794">
        <f t="shared" si="53"/>
        <v>0</v>
      </c>
      <c r="R113" s="793"/>
      <c r="S113" s="796"/>
      <c r="T113" s="795"/>
      <c r="U113" s="794"/>
      <c r="V113" s="795"/>
      <c r="Y113" s="789"/>
    </row>
    <row r="114" spans="1:25" s="788" customFormat="1" ht="16" outlineLevel="1" x14ac:dyDescent="0.35">
      <c r="A114" s="790" t="s">
        <v>476</v>
      </c>
      <c r="B114" s="779" t="str">
        <f t="shared" si="46"/>
        <v>Postes de travail</v>
      </c>
      <c r="C114" s="790" t="s">
        <v>479</v>
      </c>
      <c r="D114" s="791" t="s">
        <v>428</v>
      </c>
      <c r="E114" s="792"/>
      <c r="F114" s="793">
        <f t="shared" si="47"/>
        <v>0</v>
      </c>
      <c r="G114" s="794">
        <f t="shared" si="48"/>
        <v>0</v>
      </c>
      <c r="H114" s="795"/>
      <c r="I114" s="794">
        <f t="shared" si="49"/>
        <v>0</v>
      </c>
      <c r="J114" s="795"/>
      <c r="K114" s="794">
        <f t="shared" si="50"/>
        <v>0</v>
      </c>
      <c r="L114" s="795"/>
      <c r="M114" s="794">
        <f t="shared" si="51"/>
        <v>0</v>
      </c>
      <c r="N114" s="795"/>
      <c r="O114" s="794">
        <f t="shared" si="52"/>
        <v>0</v>
      </c>
      <c r="P114" s="795"/>
      <c r="Q114" s="794">
        <f t="shared" si="53"/>
        <v>0</v>
      </c>
      <c r="R114" s="793"/>
      <c r="S114" s="796"/>
      <c r="T114" s="795"/>
      <c r="U114" s="794"/>
      <c r="V114" s="795"/>
      <c r="Y114" s="789"/>
    </row>
    <row r="115" spans="1:25" s="788" customFormat="1" ht="16" outlineLevel="1" x14ac:dyDescent="0.35">
      <c r="A115" s="797" t="s">
        <v>587</v>
      </c>
      <c r="B115" s="790"/>
      <c r="C115" s="790"/>
      <c r="D115" s="791" t="s">
        <v>428</v>
      </c>
      <c r="E115" s="792"/>
      <c r="F115" s="793"/>
      <c r="G115" s="796"/>
      <c r="H115" s="795"/>
      <c r="I115" s="794"/>
      <c r="J115" s="795"/>
      <c r="K115" s="794"/>
      <c r="L115" s="795"/>
      <c r="M115" s="794"/>
      <c r="N115" s="795"/>
      <c r="O115" s="794"/>
      <c r="P115" s="795"/>
      <c r="Q115" s="794"/>
      <c r="R115" s="793"/>
      <c r="S115" s="796"/>
      <c r="T115" s="795"/>
      <c r="U115" s="794"/>
      <c r="V115" s="795"/>
      <c r="Y115" s="789"/>
    </row>
    <row r="116" spans="1:25" s="788" customFormat="1" ht="16" outlineLevel="1" x14ac:dyDescent="0.35">
      <c r="A116" s="797" t="s">
        <v>587</v>
      </c>
      <c r="B116" s="790"/>
      <c r="C116" s="790"/>
      <c r="D116" s="791" t="s">
        <v>428</v>
      </c>
      <c r="E116" s="792"/>
      <c r="F116" s="793"/>
      <c r="G116" s="796"/>
      <c r="H116" s="795"/>
      <c r="I116" s="794"/>
      <c r="J116" s="795"/>
      <c r="K116" s="794"/>
      <c r="L116" s="795"/>
      <c r="M116" s="794"/>
      <c r="N116" s="795"/>
      <c r="O116" s="794"/>
      <c r="P116" s="795"/>
      <c r="Q116" s="794"/>
      <c r="R116" s="793"/>
      <c r="S116" s="796"/>
      <c r="T116" s="795"/>
      <c r="U116" s="794"/>
      <c r="V116" s="795"/>
      <c r="Y116" s="789"/>
    </row>
    <row r="117" spans="1:25" s="788" customFormat="1" ht="16" outlineLevel="1" x14ac:dyDescent="0.35">
      <c r="A117" s="797" t="s">
        <v>587</v>
      </c>
      <c r="B117" s="780"/>
      <c r="C117" s="780"/>
      <c r="D117" s="781" t="s">
        <v>428</v>
      </c>
      <c r="E117" s="792"/>
      <c r="F117" s="793"/>
      <c r="G117" s="796"/>
      <c r="H117" s="795"/>
      <c r="I117" s="794"/>
      <c r="J117" s="795"/>
      <c r="K117" s="794"/>
      <c r="L117" s="795"/>
      <c r="M117" s="794"/>
      <c r="N117" s="795"/>
      <c r="O117" s="794"/>
      <c r="P117" s="795"/>
      <c r="Q117" s="794"/>
      <c r="R117" s="793"/>
      <c r="S117" s="796"/>
      <c r="T117" s="795"/>
      <c r="U117" s="794"/>
      <c r="V117" s="795"/>
      <c r="Y117" s="789"/>
    </row>
    <row r="118" spans="1:25" s="788" customFormat="1" ht="16" outlineLevel="1" x14ac:dyDescent="0.35">
      <c r="A118" s="797" t="s">
        <v>587</v>
      </c>
      <c r="B118" s="790"/>
      <c r="C118" s="790"/>
      <c r="D118" s="791" t="s">
        <v>428</v>
      </c>
      <c r="E118" s="792"/>
      <c r="F118" s="793"/>
      <c r="G118" s="796"/>
      <c r="H118" s="795"/>
      <c r="I118" s="794"/>
      <c r="J118" s="795"/>
      <c r="K118" s="794"/>
      <c r="L118" s="795"/>
      <c r="M118" s="794"/>
      <c r="N118" s="795"/>
      <c r="O118" s="794"/>
      <c r="P118" s="795"/>
      <c r="Q118" s="794"/>
      <c r="R118" s="793"/>
      <c r="S118" s="796"/>
      <c r="T118" s="795"/>
      <c r="U118" s="794"/>
      <c r="V118" s="795"/>
      <c r="Y118" s="789"/>
    </row>
    <row r="160" spans="1:1" x14ac:dyDescent="0.3">
      <c r="A160" s="490"/>
    </row>
  </sheetData>
  <mergeCells count="28">
    <mergeCell ref="A10:N10"/>
    <mergeCell ref="A11:N11"/>
    <mergeCell ref="A19:N19"/>
    <mergeCell ref="P100:T102"/>
    <mergeCell ref="W82:AA84"/>
    <mergeCell ref="G96:H96"/>
    <mergeCell ref="G77:H77"/>
    <mergeCell ref="N77:O77"/>
    <mergeCell ref="U77:V77"/>
    <mergeCell ref="B100:F102"/>
    <mergeCell ref="I100:M102"/>
    <mergeCell ref="B91:F93"/>
    <mergeCell ref="I91:M93"/>
    <mergeCell ref="B26:D26"/>
    <mergeCell ref="B82:F84"/>
    <mergeCell ref="I82:M84"/>
    <mergeCell ref="AB77:AC77"/>
    <mergeCell ref="AB87:AC87"/>
    <mergeCell ref="P82:T84"/>
    <mergeCell ref="P91:T93"/>
    <mergeCell ref="W91:AA93"/>
    <mergeCell ref="W100:AA102"/>
    <mergeCell ref="N87:O87"/>
    <mergeCell ref="G87:H87"/>
    <mergeCell ref="U87:V87"/>
    <mergeCell ref="AB96:AC96"/>
    <mergeCell ref="U96:V96"/>
    <mergeCell ref="N96:O96"/>
  </mergeCells>
  <conditionalFormatting sqref="C59:H59 C54:J58">
    <cfRule type="cellIs" dxfId="54" priority="11" operator="lessThan">
      <formula>0</formula>
    </cfRule>
  </conditionalFormatting>
  <conditionalFormatting sqref="K54:K58">
    <cfRule type="cellIs" dxfId="53" priority="6" operator="lessThan">
      <formula>0</formula>
    </cfRule>
  </conditionalFormatting>
  <conditionalFormatting sqref="I59">
    <cfRule type="cellIs" dxfId="52" priority="9" operator="lessThan">
      <formula>0</formula>
    </cfRule>
  </conditionalFormatting>
  <conditionalFormatting sqref="J59">
    <cfRule type="cellIs" dxfId="51" priority="7" operator="lessThan">
      <formula>0</formula>
    </cfRule>
  </conditionalFormatting>
  <conditionalFormatting sqref="K59">
    <cfRule type="cellIs" dxfId="50" priority="5" operator="lessThan">
      <formula>0</formula>
    </cfRule>
  </conditionalFormatting>
  <dataValidations count="1">
    <dataValidation type="list" allowBlank="1" showInputMessage="1" showErrorMessage="1" sqref="B5">
      <formula1>INDIRECT(B4)</formula1>
    </dataValidation>
  </dataValidations>
  <pageMargins left="0.7" right="0.7" top="0.78740157499999996" bottom="0.78740157499999996" header="0.3" footer="0.3"/>
  <pageSetup paperSize="9" scale="23" fitToHeight="0" orientation="landscape" r:id="rId1"/>
  <rowBreaks count="2" manualBreakCount="2">
    <brk id="49" max="32" man="1"/>
    <brk id="119" max="30" man="1"/>
  </rowBreaks>
  <ignoredErrors>
    <ignoredError sqref="B81 G79:H79 I81 I72:V73 I82:V86 J81:V81 G80:H86 I76:V80 I74 M74:V74 I75 N75:V75 I87:V102 G87:H100 AB79:AC100 C53:K60 E48:S48 F107:Q115 F39:I39 Q39:R39 F40:I47 Q40:S47 P40:P47 O39 K39:M39 K40:O47" unlockedFormula="1"/>
  </ignoredErrors>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'Dropdown input'!$B$26:$G$26</xm:f>
          </x14:formula1>
          <xm:sqref>B4</xm:sqref>
        </x14:dataValidation>
        <x14:dataValidation type="list" allowBlank="1" showInputMessage="1" showErrorMessage="1">
          <x14:formula1>
            <xm:f>'Dropdown input'!$B$36:$B$37</xm:f>
          </x14:formula1>
          <xm:sqref>B8</xm:sqref>
        </x14:dataValidation>
        <x14:dataValidation type="list" allowBlank="1" showInputMessage="1" showErrorMessage="1">
          <x14:formula1>
            <xm:f>'Dropdown input'!$B$41:$B$43</xm:f>
          </x14:formula1>
          <xm:sqref>B24 G123</xm:sqref>
        </x14:dataValidation>
        <x14:dataValidation type="list" allowBlank="1" showInputMessage="1" showErrorMessage="1">
          <x14:formula1>
            <xm:f>'Dropdown input'!$D$41:$D$43</xm:f>
          </x14:formula1>
          <xm:sqref>B3</xm:sqref>
        </x14:dataValidation>
        <x14:dataValidation type="list" allowBlank="1" showInputMessage="1" showErrorMessage="1">
          <x14:formula1>
            <xm:f>'Dropdown input'!$B$21:$B$24</xm:f>
          </x14:formula1>
          <xm:sqref>C39:C47</xm:sqref>
        </x14:dataValidation>
        <x14:dataValidation type="list" allowBlank="1" showInputMessage="1" showErrorMessage="1">
          <x14:formula1>
            <xm:f>'Dropdown input'!$B$7:$B$16</xm:f>
          </x14:formula1>
          <xm:sqref>D39:D47</xm:sqref>
        </x14:dataValidation>
        <x14:dataValidation type="list" allowBlank="1" showInputMessage="1" showErrorMessage="1">
          <x14:formula1>
            <xm:f>'Dropdown input'!$B$36:$B$38</xm:f>
          </x14:formula1>
          <xm:sqref>B7</xm:sqref>
        </x14:dataValidation>
        <x14:dataValidation type="list" allowBlank="1" showInputMessage="1" showErrorMessage="1">
          <x14:formula1>
            <xm:f>'Dropdown input'!$D$36:$D$38</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I67"/>
  <sheetViews>
    <sheetView showGridLines="0" view="pageBreakPreview" zoomScale="80" zoomScaleNormal="70" zoomScaleSheetLayoutView="80" workbookViewId="0">
      <selection activeCell="A4" sqref="A4:R4"/>
    </sheetView>
  </sheetViews>
  <sheetFormatPr baseColWidth="10" defaultColWidth="10.58203125" defaultRowHeight="14" outlineLevelRow="1" outlineLevelCol="1" x14ac:dyDescent="0.3"/>
  <cols>
    <col min="1" max="1" width="63" style="3" customWidth="1"/>
    <col min="2" max="2" width="22.83203125" style="3" customWidth="1"/>
    <col min="3" max="3" width="16.33203125" style="3" customWidth="1"/>
    <col min="4" max="4" width="15.83203125" style="3" customWidth="1"/>
    <col min="5" max="9" width="13.08203125" style="3" customWidth="1" outlineLevel="1"/>
    <col min="10" max="10" width="17.75" style="3" customWidth="1"/>
    <col min="11" max="11" width="10.83203125" style="3" customWidth="1"/>
    <col min="12" max="12" width="37.08203125" style="3" customWidth="1"/>
    <col min="13" max="13" width="30.33203125" style="3" customWidth="1"/>
    <col min="14" max="14" width="9.08203125" style="3" customWidth="1"/>
    <col min="15" max="15" width="7.83203125" style="3" customWidth="1"/>
    <col min="16" max="16" width="6.08203125" style="3" customWidth="1"/>
    <col min="17" max="16384" width="10.58203125" style="3"/>
  </cols>
  <sheetData>
    <row r="1" spans="1:35" s="264" customFormat="1" ht="23.5" customHeight="1" x14ac:dyDescent="0.3">
      <c r="A1" s="659" t="s">
        <v>430</v>
      </c>
      <c r="B1" s="262"/>
      <c r="C1" s="262"/>
      <c r="D1" s="262"/>
      <c r="E1" s="262"/>
      <c r="F1" s="262"/>
      <c r="G1" s="262"/>
      <c r="H1" s="262"/>
      <c r="I1" s="262"/>
      <c r="J1" s="262"/>
      <c r="K1" s="262"/>
      <c r="L1" s="262"/>
      <c r="M1" s="262"/>
      <c r="N1" s="262"/>
      <c r="O1" s="262"/>
      <c r="P1" s="262"/>
      <c r="Q1" s="262"/>
      <c r="R1" s="262"/>
      <c r="S1" s="262"/>
      <c r="T1" s="262"/>
      <c r="U1" s="262"/>
      <c r="V1" s="262"/>
      <c r="W1" s="262"/>
      <c r="X1" s="262"/>
      <c r="Y1" s="263"/>
      <c r="Z1" s="262"/>
      <c r="AA1" s="262"/>
      <c r="AB1" s="262"/>
      <c r="AC1" s="262"/>
      <c r="AD1" s="262"/>
      <c r="AE1" s="262"/>
      <c r="AF1" s="262"/>
    </row>
    <row r="2" spans="1:35" s="268" customFormat="1" ht="15.5" x14ac:dyDescent="0.3">
      <c r="A2" s="265" t="s">
        <v>303</v>
      </c>
      <c r="B2" s="266" t="str">
        <f>IF('Vue d''ensemble'!B2=0,"",'Vue d''ensemble'!B2)</f>
        <v/>
      </c>
      <c r="C2" s="266"/>
      <c r="D2" s="660"/>
      <c r="E2" s="265" t="s">
        <v>304</v>
      </c>
      <c r="F2" s="269"/>
      <c r="G2" s="660"/>
      <c r="H2" s="660"/>
      <c r="I2" s="660"/>
      <c r="J2" s="660"/>
      <c r="K2" s="660"/>
      <c r="L2" s="660"/>
      <c r="M2" s="660"/>
      <c r="N2" s="660"/>
      <c r="O2" s="660"/>
      <c r="S2" s="17"/>
      <c r="T2" s="17"/>
      <c r="U2" s="271"/>
      <c r="V2" s="271"/>
      <c r="W2" s="17"/>
      <c r="X2" s="17"/>
      <c r="Y2" s="17"/>
      <c r="Z2" s="17"/>
      <c r="AA2" s="17"/>
      <c r="AB2" s="17"/>
      <c r="AC2" s="17"/>
      <c r="AD2" s="17"/>
      <c r="AE2" s="17"/>
    </row>
    <row r="3" spans="1:35" s="876" customFormat="1" ht="18" x14ac:dyDescent="0.3">
      <c r="A3" s="874" t="s">
        <v>312</v>
      </c>
      <c r="B3" s="873"/>
      <c r="C3" s="873"/>
      <c r="D3" s="873"/>
      <c r="E3" s="873"/>
      <c r="F3" s="873"/>
      <c r="G3" s="873"/>
      <c r="H3" s="873"/>
      <c r="I3" s="873"/>
      <c r="J3" s="874"/>
      <c r="K3" s="873"/>
      <c r="L3" s="873"/>
      <c r="M3" s="873"/>
      <c r="N3" s="873"/>
      <c r="O3" s="873"/>
      <c r="P3" s="873"/>
      <c r="Q3" s="878"/>
      <c r="R3" s="878"/>
      <c r="S3" s="879"/>
      <c r="T3" s="879"/>
      <c r="U3" s="879"/>
      <c r="V3" s="879"/>
      <c r="W3" s="875"/>
      <c r="X3" s="875"/>
      <c r="Y3" s="875"/>
      <c r="Z3" s="875"/>
      <c r="AA3" s="875"/>
      <c r="AB3" s="875"/>
      <c r="AC3" s="875"/>
      <c r="AD3" s="875"/>
      <c r="AE3" s="875"/>
      <c r="AF3" s="880"/>
      <c r="AG3" s="880"/>
      <c r="AH3" s="880"/>
      <c r="AI3" s="880"/>
    </row>
    <row r="4" spans="1:35" s="7" customFormat="1" ht="75" customHeight="1" outlineLevel="1" x14ac:dyDescent="0.3">
      <c r="A4" s="935" t="s">
        <v>560</v>
      </c>
      <c r="B4" s="936"/>
      <c r="C4" s="936"/>
      <c r="D4" s="936"/>
      <c r="E4" s="936"/>
      <c r="F4" s="936"/>
      <c r="G4" s="936"/>
      <c r="H4" s="936"/>
      <c r="I4" s="936"/>
      <c r="J4" s="936"/>
      <c r="K4" s="936"/>
      <c r="L4" s="936"/>
      <c r="M4" s="936"/>
      <c r="N4" s="936"/>
      <c r="O4" s="936"/>
      <c r="P4" s="936"/>
      <c r="Q4" s="936"/>
      <c r="R4" s="936"/>
      <c r="S4" s="9"/>
      <c r="T4" s="9"/>
      <c r="U4" s="9"/>
      <c r="V4" s="9"/>
      <c r="W4" s="1"/>
      <c r="X4" s="1"/>
      <c r="Y4" s="1"/>
      <c r="Z4" s="1"/>
      <c r="AA4" s="1"/>
      <c r="AB4" s="1"/>
      <c r="AC4" s="1"/>
      <c r="AD4" s="1"/>
      <c r="AE4" s="1"/>
    </row>
    <row r="5" spans="1:35" s="25" customFormat="1" ht="15.5" x14ac:dyDescent="0.35">
      <c r="A5" s="661" t="s">
        <v>321</v>
      </c>
      <c r="B5" s="275"/>
      <c r="C5" s="275"/>
      <c r="D5" s="275"/>
      <c r="E5" s="275"/>
      <c r="F5" s="275"/>
      <c r="G5" s="275"/>
      <c r="H5" s="275"/>
      <c r="I5" s="275"/>
      <c r="J5" s="275"/>
      <c r="K5" s="275"/>
      <c r="L5" s="275"/>
      <c r="M5" s="275"/>
      <c r="N5" s="276"/>
      <c r="O5" s="276"/>
      <c r="P5" s="276"/>
      <c r="Q5" s="17"/>
      <c r="R5" s="17"/>
      <c r="S5" s="271"/>
      <c r="T5" s="271"/>
      <c r="U5" s="271"/>
      <c r="V5" s="271"/>
      <c r="W5" s="271"/>
      <c r="X5" s="271"/>
      <c r="Y5" s="271"/>
      <c r="Z5" s="271"/>
      <c r="AA5" s="271"/>
      <c r="AB5" s="271"/>
      <c r="AC5" s="271"/>
      <c r="AD5" s="271"/>
      <c r="AE5" s="271"/>
      <c r="AF5" s="272"/>
      <c r="AG5" s="272"/>
      <c r="AH5" s="272"/>
      <c r="AI5" s="272"/>
    </row>
    <row r="6" spans="1:35" s="25" customFormat="1" ht="15.5" x14ac:dyDescent="0.35">
      <c r="A6" s="271"/>
      <c r="B6" s="271"/>
      <c r="C6" s="271"/>
      <c r="D6" s="271"/>
      <c r="E6" s="271"/>
      <c r="F6" s="271"/>
      <c r="G6" s="271"/>
      <c r="H6" s="271"/>
      <c r="I6" s="271"/>
      <c r="J6" s="271"/>
      <c r="K6" s="271"/>
      <c r="L6" s="271"/>
      <c r="M6" s="271"/>
      <c r="Q6" s="17"/>
      <c r="R6" s="17"/>
      <c r="S6" s="17"/>
      <c r="T6" s="17"/>
      <c r="U6" s="17"/>
      <c r="V6" s="17"/>
      <c r="W6" s="17"/>
      <c r="X6" s="17"/>
      <c r="Y6" s="17"/>
      <c r="Z6" s="17"/>
      <c r="AA6" s="17"/>
      <c r="AB6" s="17"/>
      <c r="AC6" s="17"/>
      <c r="AD6" s="17"/>
      <c r="AE6" s="17"/>
    </row>
    <row r="7" spans="1:35" s="876" customFormat="1" ht="18" x14ac:dyDescent="0.3">
      <c r="A7" s="874" t="s">
        <v>431</v>
      </c>
      <c r="B7" s="873"/>
      <c r="C7" s="873"/>
      <c r="D7" s="873"/>
      <c r="E7" s="873"/>
      <c r="F7" s="873"/>
      <c r="G7" s="873"/>
      <c r="H7" s="873"/>
      <c r="I7" s="873"/>
      <c r="J7" s="874"/>
      <c r="K7" s="873"/>
      <c r="L7" s="873"/>
      <c r="M7" s="873"/>
      <c r="N7" s="881" t="s">
        <v>432</v>
      </c>
      <c r="O7" s="873"/>
      <c r="P7" s="873"/>
      <c r="Q7" s="875"/>
      <c r="R7" s="875"/>
      <c r="S7" s="879"/>
      <c r="T7" s="879"/>
      <c r="U7" s="879"/>
      <c r="V7" s="879"/>
      <c r="W7" s="875"/>
      <c r="X7" s="875"/>
      <c r="Y7" s="875"/>
      <c r="Z7" s="875"/>
      <c r="AA7" s="875"/>
      <c r="AB7" s="875"/>
      <c r="AC7" s="875"/>
      <c r="AD7" s="875"/>
      <c r="AE7" s="875"/>
      <c r="AF7" s="880"/>
      <c r="AG7" s="880"/>
      <c r="AH7" s="880"/>
      <c r="AI7" s="880"/>
    </row>
    <row r="8" spans="1:35" s="17" customFormat="1" ht="41.5" customHeight="1" x14ac:dyDescent="0.3">
      <c r="A8" s="662"/>
      <c r="B8" s="663"/>
      <c r="C8" s="862" t="s">
        <v>433</v>
      </c>
      <c r="D8" s="862" t="s">
        <v>569</v>
      </c>
      <c r="E8" s="862" t="s">
        <v>434</v>
      </c>
      <c r="F8" s="862" t="s">
        <v>435</v>
      </c>
      <c r="G8" s="862" t="s">
        <v>436</v>
      </c>
      <c r="H8" s="862" t="s">
        <v>437</v>
      </c>
      <c r="I8" s="862" t="s">
        <v>438</v>
      </c>
      <c r="J8" s="863" t="s">
        <v>439</v>
      </c>
      <c r="K8" s="864" t="s">
        <v>353</v>
      </c>
      <c r="L8" s="21" t="s">
        <v>410</v>
      </c>
      <c r="M8" s="664" t="s">
        <v>473</v>
      </c>
      <c r="N8" s="662" t="str">
        <f>C8</f>
        <v>n = année précédente</v>
      </c>
      <c r="O8" s="662" t="str">
        <f>D8</f>
        <v>n+1 
(1re année du PDR)</v>
      </c>
      <c r="P8" s="700" t="str">
        <f>I8</f>
        <v>n+6</v>
      </c>
    </row>
    <row r="9" spans="1:35" s="879" customFormat="1" ht="18" x14ac:dyDescent="0.3">
      <c r="A9" s="882" t="s">
        <v>575</v>
      </c>
      <c r="B9" s="883"/>
      <c r="C9" s="884">
        <f>SUM(C10:C18)</f>
        <v>0</v>
      </c>
      <c r="D9" s="884">
        <f t="shared" ref="D9:J9" si="0">SUM(D10:D18)</f>
        <v>0</v>
      </c>
      <c r="E9" s="884">
        <f t="shared" si="0"/>
        <v>0</v>
      </c>
      <c r="F9" s="884">
        <f t="shared" si="0"/>
        <v>0</v>
      </c>
      <c r="G9" s="884">
        <f t="shared" si="0"/>
        <v>0</v>
      </c>
      <c r="H9" s="884">
        <f t="shared" si="0"/>
        <v>0</v>
      </c>
      <c r="I9" s="884">
        <f t="shared" si="0"/>
        <v>0</v>
      </c>
      <c r="J9" s="885">
        <f t="shared" si="0"/>
        <v>0</v>
      </c>
      <c r="K9" s="886">
        <f>SUM(C9:J9)</f>
        <v>0</v>
      </c>
      <c r="L9" s="887" t="s">
        <v>561</v>
      </c>
      <c r="M9" s="888"/>
      <c r="N9" s="889" t="str">
        <f>IF(SUM(N10:N18)=100%,"OK","!")</f>
        <v>!</v>
      </c>
      <c r="O9" s="889" t="str">
        <f t="shared" ref="O9:P9" si="1">IF(SUM(O10:O18)=100%,"OK","!")</f>
        <v>!</v>
      </c>
      <c r="P9" s="889" t="str">
        <f t="shared" si="1"/>
        <v>!</v>
      </c>
    </row>
    <row r="10" spans="1:35" s="17" customFormat="1" ht="15.5" x14ac:dyDescent="0.3">
      <c r="A10" s="665" t="s">
        <v>384</v>
      </c>
      <c r="B10" s="666"/>
      <c r="C10" s="665"/>
      <c r="D10" s="665"/>
      <c r="E10" s="665"/>
      <c r="F10" s="665"/>
      <c r="G10" s="665"/>
      <c r="H10" s="665"/>
      <c r="I10" s="665"/>
      <c r="J10" s="667"/>
      <c r="K10" s="668">
        <f>SUM(C10:J10)</f>
        <v>0</v>
      </c>
      <c r="L10" s="23"/>
      <c r="M10" s="669"/>
      <c r="N10" s="24" t="str">
        <f t="shared" ref="N10:N17" si="2">IFERROR(C10/$C$9,"N/A")</f>
        <v>N/A</v>
      </c>
      <c r="O10" s="24" t="str">
        <f>IFERROR(D10/$D$9,"N/A")</f>
        <v>N/A</v>
      </c>
      <c r="P10" s="24" t="str">
        <f>IFERROR(I10/$I$9,"N/A")</f>
        <v>N/A</v>
      </c>
    </row>
    <row r="11" spans="1:35" s="17" customFormat="1" ht="15.5" x14ac:dyDescent="0.3">
      <c r="A11" s="665" t="s">
        <v>385</v>
      </c>
      <c r="B11" s="666"/>
      <c r="C11" s="665"/>
      <c r="D11" s="665"/>
      <c r="E11" s="665"/>
      <c r="F11" s="665"/>
      <c r="G11" s="665"/>
      <c r="H11" s="665"/>
      <c r="I11" s="665"/>
      <c r="J11" s="667"/>
      <c r="K11" s="668">
        <f>SUM(C11:J11)</f>
        <v>0</v>
      </c>
      <c r="L11" s="23"/>
      <c r="M11" s="669"/>
      <c r="N11" s="24" t="str">
        <f t="shared" si="2"/>
        <v>N/A</v>
      </c>
      <c r="O11" s="24" t="str">
        <f>IFERROR(D11/$D$9,"N/A")</f>
        <v>N/A</v>
      </c>
      <c r="P11" s="24" t="str">
        <f t="shared" ref="P11:P12" si="3">IFERROR(I11/$I$9,"N/A")</f>
        <v>N/A</v>
      </c>
    </row>
    <row r="12" spans="1:35" s="17" customFormat="1" ht="15.5" x14ac:dyDescent="0.3">
      <c r="A12" s="665" t="s">
        <v>386</v>
      </c>
      <c r="B12" s="666"/>
      <c r="C12" s="665"/>
      <c r="D12" s="665"/>
      <c r="E12" s="665"/>
      <c r="F12" s="665"/>
      <c r="G12" s="665"/>
      <c r="H12" s="665"/>
      <c r="I12" s="665"/>
      <c r="J12" s="667"/>
      <c r="K12" s="668">
        <f>SUM(C12:J12)</f>
        <v>0</v>
      </c>
      <c r="L12" s="23"/>
      <c r="M12" s="669"/>
      <c r="N12" s="24" t="str">
        <f t="shared" si="2"/>
        <v>N/A</v>
      </c>
      <c r="O12" s="24" t="str">
        <f>IFERROR(D12/$D$9,"N/A")</f>
        <v>N/A</v>
      </c>
      <c r="P12" s="24" t="str">
        <f t="shared" si="3"/>
        <v>N/A</v>
      </c>
    </row>
    <row r="13" spans="1:35" s="17" customFormat="1" ht="15.5" x14ac:dyDescent="0.3">
      <c r="A13" s="665"/>
      <c r="B13" s="666"/>
      <c r="C13" s="665"/>
      <c r="D13" s="665"/>
      <c r="E13" s="665"/>
      <c r="F13" s="665"/>
      <c r="G13" s="665"/>
      <c r="H13" s="665"/>
      <c r="I13" s="665"/>
      <c r="J13" s="667"/>
      <c r="K13" s="668"/>
      <c r="L13" s="23"/>
      <c r="M13" s="669"/>
      <c r="N13" s="24" t="str">
        <f t="shared" si="2"/>
        <v>N/A</v>
      </c>
      <c r="O13" s="24" t="str">
        <f t="shared" ref="O13:O18" si="4">IFERROR(D13/$D$9,"N/A")</f>
        <v>N/A</v>
      </c>
      <c r="P13" s="24" t="str">
        <f t="shared" ref="P13:P18" si="5">IFERROR(I13/$I$9,"N/A")</f>
        <v>N/A</v>
      </c>
    </row>
    <row r="14" spans="1:35" s="17" customFormat="1" ht="15.5" x14ac:dyDescent="0.3">
      <c r="A14" s="665" t="s">
        <v>440</v>
      </c>
      <c r="B14" s="666"/>
      <c r="C14" s="665"/>
      <c r="D14" s="665"/>
      <c r="E14" s="665"/>
      <c r="F14" s="665"/>
      <c r="G14" s="665"/>
      <c r="H14" s="665"/>
      <c r="I14" s="665"/>
      <c r="J14" s="667"/>
      <c r="K14" s="668"/>
      <c r="L14" s="23"/>
      <c r="M14" s="669"/>
      <c r="N14" s="24" t="str">
        <f t="shared" si="2"/>
        <v>N/A</v>
      </c>
      <c r="O14" s="24" t="str">
        <f t="shared" si="4"/>
        <v>N/A</v>
      </c>
      <c r="P14" s="24" t="str">
        <f t="shared" si="5"/>
        <v>N/A</v>
      </c>
    </row>
    <row r="15" spans="1:35" s="17" customFormat="1" ht="15.5" x14ac:dyDescent="0.3">
      <c r="A15" s="665"/>
      <c r="B15" s="666"/>
      <c r="C15" s="665"/>
      <c r="D15" s="665"/>
      <c r="E15" s="665"/>
      <c r="F15" s="665"/>
      <c r="G15" s="665"/>
      <c r="H15" s="665"/>
      <c r="I15" s="665"/>
      <c r="J15" s="667"/>
      <c r="K15" s="668"/>
      <c r="L15" s="23"/>
      <c r="M15" s="669"/>
      <c r="N15" s="24"/>
      <c r="O15" s="24"/>
      <c r="P15" s="24"/>
    </row>
    <row r="16" spans="1:35" s="17" customFormat="1" ht="15.5" x14ac:dyDescent="0.3">
      <c r="A16" s="665"/>
      <c r="B16" s="666"/>
      <c r="C16" s="665"/>
      <c r="D16" s="665"/>
      <c r="E16" s="665"/>
      <c r="F16" s="665"/>
      <c r="G16" s="665"/>
      <c r="H16" s="665"/>
      <c r="I16" s="665"/>
      <c r="J16" s="667"/>
      <c r="K16" s="668"/>
      <c r="L16" s="23"/>
      <c r="M16" s="669"/>
      <c r="N16" s="24"/>
      <c r="O16" s="24"/>
      <c r="P16" s="24"/>
    </row>
    <row r="17" spans="1:17" s="17" customFormat="1" ht="15.5" x14ac:dyDescent="0.3">
      <c r="A17" s="665"/>
      <c r="B17" s="666"/>
      <c r="C17" s="665"/>
      <c r="D17" s="665"/>
      <c r="E17" s="665"/>
      <c r="F17" s="665"/>
      <c r="G17" s="665"/>
      <c r="H17" s="665"/>
      <c r="I17" s="665"/>
      <c r="J17" s="667"/>
      <c r="K17" s="668"/>
      <c r="L17" s="23"/>
      <c r="M17" s="669"/>
      <c r="N17" s="24" t="str">
        <f t="shared" si="2"/>
        <v>N/A</v>
      </c>
      <c r="O17" s="24" t="str">
        <f t="shared" si="4"/>
        <v>N/A</v>
      </c>
      <c r="P17" s="24" t="str">
        <f t="shared" si="5"/>
        <v>N/A</v>
      </c>
    </row>
    <row r="18" spans="1:17" s="17" customFormat="1" ht="15.5" x14ac:dyDescent="0.3">
      <c r="A18" s="665"/>
      <c r="B18" s="666"/>
      <c r="C18" s="665"/>
      <c r="D18" s="665"/>
      <c r="E18" s="665"/>
      <c r="F18" s="665"/>
      <c r="G18" s="665"/>
      <c r="H18" s="665"/>
      <c r="I18" s="665"/>
      <c r="J18" s="667"/>
      <c r="K18" s="668"/>
      <c r="L18" s="23"/>
      <c r="M18" s="669"/>
      <c r="N18" s="24" t="str">
        <f t="shared" ref="N18" si="6">IFERROR(C18/$C$9,"N/A")</f>
        <v>N/A</v>
      </c>
      <c r="O18" s="24" t="str">
        <f t="shared" si="4"/>
        <v>N/A</v>
      </c>
      <c r="P18" s="24" t="str">
        <f t="shared" si="5"/>
        <v>N/A</v>
      </c>
    </row>
    <row r="19" spans="1:17" s="879" customFormat="1" ht="18" x14ac:dyDescent="0.3">
      <c r="A19" s="890" t="s">
        <v>576</v>
      </c>
      <c r="B19" s="891"/>
      <c r="C19" s="892">
        <f>SUM(C20:C26)</f>
        <v>0</v>
      </c>
      <c r="D19" s="892">
        <f t="shared" ref="D19:H19" si="7">SUM(D20:D26)</f>
        <v>0</v>
      </c>
      <c r="E19" s="892">
        <f t="shared" si="7"/>
        <v>0</v>
      </c>
      <c r="F19" s="892">
        <f t="shared" si="7"/>
        <v>0</v>
      </c>
      <c r="G19" s="892">
        <f t="shared" si="7"/>
        <v>0</v>
      </c>
      <c r="H19" s="892">
        <f t="shared" si="7"/>
        <v>0</v>
      </c>
      <c r="I19" s="892">
        <f>SUM(I20:I26)</f>
        <v>0</v>
      </c>
      <c r="J19" s="893">
        <f>SUM(J20:J26)</f>
        <v>0</v>
      </c>
      <c r="K19" s="894">
        <f>SUM(C19:J19)</f>
        <v>0</v>
      </c>
      <c r="L19" s="887" t="s">
        <v>561</v>
      </c>
      <c r="M19" s="888"/>
      <c r="N19" s="889" t="str">
        <f>IF(SUM(N20:N27)=100%,"OK","!")</f>
        <v>!</v>
      </c>
      <c r="O19" s="889" t="str">
        <f t="shared" ref="O19:P19" si="8">IF(SUM(O20:O27)=100%,"OK","!")</f>
        <v>!</v>
      </c>
      <c r="P19" s="889" t="str">
        <f t="shared" si="8"/>
        <v>!</v>
      </c>
    </row>
    <row r="20" spans="1:17" s="17" customFormat="1" ht="15.5" x14ac:dyDescent="0.3">
      <c r="A20" s="665" t="s">
        <v>384</v>
      </c>
      <c r="B20" s="671"/>
      <c r="C20" s="672"/>
      <c r="D20" s="672"/>
      <c r="E20" s="672"/>
      <c r="F20" s="672"/>
      <c r="G20" s="672"/>
      <c r="H20" s="672"/>
      <c r="I20" s="672"/>
      <c r="J20" s="667"/>
      <c r="K20" s="668">
        <f>SUM(C20:J20)</f>
        <v>0</v>
      </c>
      <c r="L20" s="23"/>
      <c r="M20" s="669"/>
      <c r="N20" s="24" t="str">
        <f>IFERROR(C20/$C$19,"N/A")</f>
        <v>N/A</v>
      </c>
      <c r="O20" s="24" t="str">
        <f>IFERROR(D20/$D$19,"N/A")</f>
        <v>N/A</v>
      </c>
      <c r="P20" s="24" t="str">
        <f>IFERROR(I20/$I$19,"N/A")</f>
        <v>N/A</v>
      </c>
    </row>
    <row r="21" spans="1:17" s="17" customFormat="1" ht="15.5" x14ac:dyDescent="0.3">
      <c r="A21" s="665" t="s">
        <v>385</v>
      </c>
      <c r="B21" s="671"/>
      <c r="C21" s="672"/>
      <c r="D21" s="672"/>
      <c r="E21" s="672"/>
      <c r="F21" s="672"/>
      <c r="G21" s="672"/>
      <c r="H21" s="672"/>
      <c r="I21" s="672"/>
      <c r="J21" s="667"/>
      <c r="K21" s="668">
        <f>SUM(C21:J21)</f>
        <v>0</v>
      </c>
      <c r="L21" s="23"/>
      <c r="M21" s="669"/>
      <c r="N21" s="24" t="str">
        <f>IFERROR(C21/$C$19,"N/A")</f>
        <v>N/A</v>
      </c>
      <c r="O21" s="24" t="str">
        <f>IFERROR(D21/$D$19,"N/A")</f>
        <v>N/A</v>
      </c>
      <c r="P21" s="24" t="str">
        <f t="shared" ref="P21:P22" si="9">IFERROR(I21/$I$19,"N/A")</f>
        <v>N/A</v>
      </c>
    </row>
    <row r="22" spans="1:17" s="17" customFormat="1" ht="15.5" x14ac:dyDescent="0.3">
      <c r="A22" s="665" t="s">
        <v>386</v>
      </c>
      <c r="B22" s="671"/>
      <c r="C22" s="672"/>
      <c r="D22" s="672"/>
      <c r="E22" s="672"/>
      <c r="F22" s="672"/>
      <c r="G22" s="672"/>
      <c r="H22" s="672"/>
      <c r="I22" s="672"/>
      <c r="J22" s="667"/>
      <c r="K22" s="668">
        <f>SUM(C22:J22)</f>
        <v>0</v>
      </c>
      <c r="L22" s="23"/>
      <c r="M22" s="669"/>
      <c r="N22" s="24" t="str">
        <f>IFERROR(C22/$C$19,"N/A")</f>
        <v>N/A</v>
      </c>
      <c r="O22" s="24" t="str">
        <f>IFERROR(D22/$D$19,"N/A")</f>
        <v>N/A</v>
      </c>
      <c r="P22" s="24" t="str">
        <f t="shared" si="9"/>
        <v>N/A</v>
      </c>
    </row>
    <row r="23" spans="1:17" s="17" customFormat="1" ht="15.5" x14ac:dyDescent="0.3">
      <c r="A23" s="665"/>
      <c r="B23" s="671"/>
      <c r="C23" s="672"/>
      <c r="D23" s="672"/>
      <c r="E23" s="672"/>
      <c r="F23" s="672"/>
      <c r="G23" s="672"/>
      <c r="H23" s="672"/>
      <c r="I23" s="672"/>
      <c r="J23" s="667"/>
      <c r="K23" s="668"/>
      <c r="L23" s="23"/>
      <c r="M23" s="669"/>
      <c r="N23" s="24" t="str">
        <f t="shared" ref="N23:N27" si="10">IFERROR(C23/$C$19,"N/A")</f>
        <v>N/A</v>
      </c>
      <c r="O23" s="24" t="str">
        <f t="shared" ref="O23:O27" si="11">IFERROR(D23/$D$19,"N/A")</f>
        <v>N/A</v>
      </c>
      <c r="P23" s="24" t="str">
        <f t="shared" ref="P23:P27" si="12">IFERROR(I23/$I$19,"N/A")</f>
        <v>N/A</v>
      </c>
    </row>
    <row r="24" spans="1:17" s="17" customFormat="1" ht="15.5" x14ac:dyDescent="0.3">
      <c r="A24" s="665"/>
      <c r="B24" s="671"/>
      <c r="C24" s="672"/>
      <c r="D24" s="672"/>
      <c r="E24" s="672"/>
      <c r="F24" s="672"/>
      <c r="G24" s="672"/>
      <c r="H24" s="672"/>
      <c r="I24" s="672"/>
      <c r="J24" s="667"/>
      <c r="K24" s="668"/>
      <c r="L24" s="23"/>
      <c r="M24" s="669"/>
      <c r="N24" s="24" t="str">
        <f t="shared" si="10"/>
        <v>N/A</v>
      </c>
      <c r="O24" s="24" t="str">
        <f t="shared" si="11"/>
        <v>N/A</v>
      </c>
      <c r="P24" s="24" t="str">
        <f t="shared" si="12"/>
        <v>N/A</v>
      </c>
    </row>
    <row r="25" spans="1:17" s="17" customFormat="1" ht="15.5" x14ac:dyDescent="0.3">
      <c r="A25" s="665"/>
      <c r="B25" s="671"/>
      <c r="C25" s="672"/>
      <c r="D25" s="672"/>
      <c r="E25" s="672"/>
      <c r="F25" s="672"/>
      <c r="G25" s="672"/>
      <c r="H25" s="672"/>
      <c r="I25" s="672"/>
      <c r="J25" s="667"/>
      <c r="K25" s="668"/>
      <c r="L25" s="23"/>
      <c r="M25" s="669"/>
      <c r="N25" s="24" t="str">
        <f t="shared" si="10"/>
        <v>N/A</v>
      </c>
      <c r="O25" s="24" t="str">
        <f t="shared" si="11"/>
        <v>N/A</v>
      </c>
      <c r="P25" s="24" t="str">
        <f t="shared" si="12"/>
        <v>N/A</v>
      </c>
    </row>
    <row r="26" spans="1:17" s="17" customFormat="1" ht="15.5" x14ac:dyDescent="0.3">
      <c r="A26" s="665"/>
      <c r="B26" s="671"/>
      <c r="C26" s="672"/>
      <c r="D26" s="672"/>
      <c r="E26" s="672"/>
      <c r="F26" s="672"/>
      <c r="G26" s="672"/>
      <c r="H26" s="672"/>
      <c r="I26" s="672"/>
      <c r="J26" s="667"/>
      <c r="K26" s="668"/>
      <c r="L26" s="23"/>
      <c r="M26" s="669"/>
      <c r="N26" s="24" t="str">
        <f t="shared" si="10"/>
        <v>N/A</v>
      </c>
      <c r="O26" s="24" t="str">
        <f t="shared" si="11"/>
        <v>N/A</v>
      </c>
      <c r="P26" s="24" t="str">
        <f t="shared" si="12"/>
        <v>N/A</v>
      </c>
    </row>
    <row r="27" spans="1:17" s="17" customFormat="1" ht="15.5" x14ac:dyDescent="0.3">
      <c r="A27" s="665" t="s">
        <v>441</v>
      </c>
      <c r="B27" s="666"/>
      <c r="C27" s="673"/>
      <c r="D27" s="673"/>
      <c r="E27" s="673"/>
      <c r="F27" s="673"/>
      <c r="G27" s="673"/>
      <c r="H27" s="673"/>
      <c r="I27" s="673"/>
      <c r="J27" s="674"/>
      <c r="K27" s="668"/>
      <c r="L27" s="23"/>
      <c r="M27" s="669"/>
      <c r="N27" s="24" t="str">
        <f t="shared" si="10"/>
        <v>N/A</v>
      </c>
      <c r="O27" s="24" t="str">
        <f t="shared" si="11"/>
        <v>N/A</v>
      </c>
      <c r="P27" s="24" t="str">
        <f t="shared" si="12"/>
        <v>N/A</v>
      </c>
    </row>
    <row r="28" spans="1:17" s="875" customFormat="1" ht="18" x14ac:dyDescent="0.3">
      <c r="A28" s="895" t="s">
        <v>442</v>
      </c>
      <c r="B28" s="896"/>
      <c r="C28" s="897">
        <f>C9-C19</f>
        <v>0</v>
      </c>
      <c r="D28" s="897">
        <f t="shared" ref="D28:J28" si="13">D9-D19</f>
        <v>0</v>
      </c>
      <c r="E28" s="897">
        <f t="shared" si="13"/>
        <v>0</v>
      </c>
      <c r="F28" s="897">
        <f t="shared" si="13"/>
        <v>0</v>
      </c>
      <c r="G28" s="897">
        <f t="shared" si="13"/>
        <v>0</v>
      </c>
      <c r="H28" s="897">
        <f t="shared" si="13"/>
        <v>0</v>
      </c>
      <c r="I28" s="897">
        <f t="shared" ref="I28" si="14">I9-I19</f>
        <v>0</v>
      </c>
      <c r="J28" s="898">
        <f t="shared" si="13"/>
        <v>0</v>
      </c>
      <c r="K28" s="898">
        <f>K9-K19</f>
        <v>0</v>
      </c>
      <c r="L28" s="887" t="s">
        <v>561</v>
      </c>
      <c r="M28" s="888"/>
    </row>
    <row r="29" spans="1:17" s="17" customFormat="1" ht="15.5" x14ac:dyDescent="0.3">
      <c r="A29" s="316" t="s">
        <v>471</v>
      </c>
      <c r="B29" s="675"/>
      <c r="C29" s="665"/>
      <c r="D29" s="665"/>
      <c r="E29" s="665"/>
      <c r="F29" s="665"/>
      <c r="G29" s="665"/>
      <c r="H29" s="665"/>
      <c r="I29" s="665"/>
      <c r="J29" s="667"/>
      <c r="K29" s="668">
        <f t="shared" ref="K29:K34" si="15">SUM(C29:J29)</f>
        <v>0</v>
      </c>
      <c r="L29" s="23"/>
      <c r="M29" s="669"/>
      <c r="N29" s="24"/>
      <c r="O29" s="24"/>
      <c r="P29" s="24"/>
    </row>
    <row r="30" spans="1:17" s="17" customFormat="1" ht="15.5" x14ac:dyDescent="0.3">
      <c r="A30" s="292" t="s">
        <v>472</v>
      </c>
      <c r="B30" s="675"/>
      <c r="C30" s="665"/>
      <c r="D30" s="665"/>
      <c r="E30" s="665"/>
      <c r="F30" s="665"/>
      <c r="G30" s="665"/>
      <c r="H30" s="665"/>
      <c r="I30" s="665"/>
      <c r="J30" s="667"/>
      <c r="K30" s="668">
        <f t="shared" si="15"/>
        <v>0</v>
      </c>
      <c r="L30" s="23"/>
      <c r="M30" s="669"/>
      <c r="N30" s="24"/>
      <c r="O30" s="24"/>
      <c r="P30" s="24"/>
    </row>
    <row r="31" spans="1:17" s="875" customFormat="1" ht="18" x14ac:dyDescent="0.3">
      <c r="A31" s="895" t="s">
        <v>443</v>
      </c>
      <c r="B31" s="896"/>
      <c r="C31" s="897">
        <f>C28-SUM(C29:C30)</f>
        <v>0</v>
      </c>
      <c r="D31" s="897">
        <f t="shared" ref="D31:J31" si="16">D28-SUM(D29:D30)</f>
        <v>0</v>
      </c>
      <c r="E31" s="897">
        <f t="shared" si="16"/>
        <v>0</v>
      </c>
      <c r="F31" s="897">
        <f t="shared" si="16"/>
        <v>0</v>
      </c>
      <c r="G31" s="897">
        <f t="shared" si="16"/>
        <v>0</v>
      </c>
      <c r="H31" s="897">
        <f t="shared" si="16"/>
        <v>0</v>
      </c>
      <c r="I31" s="897">
        <f t="shared" si="16"/>
        <v>0</v>
      </c>
      <c r="J31" s="898">
        <f t="shared" si="16"/>
        <v>0</v>
      </c>
      <c r="K31" s="898">
        <f>SUM(C31:J31)</f>
        <v>0</v>
      </c>
      <c r="L31" s="899"/>
      <c r="M31" s="900"/>
    </row>
    <row r="32" spans="1:17" s="271" customFormat="1" ht="15.5" x14ac:dyDescent="0.3">
      <c r="A32" s="670" t="s">
        <v>444</v>
      </c>
      <c r="B32" s="676" t="s">
        <v>445</v>
      </c>
      <c r="C32" s="865">
        <f>IFERROR(SUM(C33:C42),"N/A")</f>
        <v>0</v>
      </c>
      <c r="D32" s="865">
        <f t="shared" ref="D32:J32" si="17">IFERROR(SUM(D33:D42),"N/A")</f>
        <v>0</v>
      </c>
      <c r="E32" s="865">
        <f t="shared" si="17"/>
        <v>0</v>
      </c>
      <c r="F32" s="865">
        <f t="shared" si="17"/>
        <v>0</v>
      </c>
      <c r="G32" s="865">
        <f t="shared" si="17"/>
        <v>0</v>
      </c>
      <c r="H32" s="865">
        <f t="shared" si="17"/>
        <v>0</v>
      </c>
      <c r="I32" s="865">
        <f t="shared" si="17"/>
        <v>0</v>
      </c>
      <c r="J32" s="866">
        <f t="shared" si="17"/>
        <v>0</v>
      </c>
      <c r="K32" s="867">
        <f>SUM(C32:J32)</f>
        <v>0</v>
      </c>
      <c r="L32" s="23"/>
      <c r="M32" s="669"/>
      <c r="N32" s="22" t="str">
        <f>IF(SUM(N33:N39)=100%,"OK","!")</f>
        <v>!</v>
      </c>
      <c r="O32" s="22" t="str">
        <f t="shared" ref="O32:P32" si="18">IF(SUM(O33:O39)=100%,"OK","!")</f>
        <v>!</v>
      </c>
      <c r="P32" s="22" t="str">
        <f t="shared" si="18"/>
        <v>!</v>
      </c>
      <c r="Q32" s="677"/>
    </row>
    <row r="33" spans="1:17" s="271" customFormat="1" ht="15.5" x14ac:dyDescent="0.3">
      <c r="A33" s="316" t="s">
        <v>446</v>
      </c>
      <c r="B33" s="678"/>
      <c r="C33" s="665"/>
      <c r="D33" s="665"/>
      <c r="E33" s="665"/>
      <c r="F33" s="665"/>
      <c r="G33" s="665"/>
      <c r="H33" s="665"/>
      <c r="I33" s="665"/>
      <c r="J33" s="667"/>
      <c r="K33" s="668">
        <f t="shared" si="15"/>
        <v>0</v>
      </c>
      <c r="L33" s="23" t="s">
        <v>561</v>
      </c>
      <c r="M33" s="669"/>
      <c r="N33" s="24" t="str">
        <f>IFERROR(C33/$C$32,"N/A")</f>
        <v>N/A</v>
      </c>
      <c r="O33" s="24" t="str">
        <f t="shared" ref="O33:O39" si="19">IFERROR(D33/$D$32,"N/A")</f>
        <v>N/A</v>
      </c>
      <c r="P33" s="24" t="str">
        <f t="shared" ref="P33:P39" si="20">IFERROR(J33/$J$32,"N/A")</f>
        <v>N/A</v>
      </c>
      <c r="Q33" s="677"/>
    </row>
    <row r="34" spans="1:17" s="17" customFormat="1" ht="33.65" customHeight="1" x14ac:dyDescent="0.3">
      <c r="A34" s="316" t="s">
        <v>447</v>
      </c>
      <c r="B34" s="675"/>
      <c r="C34" s="665"/>
      <c r="D34" s="665"/>
      <c r="E34" s="665"/>
      <c r="F34" s="665"/>
      <c r="G34" s="665"/>
      <c r="H34" s="665"/>
      <c r="I34" s="665"/>
      <c r="J34" s="667"/>
      <c r="K34" s="668">
        <f t="shared" si="15"/>
        <v>0</v>
      </c>
      <c r="L34" s="261" t="s">
        <v>562</v>
      </c>
      <c r="M34" s="669"/>
      <c r="N34" s="24" t="str">
        <f t="shared" ref="N34:N39" si="21">IFERROR(C34/$C$32,"N/A")</f>
        <v>N/A</v>
      </c>
      <c r="O34" s="24" t="str">
        <f t="shared" si="19"/>
        <v>N/A</v>
      </c>
      <c r="P34" s="24" t="str">
        <f t="shared" si="20"/>
        <v>N/A</v>
      </c>
    </row>
    <row r="35" spans="1:17" s="17" customFormat="1" ht="15.5" x14ac:dyDescent="0.3">
      <c r="A35" s="316" t="s">
        <v>448</v>
      </c>
      <c r="B35" s="675"/>
      <c r="C35" s="665"/>
      <c r="D35" s="665"/>
      <c r="E35" s="665"/>
      <c r="F35" s="665"/>
      <c r="G35" s="665"/>
      <c r="H35" s="665"/>
      <c r="I35" s="665"/>
      <c r="J35" s="667"/>
      <c r="K35" s="668">
        <f t="shared" ref="K35:K39" si="22">SUM(C35:J35)</f>
        <v>0</v>
      </c>
      <c r="L35" s="23" t="s">
        <v>561</v>
      </c>
      <c r="M35" s="669"/>
      <c r="N35" s="24" t="str">
        <f t="shared" si="21"/>
        <v>N/A</v>
      </c>
      <c r="O35" s="24" t="str">
        <f t="shared" si="19"/>
        <v>N/A</v>
      </c>
      <c r="P35" s="24" t="str">
        <f t="shared" si="20"/>
        <v>N/A</v>
      </c>
    </row>
    <row r="36" spans="1:17" s="17" customFormat="1" ht="15.5" x14ac:dyDescent="0.3">
      <c r="A36" s="316" t="s">
        <v>449</v>
      </c>
      <c r="B36" s="675"/>
      <c r="C36" s="665"/>
      <c r="D36" s="665"/>
      <c r="E36" s="665"/>
      <c r="F36" s="665"/>
      <c r="G36" s="665"/>
      <c r="H36" s="665"/>
      <c r="I36" s="665"/>
      <c r="J36" s="667"/>
      <c r="K36" s="668">
        <f t="shared" si="22"/>
        <v>0</v>
      </c>
      <c r="L36" s="23" t="s">
        <v>561</v>
      </c>
      <c r="M36" s="669"/>
      <c r="N36" s="24" t="str">
        <f t="shared" si="21"/>
        <v>N/A</v>
      </c>
      <c r="O36" s="24" t="str">
        <f t="shared" si="19"/>
        <v>N/A</v>
      </c>
      <c r="P36" s="24" t="str">
        <f t="shared" si="20"/>
        <v>N/A</v>
      </c>
    </row>
    <row r="37" spans="1:17" s="17" customFormat="1" ht="15.5" x14ac:dyDescent="0.3">
      <c r="A37" s="316" t="s">
        <v>450</v>
      </c>
      <c r="B37" s="675"/>
      <c r="C37" s="665"/>
      <c r="D37" s="665"/>
      <c r="E37" s="665"/>
      <c r="F37" s="665"/>
      <c r="G37" s="665"/>
      <c r="H37" s="665"/>
      <c r="I37" s="665"/>
      <c r="J37" s="667"/>
      <c r="K37" s="668">
        <f t="shared" si="22"/>
        <v>0</v>
      </c>
      <c r="L37" s="23" t="s">
        <v>561</v>
      </c>
      <c r="M37" s="669"/>
      <c r="N37" s="24" t="str">
        <f t="shared" si="21"/>
        <v>N/A</v>
      </c>
      <c r="O37" s="24" t="str">
        <f t="shared" si="19"/>
        <v>N/A</v>
      </c>
      <c r="P37" s="24" t="str">
        <f t="shared" si="20"/>
        <v>N/A</v>
      </c>
    </row>
    <row r="38" spans="1:17" s="17" customFormat="1" ht="15.5" x14ac:dyDescent="0.3">
      <c r="A38" s="316" t="s">
        <v>451</v>
      </c>
      <c r="B38" s="675"/>
      <c r="C38" s="665"/>
      <c r="D38" s="665"/>
      <c r="E38" s="665"/>
      <c r="F38" s="665"/>
      <c r="G38" s="665"/>
      <c r="H38" s="665"/>
      <c r="I38" s="665"/>
      <c r="J38" s="667"/>
      <c r="K38" s="668">
        <f t="shared" si="22"/>
        <v>0</v>
      </c>
      <c r="L38" s="23" t="s">
        <v>561</v>
      </c>
      <c r="M38" s="669"/>
      <c r="N38" s="24" t="str">
        <f t="shared" si="21"/>
        <v>N/A</v>
      </c>
      <c r="O38" s="24" t="str">
        <f t="shared" si="19"/>
        <v>N/A</v>
      </c>
      <c r="P38" s="24" t="str">
        <f t="shared" si="20"/>
        <v>N/A</v>
      </c>
    </row>
    <row r="39" spans="1:17" s="17" customFormat="1" ht="15.5" x14ac:dyDescent="0.3">
      <c r="A39" s="316" t="s">
        <v>452</v>
      </c>
      <c r="B39" s="675"/>
      <c r="C39" s="665"/>
      <c r="D39" s="665"/>
      <c r="E39" s="665"/>
      <c r="F39" s="665"/>
      <c r="G39" s="665"/>
      <c r="H39" s="665"/>
      <c r="I39" s="665"/>
      <c r="J39" s="667"/>
      <c r="K39" s="668">
        <f t="shared" si="22"/>
        <v>0</v>
      </c>
      <c r="L39" s="23" t="s">
        <v>561</v>
      </c>
      <c r="M39" s="669"/>
      <c r="N39" s="24" t="str">
        <f t="shared" si="21"/>
        <v>N/A</v>
      </c>
      <c r="O39" s="24" t="str">
        <f t="shared" si="19"/>
        <v>N/A</v>
      </c>
      <c r="P39" s="24" t="str">
        <f t="shared" si="20"/>
        <v>N/A</v>
      </c>
    </row>
    <row r="40" spans="1:17" s="17" customFormat="1" ht="15.5" x14ac:dyDescent="0.3">
      <c r="A40" s="316"/>
      <c r="B40" s="675"/>
      <c r="C40" s="665"/>
      <c r="D40" s="665"/>
      <c r="E40" s="665"/>
      <c r="F40" s="665"/>
      <c r="G40" s="665"/>
      <c r="H40" s="665"/>
      <c r="I40" s="665"/>
      <c r="J40" s="667"/>
      <c r="K40" s="668"/>
      <c r="L40" s="23"/>
      <c r="M40" s="669"/>
      <c r="N40" s="24"/>
      <c r="O40" s="24"/>
      <c r="P40" s="24"/>
    </row>
    <row r="41" spans="1:17" s="17" customFormat="1" ht="15.5" x14ac:dyDescent="0.3">
      <c r="A41" s="316"/>
      <c r="B41" s="675"/>
      <c r="C41" s="665"/>
      <c r="D41" s="665"/>
      <c r="E41" s="665"/>
      <c r="F41" s="665"/>
      <c r="G41" s="665"/>
      <c r="H41" s="665"/>
      <c r="I41" s="665"/>
      <c r="J41" s="667"/>
      <c r="K41" s="668"/>
      <c r="L41" s="23"/>
      <c r="M41" s="669"/>
      <c r="N41" s="24"/>
      <c r="O41" s="24"/>
      <c r="P41" s="24"/>
    </row>
    <row r="42" spans="1:17" s="17" customFormat="1" ht="15.5" x14ac:dyDescent="0.3">
      <c r="A42" s="316"/>
      <c r="B42" s="675"/>
      <c r="C42" s="665"/>
      <c r="D42" s="665"/>
      <c r="E42" s="665"/>
      <c r="F42" s="665"/>
      <c r="G42" s="665"/>
      <c r="H42" s="665"/>
      <c r="I42" s="665"/>
      <c r="J42" s="667"/>
      <c r="K42" s="668"/>
      <c r="L42" s="23"/>
      <c r="M42" s="669"/>
      <c r="N42" s="24"/>
      <c r="O42" s="24"/>
      <c r="P42" s="24"/>
    </row>
    <row r="43" spans="1:17" s="875" customFormat="1" ht="18" x14ac:dyDescent="0.3">
      <c r="A43" s="895" t="s">
        <v>577</v>
      </c>
      <c r="B43" s="896"/>
      <c r="C43" s="897">
        <f>C31-C32</f>
        <v>0</v>
      </c>
      <c r="D43" s="897">
        <f t="shared" ref="D43:J43" si="23">D31-D32</f>
        <v>0</v>
      </c>
      <c r="E43" s="897">
        <f t="shared" si="23"/>
        <v>0</v>
      </c>
      <c r="F43" s="897">
        <f t="shared" si="23"/>
        <v>0</v>
      </c>
      <c r="G43" s="897">
        <f t="shared" si="23"/>
        <v>0</v>
      </c>
      <c r="H43" s="897">
        <f t="shared" si="23"/>
        <v>0</v>
      </c>
      <c r="I43" s="897">
        <f t="shared" si="23"/>
        <v>0</v>
      </c>
      <c r="J43" s="898">
        <f t="shared" si="23"/>
        <v>0</v>
      </c>
      <c r="K43" s="898">
        <f>K31-K32</f>
        <v>0</v>
      </c>
      <c r="L43" s="899"/>
      <c r="M43" s="900"/>
    </row>
    <row r="44" spans="1:17" s="17" customFormat="1" ht="15.5" x14ac:dyDescent="0.3">
      <c r="A44" s="316" t="s">
        <v>453</v>
      </c>
      <c r="B44" s="666"/>
      <c r="C44" s="681">
        <f>'Liquidités, planification i &amp; f'!F34</f>
        <v>0</v>
      </c>
      <c r="D44" s="681">
        <f>'Liquidités, planification i &amp; f'!G34</f>
        <v>0</v>
      </c>
      <c r="E44" s="681">
        <f>'Liquidités, planification i &amp; f'!H34</f>
        <v>0</v>
      </c>
      <c r="F44" s="681">
        <f>'Liquidités, planification i &amp; f'!I34</f>
        <v>0</v>
      </c>
      <c r="G44" s="681">
        <f>'Liquidités, planification i &amp; f'!J34</f>
        <v>0</v>
      </c>
      <c r="H44" s="681">
        <f>'Liquidités, planification i &amp; f'!K34</f>
        <v>0</v>
      </c>
      <c r="I44" s="681">
        <f>'Liquidités, planification i &amp; f'!L34</f>
        <v>0</v>
      </c>
      <c r="J44" s="681">
        <f>'Liquidités, planification i &amp; f'!M34</f>
        <v>0</v>
      </c>
      <c r="K44" s="868">
        <f>SUM(C44:J44)</f>
        <v>0</v>
      </c>
      <c r="L44" s="23" t="s">
        <v>563</v>
      </c>
      <c r="M44" s="669"/>
    </row>
    <row r="45" spans="1:17" s="875" customFormat="1" ht="18" x14ac:dyDescent="0.3">
      <c r="A45" s="895" t="s">
        <v>578</v>
      </c>
      <c r="B45" s="896"/>
      <c r="C45" s="897">
        <f>C43-C44</f>
        <v>0</v>
      </c>
      <c r="D45" s="897">
        <f t="shared" ref="D45:K45" si="24">D43-D44</f>
        <v>0</v>
      </c>
      <c r="E45" s="897">
        <f t="shared" si="24"/>
        <v>0</v>
      </c>
      <c r="F45" s="897">
        <f t="shared" si="24"/>
        <v>0</v>
      </c>
      <c r="G45" s="897">
        <f t="shared" si="24"/>
        <v>0</v>
      </c>
      <c r="H45" s="897">
        <f t="shared" si="24"/>
        <v>0</v>
      </c>
      <c r="I45" s="897">
        <f t="shared" ref="I45" si="25">I43-I44</f>
        <v>0</v>
      </c>
      <c r="J45" s="898">
        <f t="shared" si="24"/>
        <v>0</v>
      </c>
      <c r="K45" s="898">
        <f t="shared" si="24"/>
        <v>0</v>
      </c>
      <c r="L45" s="899"/>
      <c r="M45" s="900"/>
    </row>
    <row r="46" spans="1:17" s="17" customFormat="1" ht="15.5" x14ac:dyDescent="0.3">
      <c r="A46" s="316" t="s">
        <v>454</v>
      </c>
      <c r="B46" s="666"/>
      <c r="C46" s="673">
        <f>IFERROR('Liquidités, planification i &amp; f'!F173,"N/A")</f>
        <v>0</v>
      </c>
      <c r="D46" s="673">
        <f>IFERROR('Liquidités, planification i &amp; f'!G173,"N/A")</f>
        <v>0</v>
      </c>
      <c r="E46" s="673">
        <f>IFERROR('Liquidités, planification i &amp; f'!H173,"N/A")</f>
        <v>0</v>
      </c>
      <c r="F46" s="673">
        <f>IFERROR('Liquidités, planification i &amp; f'!I173,"N/A")</f>
        <v>0</v>
      </c>
      <c r="G46" s="673">
        <f>IFERROR('Liquidités, planification i &amp; f'!J173,"N/A")</f>
        <v>0</v>
      </c>
      <c r="H46" s="673">
        <f>IFERROR('Liquidités, planification i &amp; f'!K173,"N/A")</f>
        <v>0</v>
      </c>
      <c r="I46" s="673">
        <f>IFERROR('Liquidités, planification i &amp; f'!L173,"N/A")</f>
        <v>0</v>
      </c>
      <c r="J46" s="869">
        <f>IFERROR('Liquidités, planification i &amp; f'!M173,"N/A")</f>
        <v>0</v>
      </c>
      <c r="K46" s="668">
        <f>SUM(C46:J46)</f>
        <v>0</v>
      </c>
      <c r="L46" s="23" t="s">
        <v>563</v>
      </c>
      <c r="M46" s="669"/>
    </row>
    <row r="47" spans="1:17" s="17" customFormat="1" ht="15.5" x14ac:dyDescent="0.3">
      <c r="A47" s="316" t="s">
        <v>455</v>
      </c>
      <c r="B47" s="666"/>
      <c r="C47" s="679">
        <v>0</v>
      </c>
      <c r="D47" s="679">
        <v>0</v>
      </c>
      <c r="E47" s="679">
        <v>0</v>
      </c>
      <c r="F47" s="679">
        <v>0</v>
      </c>
      <c r="G47" s="679">
        <v>0</v>
      </c>
      <c r="H47" s="679">
        <v>0</v>
      </c>
      <c r="I47" s="679">
        <v>0</v>
      </c>
      <c r="J47" s="674">
        <v>0</v>
      </c>
      <c r="K47" s="668">
        <f>SUM(C47:J47)</f>
        <v>0</v>
      </c>
      <c r="L47" s="23"/>
      <c r="M47" s="669"/>
    </row>
    <row r="48" spans="1:17" s="17" customFormat="1" ht="15.5" x14ac:dyDescent="0.3">
      <c r="A48" s="316" t="s">
        <v>456</v>
      </c>
      <c r="B48" s="666"/>
      <c r="C48" s="672">
        <v>0</v>
      </c>
      <c r="D48" s="672">
        <v>0</v>
      </c>
      <c r="E48" s="672">
        <v>0</v>
      </c>
      <c r="F48" s="672">
        <v>0</v>
      </c>
      <c r="G48" s="672">
        <v>0</v>
      </c>
      <c r="H48" s="672">
        <v>0</v>
      </c>
      <c r="I48" s="672">
        <v>0</v>
      </c>
      <c r="J48" s="667">
        <v>0</v>
      </c>
      <c r="K48" s="668"/>
      <c r="L48" s="23"/>
      <c r="M48" s="669"/>
    </row>
    <row r="49" spans="1:20" s="17" customFormat="1" ht="15.5" x14ac:dyDescent="0.3">
      <c r="A49" s="316" t="s">
        <v>457</v>
      </c>
      <c r="B49" s="666"/>
      <c r="C49" s="672">
        <v>0</v>
      </c>
      <c r="D49" s="672">
        <v>0</v>
      </c>
      <c r="E49" s="672">
        <v>0</v>
      </c>
      <c r="F49" s="672">
        <v>0</v>
      </c>
      <c r="G49" s="672">
        <v>0</v>
      </c>
      <c r="H49" s="672">
        <v>0</v>
      </c>
      <c r="I49" s="672">
        <v>0</v>
      </c>
      <c r="J49" s="667">
        <v>0</v>
      </c>
      <c r="K49" s="668">
        <f>SUM(C49:J49)</f>
        <v>0</v>
      </c>
      <c r="L49" s="23"/>
      <c r="M49" s="669"/>
    </row>
    <row r="50" spans="1:20" s="875" customFormat="1" ht="18" x14ac:dyDescent="0.3">
      <c r="A50" s="895" t="s">
        <v>579</v>
      </c>
      <c r="B50" s="896"/>
      <c r="C50" s="897">
        <f t="shared" ref="C50:K50" si="26">C45-C46+C47-C49</f>
        <v>0</v>
      </c>
      <c r="D50" s="897">
        <f t="shared" si="26"/>
        <v>0</v>
      </c>
      <c r="E50" s="897">
        <f t="shared" si="26"/>
        <v>0</v>
      </c>
      <c r="F50" s="897">
        <f t="shared" si="26"/>
        <v>0</v>
      </c>
      <c r="G50" s="897">
        <f t="shared" si="26"/>
        <v>0</v>
      </c>
      <c r="H50" s="897">
        <f t="shared" si="26"/>
        <v>0</v>
      </c>
      <c r="I50" s="897">
        <f t="shared" ref="I50" si="27">I45-I46+I47-I49</f>
        <v>0</v>
      </c>
      <c r="J50" s="898">
        <f>J45-J46+J47-J49</f>
        <v>0</v>
      </c>
      <c r="K50" s="898">
        <f t="shared" si="26"/>
        <v>0</v>
      </c>
      <c r="L50" s="899"/>
      <c r="M50" s="900"/>
    </row>
    <row r="51" spans="1:20" s="17" customFormat="1" ht="15.5" x14ac:dyDescent="0.3">
      <c r="A51" s="316" t="s">
        <v>458</v>
      </c>
      <c r="B51" s="666"/>
      <c r="C51" s="665"/>
      <c r="D51" s="665"/>
      <c r="E51" s="665"/>
      <c r="F51" s="665"/>
      <c r="G51" s="665"/>
      <c r="H51" s="665"/>
      <c r="I51" s="665"/>
      <c r="J51" s="667"/>
      <c r="K51" s="668">
        <f>SUM(C51:J51)</f>
        <v>0</v>
      </c>
      <c r="L51" s="23"/>
      <c r="M51" s="669"/>
    </row>
    <row r="52" spans="1:20" s="875" customFormat="1" ht="18" x14ac:dyDescent="0.3">
      <c r="A52" s="901" t="s">
        <v>366</v>
      </c>
      <c r="B52" s="902"/>
      <c r="C52" s="903">
        <f t="shared" ref="C52:K52" si="28">C50-C51</f>
        <v>0</v>
      </c>
      <c r="D52" s="903">
        <f t="shared" si="28"/>
        <v>0</v>
      </c>
      <c r="E52" s="903">
        <f t="shared" si="28"/>
        <v>0</v>
      </c>
      <c r="F52" s="903">
        <f t="shared" si="28"/>
        <v>0</v>
      </c>
      <c r="G52" s="903">
        <f t="shared" si="28"/>
        <v>0</v>
      </c>
      <c r="H52" s="903">
        <f t="shared" si="28"/>
        <v>0</v>
      </c>
      <c r="I52" s="903">
        <f t="shared" ref="I52" si="29">I50-I51</f>
        <v>0</v>
      </c>
      <c r="J52" s="904">
        <f t="shared" si="28"/>
        <v>0</v>
      </c>
      <c r="K52" s="904">
        <f t="shared" si="28"/>
        <v>0</v>
      </c>
      <c r="L52" s="899"/>
      <c r="M52" s="900"/>
    </row>
    <row r="53" spans="1:20" s="909" customFormat="1" ht="18.5" thickBot="1" x14ac:dyDescent="0.35">
      <c r="A53" s="905" t="s">
        <v>459</v>
      </c>
      <c r="B53" s="906"/>
      <c r="C53" s="907">
        <f>C52</f>
        <v>0</v>
      </c>
      <c r="D53" s="907">
        <f t="shared" ref="D53:I53" si="30">C53+D52</f>
        <v>0</v>
      </c>
      <c r="E53" s="907">
        <f t="shared" si="30"/>
        <v>0</v>
      </c>
      <c r="F53" s="907">
        <f t="shared" si="30"/>
        <v>0</v>
      </c>
      <c r="G53" s="907">
        <f t="shared" si="30"/>
        <v>0</v>
      </c>
      <c r="H53" s="907">
        <f t="shared" si="30"/>
        <v>0</v>
      </c>
      <c r="I53" s="907">
        <f t="shared" si="30"/>
        <v>0</v>
      </c>
      <c r="J53" s="908">
        <f>H53+J52</f>
        <v>0</v>
      </c>
      <c r="K53" s="908"/>
      <c r="L53" s="899"/>
      <c r="M53" s="900"/>
      <c r="T53" s="875"/>
    </row>
    <row r="54" spans="1:20" s="17" customFormat="1" ht="16" thickTop="1" x14ac:dyDescent="0.3">
      <c r="A54" s="292"/>
      <c r="B54" s="292"/>
      <c r="C54" s="681"/>
      <c r="D54" s="681"/>
      <c r="E54" s="681"/>
      <c r="F54" s="681"/>
      <c r="G54" s="681"/>
      <c r="H54" s="681"/>
      <c r="I54" s="679"/>
      <c r="M54" s="271"/>
    </row>
    <row r="55" spans="1:20" s="25" customFormat="1" ht="15.5" x14ac:dyDescent="0.35">
      <c r="A55" s="682" t="s">
        <v>460</v>
      </c>
      <c r="B55" s="683" t="s">
        <v>461</v>
      </c>
      <c r="C55" s="683"/>
      <c r="D55" s="683"/>
      <c r="E55" s="683"/>
      <c r="F55" s="683"/>
      <c r="G55" s="683"/>
      <c r="H55" s="683"/>
      <c r="I55" s="683"/>
      <c r="J55" s="683"/>
      <c r="N55" s="18"/>
    </row>
    <row r="56" spans="1:20" s="25" customFormat="1" ht="15.5" x14ac:dyDescent="0.35">
      <c r="A56" s="25" t="s">
        <v>462</v>
      </c>
      <c r="B56" s="684">
        <v>0</v>
      </c>
      <c r="C56" s="870">
        <f>(C9+C9*$B$56)</f>
        <v>0</v>
      </c>
      <c r="D56" s="870">
        <f t="shared" ref="D56:J56" si="31">(D9+D9*$B$56)</f>
        <v>0</v>
      </c>
      <c r="E56" s="870">
        <f t="shared" si="31"/>
        <v>0</v>
      </c>
      <c r="F56" s="870">
        <f t="shared" si="31"/>
        <v>0</v>
      </c>
      <c r="G56" s="870">
        <f t="shared" si="31"/>
        <v>0</v>
      </c>
      <c r="H56" s="870">
        <f t="shared" si="31"/>
        <v>0</v>
      </c>
      <c r="I56" s="870">
        <f t="shared" si="31"/>
        <v>0</v>
      </c>
      <c r="J56" s="870">
        <f t="shared" si="31"/>
        <v>0</v>
      </c>
      <c r="N56" s="18"/>
    </row>
    <row r="57" spans="1:20" s="25" customFormat="1" ht="15.5" x14ac:dyDescent="0.35">
      <c r="A57" s="25" t="s">
        <v>463</v>
      </c>
      <c r="B57" s="684">
        <v>0</v>
      </c>
      <c r="C57" s="870">
        <f t="shared" ref="C57:J57" si="32">C19+C19*$B$57</f>
        <v>0</v>
      </c>
      <c r="D57" s="870">
        <f t="shared" si="32"/>
        <v>0</v>
      </c>
      <c r="E57" s="870">
        <f t="shared" si="32"/>
        <v>0</v>
      </c>
      <c r="F57" s="870">
        <f t="shared" si="32"/>
        <v>0</v>
      </c>
      <c r="G57" s="870">
        <f t="shared" si="32"/>
        <v>0</v>
      </c>
      <c r="H57" s="870">
        <f t="shared" si="32"/>
        <v>0</v>
      </c>
      <c r="I57" s="870">
        <f t="shared" si="32"/>
        <v>0</v>
      </c>
      <c r="J57" s="870">
        <f t="shared" si="32"/>
        <v>0</v>
      </c>
      <c r="N57" s="18"/>
    </row>
    <row r="58" spans="1:20" s="25" customFormat="1" ht="15.5" x14ac:dyDescent="0.35">
      <c r="A58" s="25" t="s">
        <v>464</v>
      </c>
      <c r="B58" s="684">
        <v>0</v>
      </c>
      <c r="C58" s="870">
        <f t="shared" ref="C58:J58" si="33">C29+C29*$B$58</f>
        <v>0</v>
      </c>
      <c r="D58" s="870">
        <f t="shared" si="33"/>
        <v>0</v>
      </c>
      <c r="E58" s="870">
        <f t="shared" si="33"/>
        <v>0</v>
      </c>
      <c r="F58" s="870">
        <f t="shared" si="33"/>
        <v>0</v>
      </c>
      <c r="G58" s="870">
        <f t="shared" si="33"/>
        <v>0</v>
      </c>
      <c r="H58" s="870">
        <f t="shared" si="33"/>
        <v>0</v>
      </c>
      <c r="I58" s="870">
        <f t="shared" si="33"/>
        <v>0</v>
      </c>
      <c r="J58" s="870">
        <f t="shared" si="33"/>
        <v>0</v>
      </c>
      <c r="N58" s="18"/>
    </row>
    <row r="59" spans="1:20" s="25" customFormat="1" ht="15.5" x14ac:dyDescent="0.35">
      <c r="A59" s="25" t="s">
        <v>465</v>
      </c>
      <c r="B59" s="684">
        <v>0</v>
      </c>
      <c r="C59" s="870">
        <f>C32+C32*$B$59</f>
        <v>0</v>
      </c>
      <c r="D59" s="870">
        <f>D32+D32*$B$59</f>
        <v>0</v>
      </c>
      <c r="E59" s="870">
        <f t="shared" ref="E59:J59" si="34">E32+E32*$B$59</f>
        <v>0</v>
      </c>
      <c r="F59" s="870">
        <f t="shared" si="34"/>
        <v>0</v>
      </c>
      <c r="G59" s="870">
        <f t="shared" si="34"/>
        <v>0</v>
      </c>
      <c r="H59" s="870">
        <f t="shared" si="34"/>
        <v>0</v>
      </c>
      <c r="I59" s="870">
        <f t="shared" si="34"/>
        <v>0</v>
      </c>
      <c r="J59" s="870">
        <f t="shared" si="34"/>
        <v>0</v>
      </c>
      <c r="N59" s="18"/>
    </row>
    <row r="60" spans="1:20" s="25" customFormat="1" ht="16" thickBot="1" x14ac:dyDescent="0.4">
      <c r="A60" s="685" t="s">
        <v>366</v>
      </c>
      <c r="B60" s="686"/>
      <c r="C60" s="871">
        <f>C56-C57-C58-C59-C44-C46+C47-C48+C49-C51</f>
        <v>0</v>
      </c>
      <c r="D60" s="871">
        <f t="shared" ref="D60:J60" si="35">D56-D57-D58-D59-D44-D46+D47-D48+D49-D51</f>
        <v>0</v>
      </c>
      <c r="E60" s="871">
        <f t="shared" si="35"/>
        <v>0</v>
      </c>
      <c r="F60" s="871">
        <f t="shared" si="35"/>
        <v>0</v>
      </c>
      <c r="G60" s="871">
        <f t="shared" si="35"/>
        <v>0</v>
      </c>
      <c r="H60" s="871">
        <f t="shared" si="35"/>
        <v>0</v>
      </c>
      <c r="I60" s="871">
        <f t="shared" ref="I60" si="36">I56-I57-I58-I59-I44-I46+I47-I48+I49-I51</f>
        <v>0</v>
      </c>
      <c r="J60" s="871">
        <f t="shared" si="35"/>
        <v>0</v>
      </c>
      <c r="N60" s="18"/>
    </row>
    <row r="61" spans="1:20" s="13" customFormat="1" ht="16" thickTop="1" x14ac:dyDescent="0.35"/>
    <row r="62" spans="1:20" s="13" customFormat="1" ht="15.5" x14ac:dyDescent="0.35">
      <c r="A62" s="687" t="s">
        <v>564</v>
      </c>
    </row>
    <row r="63" spans="1:20" s="13" customFormat="1" ht="15.5" x14ac:dyDescent="0.35">
      <c r="A63" s="688"/>
      <c r="B63" s="689"/>
      <c r="C63" s="401">
        <f>SUM(C64:C65)</f>
        <v>0</v>
      </c>
      <c r="D63" s="401">
        <f t="shared" ref="D63:K63" si="37">SUM(D64:D65)</f>
        <v>0</v>
      </c>
      <c r="E63" s="401">
        <f t="shared" si="37"/>
        <v>0</v>
      </c>
      <c r="F63" s="401">
        <f t="shared" si="37"/>
        <v>0</v>
      </c>
      <c r="G63" s="401">
        <f t="shared" si="37"/>
        <v>0</v>
      </c>
      <c r="H63" s="401">
        <f t="shared" si="37"/>
        <v>0</v>
      </c>
      <c r="I63" s="401">
        <f t="shared" si="37"/>
        <v>0</v>
      </c>
      <c r="J63" s="401">
        <f t="shared" si="37"/>
        <v>0</v>
      </c>
      <c r="K63" s="401">
        <f t="shared" si="37"/>
        <v>0</v>
      </c>
    </row>
    <row r="64" spans="1:20" s="13" customFormat="1" ht="15.5" x14ac:dyDescent="0.35">
      <c r="A64" s="690" t="s">
        <v>466</v>
      </c>
      <c r="B64" s="691" t="s">
        <v>467</v>
      </c>
      <c r="C64" s="692"/>
      <c r="D64" s="692"/>
      <c r="E64" s="692"/>
      <c r="F64" s="692"/>
      <c r="G64" s="692"/>
      <c r="H64" s="692"/>
      <c r="I64" s="692"/>
      <c r="J64" s="692"/>
      <c r="K64" s="693">
        <f>SUM(C64:J64)</f>
        <v>0</v>
      </c>
    </row>
    <row r="65" spans="1:11" s="13" customFormat="1" ht="15.5" x14ac:dyDescent="0.35">
      <c r="A65" s="690" t="s">
        <v>468</v>
      </c>
      <c r="B65" s="13" t="s">
        <v>467</v>
      </c>
      <c r="C65" s="694"/>
      <c r="D65" s="695"/>
      <c r="E65" s="695"/>
      <c r="F65" s="695"/>
      <c r="G65" s="695"/>
      <c r="H65" s="695"/>
      <c r="I65" s="695"/>
      <c r="J65" s="695"/>
      <c r="K65" s="696"/>
    </row>
    <row r="66" spans="1:11" s="13" customFormat="1" ht="16" thickBot="1" x14ac:dyDescent="0.4">
      <c r="A66" s="680" t="s">
        <v>469</v>
      </c>
      <c r="B66" s="697" t="s">
        <v>470</v>
      </c>
      <c r="C66" s="698" t="str">
        <f>IFERROR(C52/(C63),"")</f>
        <v/>
      </c>
      <c r="D66" s="698" t="str">
        <f t="shared" ref="D66:J66" si="38">IFERROR(D52/(D63),"")</f>
        <v/>
      </c>
      <c r="E66" s="698" t="str">
        <f t="shared" si="38"/>
        <v/>
      </c>
      <c r="F66" s="698" t="str">
        <f t="shared" si="38"/>
        <v/>
      </c>
      <c r="G66" s="698" t="str">
        <f t="shared" si="38"/>
        <v/>
      </c>
      <c r="H66" s="698" t="str">
        <f t="shared" si="38"/>
        <v/>
      </c>
      <c r="I66" s="698" t="str">
        <f t="shared" si="38"/>
        <v/>
      </c>
      <c r="J66" s="698" t="str">
        <f t="shared" si="38"/>
        <v/>
      </c>
      <c r="K66" s="699" t="str">
        <f>IFERROR(K52/K63,"")</f>
        <v/>
      </c>
    </row>
    <row r="67" spans="1:11" ht="14.5" thickTop="1" x14ac:dyDescent="0.3"/>
  </sheetData>
  <sheetProtection sheet="1" objects="1" scenarios="1" formatCells="0"/>
  <mergeCells count="1">
    <mergeCell ref="A4:R4"/>
  </mergeCells>
  <pageMargins left="0.7" right="0.7" top="0.78740157499999996" bottom="0.78740157499999996" header="0.3" footer="0.3"/>
  <pageSetup paperSize="9" scale="39" orientation="landscape" r:id="rId1"/>
  <ignoredErrors>
    <ignoredError sqref="N9:P51"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AI254"/>
  <sheetViews>
    <sheetView showGridLines="0" view="pageBreakPreview" zoomScale="80" zoomScaleNormal="55" zoomScaleSheetLayoutView="80" zoomScalePageLayoutView="10" workbookViewId="0">
      <selection activeCell="B38" sqref="B38"/>
    </sheetView>
  </sheetViews>
  <sheetFormatPr baseColWidth="10" defaultColWidth="11" defaultRowHeight="15.5" outlineLevelRow="2" outlineLevelCol="1" x14ac:dyDescent="0.35"/>
  <cols>
    <col min="1" max="1" width="39" style="13" customWidth="1"/>
    <col min="2" max="2" width="50.33203125" style="13" customWidth="1"/>
    <col min="3" max="3" width="18" style="13" customWidth="1"/>
    <col min="4" max="4" width="19.58203125" style="13" customWidth="1"/>
    <col min="5" max="5" width="11.75" style="13" customWidth="1"/>
    <col min="6" max="7" width="15.58203125" style="13" customWidth="1"/>
    <col min="8" max="12" width="15.58203125" style="13" customWidth="1" outlineLevel="1"/>
    <col min="13" max="13" width="15.58203125" style="13" customWidth="1"/>
    <col min="14" max="14" width="16.83203125" style="13" customWidth="1"/>
    <col min="15" max="15" width="31.5" style="13" customWidth="1"/>
    <col min="16" max="16384" width="11" style="13"/>
  </cols>
  <sheetData>
    <row r="1" spans="1:35" s="702" customFormat="1" ht="28" customHeight="1" x14ac:dyDescent="0.3">
      <c r="A1" s="659" t="s">
        <v>474</v>
      </c>
      <c r="B1" s="15"/>
      <c r="C1" s="15"/>
      <c r="D1" s="15"/>
      <c r="E1" s="15"/>
      <c r="F1" s="15"/>
      <c r="G1" s="15"/>
      <c r="H1" s="15"/>
      <c r="I1" s="15"/>
      <c r="J1" s="15"/>
      <c r="K1" s="15"/>
      <c r="L1" s="15"/>
      <c r="M1" s="15"/>
      <c r="N1" s="15"/>
      <c r="O1" s="15"/>
      <c r="P1" s="15"/>
      <c r="Q1" s="15"/>
      <c r="R1" s="15"/>
      <c r="S1" s="15"/>
      <c r="T1" s="15"/>
      <c r="U1" s="15"/>
      <c r="V1" s="15"/>
      <c r="W1" s="15"/>
      <c r="X1" s="15"/>
      <c r="Y1" s="701"/>
      <c r="Z1" s="15"/>
      <c r="AA1" s="15"/>
      <c r="AB1" s="15"/>
      <c r="AC1" s="15"/>
      <c r="AD1" s="15"/>
      <c r="AE1" s="15"/>
      <c r="AF1" s="15"/>
    </row>
    <row r="2" spans="1:35" s="268" customFormat="1" x14ac:dyDescent="0.35">
      <c r="A2" s="265" t="s">
        <v>303</v>
      </c>
      <c r="B2" s="266" t="str">
        <f>IF('Vue d''ensemble'!B2=0,"N/A",'Vue d''ensemble'!B2)</f>
        <v>N/A</v>
      </c>
      <c r="C2" s="266"/>
      <c r="D2" s="267"/>
      <c r="F2" s="265" t="s">
        <v>304</v>
      </c>
      <c r="G2" s="269"/>
      <c r="H2" s="267"/>
      <c r="I2" s="267"/>
      <c r="J2" s="267"/>
      <c r="K2" s="267"/>
      <c r="L2" s="267"/>
      <c r="M2" s="267"/>
      <c r="P2" s="13"/>
      <c r="Q2" s="13"/>
      <c r="R2" s="13"/>
      <c r="S2" s="13"/>
      <c r="T2" s="13"/>
      <c r="U2" s="13"/>
      <c r="V2" s="13"/>
      <c r="W2" s="13"/>
      <c r="X2" s="13"/>
      <c r="Y2" s="13"/>
      <c r="Z2" s="13"/>
      <c r="AA2" s="13"/>
      <c r="AB2" s="13"/>
      <c r="AC2" s="13"/>
      <c r="AD2" s="13"/>
      <c r="AE2" s="13"/>
    </row>
    <row r="3" spans="1:35" s="270" customFormat="1" x14ac:dyDescent="0.35">
      <c r="A3" s="265"/>
      <c r="B3" s="266"/>
      <c r="C3" s="266"/>
      <c r="D3" s="267"/>
      <c r="F3" s="265"/>
      <c r="G3" s="266"/>
      <c r="H3" s="267"/>
      <c r="I3" s="267"/>
      <c r="J3" s="267"/>
      <c r="K3" s="267"/>
      <c r="L3" s="267"/>
      <c r="M3" s="267"/>
      <c r="P3" s="13"/>
      <c r="Q3" s="13"/>
      <c r="R3" s="13"/>
      <c r="S3" s="13"/>
      <c r="T3" s="13"/>
      <c r="U3" s="13"/>
      <c r="V3" s="13"/>
      <c r="W3" s="13"/>
      <c r="X3" s="13"/>
      <c r="Y3" s="13"/>
      <c r="Z3" s="13"/>
      <c r="AA3" s="13"/>
      <c r="AB3" s="13"/>
      <c r="AC3" s="13"/>
      <c r="AD3" s="13"/>
      <c r="AE3" s="13"/>
    </row>
    <row r="4" spans="1:35" s="876" customFormat="1" ht="18" x14ac:dyDescent="0.4">
      <c r="A4" s="874" t="s">
        <v>312</v>
      </c>
      <c r="B4" s="873"/>
      <c r="C4" s="873"/>
      <c r="D4" s="873"/>
      <c r="E4" s="873"/>
      <c r="F4" s="873"/>
      <c r="G4" s="873"/>
      <c r="H4" s="873"/>
      <c r="I4" s="873"/>
      <c r="J4" s="874"/>
      <c r="K4" s="873"/>
      <c r="L4" s="873"/>
      <c r="M4" s="873"/>
      <c r="N4" s="873"/>
      <c r="O4" s="873"/>
      <c r="P4" s="910"/>
      <c r="Q4" s="910"/>
      <c r="R4" s="910"/>
      <c r="S4" s="910"/>
      <c r="T4" s="910"/>
      <c r="U4" s="910"/>
      <c r="V4" s="879"/>
      <c r="W4" s="875"/>
      <c r="X4" s="875"/>
      <c r="Y4" s="875"/>
      <c r="Z4" s="875"/>
      <c r="AA4" s="875"/>
      <c r="AB4" s="875"/>
      <c r="AC4" s="875"/>
      <c r="AD4" s="875"/>
      <c r="AE4" s="875"/>
      <c r="AF4" s="880"/>
      <c r="AG4" s="880"/>
      <c r="AH4" s="880"/>
      <c r="AI4" s="880"/>
    </row>
    <row r="5" spans="1:35" s="25" customFormat="1" ht="85.5" customHeight="1" outlineLevel="1" thickBot="1" x14ac:dyDescent="0.4">
      <c r="A5" s="969" t="s">
        <v>481</v>
      </c>
      <c r="B5" s="970"/>
      <c r="C5" s="970"/>
      <c r="D5" s="970"/>
      <c r="E5" s="970"/>
      <c r="F5" s="970"/>
      <c r="G5" s="970"/>
      <c r="H5" s="970"/>
      <c r="I5" s="970"/>
      <c r="J5" s="970"/>
      <c r="K5" s="970"/>
      <c r="L5" s="970"/>
      <c r="M5" s="970"/>
      <c r="N5" s="970"/>
      <c r="O5" s="970"/>
      <c r="P5" s="13"/>
      <c r="Q5" s="13"/>
      <c r="R5" s="13"/>
      <c r="S5" s="13"/>
      <c r="T5" s="13"/>
      <c r="U5" s="13"/>
      <c r="V5" s="13"/>
      <c r="W5" s="13"/>
      <c r="X5" s="13"/>
      <c r="Y5" s="13"/>
      <c r="Z5" s="13"/>
      <c r="AA5" s="13"/>
      <c r="AB5" s="13"/>
      <c r="AC5" s="13"/>
      <c r="AD5" s="13"/>
      <c r="AE5" s="13"/>
    </row>
    <row r="6" spans="1:35" s="25" customFormat="1" ht="16" thickTop="1" x14ac:dyDescent="0.35">
      <c r="A6" s="14"/>
      <c r="B6" s="14"/>
      <c r="C6" s="14"/>
      <c r="D6" s="14"/>
      <c r="E6" s="14"/>
      <c r="F6" s="14"/>
      <c r="G6" s="14"/>
      <c r="H6" s="14"/>
      <c r="I6" s="14"/>
      <c r="J6" s="14"/>
      <c r="K6" s="14"/>
      <c r="L6" s="14"/>
      <c r="M6" s="14"/>
      <c r="N6" s="14"/>
      <c r="O6" s="14"/>
      <c r="P6" s="13"/>
      <c r="Q6" s="13"/>
      <c r="R6" s="13"/>
      <c r="S6" s="13"/>
      <c r="T6" s="13"/>
      <c r="U6" s="13"/>
      <c r="V6" s="13"/>
      <c r="W6" s="13"/>
      <c r="X6" s="13"/>
      <c r="Y6" s="13"/>
      <c r="Z6" s="13"/>
      <c r="AA6" s="13"/>
      <c r="AB6" s="13"/>
      <c r="AC6" s="13"/>
      <c r="AD6" s="13"/>
      <c r="AE6" s="13"/>
    </row>
    <row r="7" spans="1:35" s="25" customFormat="1" x14ac:dyDescent="0.35">
      <c r="A7" s="273" t="s">
        <v>321</v>
      </c>
      <c r="B7" s="274" t="s">
        <v>322</v>
      </c>
      <c r="C7" s="275"/>
      <c r="D7" s="275"/>
      <c r="E7" s="275"/>
      <c r="F7" s="275"/>
      <c r="G7" s="275"/>
      <c r="H7" s="275"/>
      <c r="I7" s="275"/>
      <c r="J7" s="275"/>
      <c r="K7" s="276"/>
      <c r="L7" s="276"/>
      <c r="M7" s="276"/>
      <c r="N7" s="276"/>
      <c r="O7" s="276"/>
      <c r="P7" s="13"/>
      <c r="Q7" s="13"/>
      <c r="R7" s="13"/>
      <c r="S7" s="13"/>
      <c r="T7" s="13"/>
      <c r="U7" s="13"/>
      <c r="V7" s="13"/>
      <c r="W7" s="13"/>
      <c r="X7" s="13"/>
      <c r="Y7" s="13"/>
      <c r="Z7" s="13"/>
      <c r="AA7" s="13"/>
      <c r="AB7" s="13"/>
      <c r="AC7" s="13"/>
      <c r="AD7" s="13"/>
      <c r="AE7" s="13"/>
    </row>
    <row r="8" spans="1:35" s="278" customFormat="1" x14ac:dyDescent="0.35">
      <c r="A8" s="12"/>
      <c r="B8" s="277"/>
      <c r="C8" s="277"/>
      <c r="D8" s="277"/>
      <c r="E8" s="277"/>
      <c r="F8" s="277"/>
      <c r="G8" s="277"/>
      <c r="H8" s="277"/>
      <c r="I8" s="277"/>
      <c r="J8" s="277"/>
      <c r="P8" s="13"/>
      <c r="Q8" s="13"/>
      <c r="R8" s="13"/>
      <c r="S8" s="13"/>
      <c r="T8" s="13"/>
      <c r="U8" s="13"/>
      <c r="V8" s="13"/>
      <c r="W8" s="13"/>
      <c r="X8" s="13"/>
      <c r="Y8" s="13"/>
      <c r="Z8" s="13"/>
      <c r="AA8" s="13"/>
      <c r="AB8" s="13"/>
      <c r="AC8" s="13"/>
      <c r="AD8" s="13"/>
      <c r="AE8" s="13"/>
    </row>
    <row r="9" spans="1:35" s="876" customFormat="1" ht="18" x14ac:dyDescent="0.4">
      <c r="A9" s="874" t="s">
        <v>475</v>
      </c>
      <c r="B9" s="873"/>
      <c r="C9" s="873"/>
      <c r="D9" s="873"/>
      <c r="E9" s="873"/>
      <c r="F9" s="873"/>
      <c r="G9" s="873"/>
      <c r="H9" s="873"/>
      <c r="I9" s="873"/>
      <c r="J9" s="874"/>
      <c r="K9" s="873"/>
      <c r="L9" s="873"/>
      <c r="M9" s="873"/>
      <c r="N9" s="873"/>
      <c r="O9" s="873"/>
      <c r="P9" s="910"/>
      <c r="Q9" s="910"/>
      <c r="R9" s="910"/>
      <c r="S9" s="910"/>
      <c r="T9" s="910"/>
      <c r="U9" s="910"/>
      <c r="V9" s="879"/>
      <c r="W9" s="875"/>
      <c r="X9" s="875"/>
      <c r="Y9" s="875"/>
      <c r="Z9" s="875"/>
      <c r="AA9" s="875"/>
      <c r="AB9" s="875"/>
      <c r="AC9" s="875"/>
      <c r="AD9" s="875"/>
      <c r="AE9" s="875"/>
      <c r="AF9" s="880"/>
      <c r="AG9" s="880"/>
      <c r="AH9" s="880"/>
      <c r="AI9" s="880"/>
    </row>
    <row r="10" spans="1:35" ht="46.5" x14ac:dyDescent="0.35">
      <c r="A10" s="279"/>
      <c r="B10" s="279"/>
      <c r="C10" s="280"/>
      <c r="D10" s="280"/>
      <c r="E10" s="281"/>
      <c r="F10" s="798" t="str">
        <f>'Compte des résultats'!C8</f>
        <v>n = année précédente</v>
      </c>
      <c r="G10" s="798" t="str">
        <f>'Compte des résultats'!D8</f>
        <v>n+1 
(1re année du PDR)</v>
      </c>
      <c r="H10" s="798" t="str">
        <f>'Compte des résultats'!E8</f>
        <v>n+2</v>
      </c>
      <c r="I10" s="798" t="str">
        <f>'Compte des résultats'!F8</f>
        <v>n+3</v>
      </c>
      <c r="J10" s="798" t="str">
        <f>'Compte des résultats'!G8</f>
        <v>n+4</v>
      </c>
      <c r="K10" s="798" t="str">
        <f>'Compte des résultats'!H8</f>
        <v>n+5</v>
      </c>
      <c r="L10" s="798" t="str">
        <f>'Compte des résultats'!I8</f>
        <v>n+6</v>
      </c>
      <c r="M10" s="799" t="str">
        <f>'Compte des résultats'!J8</f>
        <v>1re année après la mise en oeuvre</v>
      </c>
      <c r="N10" s="282" t="s">
        <v>353</v>
      </c>
    </row>
    <row r="11" spans="1:35" x14ac:dyDescent="0.35">
      <c r="A11" s="283" t="s">
        <v>482</v>
      </c>
      <c r="B11" s="284"/>
      <c r="C11" s="285"/>
      <c r="D11" s="285"/>
      <c r="E11" s="286"/>
      <c r="F11" s="800">
        <f>F13</f>
        <v>0</v>
      </c>
      <c r="G11" s="801">
        <f t="shared" ref="G11:J11" si="0">G13</f>
        <v>0</v>
      </c>
      <c r="H11" s="801">
        <f t="shared" si="0"/>
        <v>0</v>
      </c>
      <c r="I11" s="801">
        <f t="shared" si="0"/>
        <v>0</v>
      </c>
      <c r="J11" s="801">
        <f t="shared" si="0"/>
        <v>0</v>
      </c>
      <c r="K11" s="801">
        <f>K13</f>
        <v>0</v>
      </c>
      <c r="L11" s="801">
        <f>L13</f>
        <v>0</v>
      </c>
      <c r="M11" s="802">
        <f>M13</f>
        <v>0</v>
      </c>
      <c r="N11" s="287">
        <f>SUM(F11:M11)</f>
        <v>0</v>
      </c>
    </row>
    <row r="12" spans="1:35" x14ac:dyDescent="0.35">
      <c r="A12" s="288" t="s">
        <v>368</v>
      </c>
      <c r="B12" s="289"/>
      <c r="C12" s="288"/>
      <c r="D12" s="288"/>
      <c r="E12" s="290"/>
      <c r="F12" s="295">
        <f>F11</f>
        <v>0</v>
      </c>
      <c r="G12" s="803">
        <f>G11+F12</f>
        <v>0</v>
      </c>
      <c r="H12" s="803">
        <f t="shared" ref="H12:K12" si="1">H11+G12</f>
        <v>0</v>
      </c>
      <c r="I12" s="803">
        <f t="shared" si="1"/>
        <v>0</v>
      </c>
      <c r="J12" s="803">
        <f t="shared" si="1"/>
        <v>0</v>
      </c>
      <c r="K12" s="803">
        <f t="shared" si="1"/>
        <v>0</v>
      </c>
      <c r="L12" s="803">
        <f>L11+K12</f>
        <v>0</v>
      </c>
      <c r="M12" s="804">
        <f>M11+K12</f>
        <v>0</v>
      </c>
      <c r="N12" s="291"/>
    </row>
    <row r="13" spans="1:35" x14ac:dyDescent="0.35">
      <c r="A13" s="292" t="s">
        <v>483</v>
      </c>
      <c r="E13" s="286"/>
      <c r="F13" s="293">
        <f>'Compte des résultats'!C43</f>
        <v>0</v>
      </c>
      <c r="G13" s="805">
        <f>'Compte des résultats'!D43</f>
        <v>0</v>
      </c>
      <c r="H13" s="805">
        <f>'Compte des résultats'!E43</f>
        <v>0</v>
      </c>
      <c r="I13" s="805">
        <f>'Compte des résultats'!F43</f>
        <v>0</v>
      </c>
      <c r="J13" s="805">
        <f>'Compte des résultats'!G43</f>
        <v>0</v>
      </c>
      <c r="K13" s="805">
        <f>'Compte des résultats'!H43</f>
        <v>0</v>
      </c>
      <c r="L13" s="805">
        <f>'Compte des résultats'!I43</f>
        <v>0</v>
      </c>
      <c r="M13" s="806">
        <f>'Compte des résultats'!J43</f>
        <v>0</v>
      </c>
      <c r="N13" s="293"/>
    </row>
    <row r="14" spans="1:35" x14ac:dyDescent="0.35">
      <c r="A14" s="292" t="s">
        <v>484</v>
      </c>
      <c r="E14" s="286"/>
      <c r="F14" s="807"/>
      <c r="G14" s="808"/>
      <c r="H14" s="808"/>
      <c r="I14" s="808"/>
      <c r="J14" s="808"/>
      <c r="K14" s="808"/>
      <c r="L14" s="809"/>
      <c r="M14" s="810"/>
      <c r="N14" s="294"/>
    </row>
    <row r="15" spans="1:35" x14ac:dyDescent="0.35">
      <c r="A15" s="292" t="s">
        <v>485</v>
      </c>
      <c r="E15" s="286"/>
      <c r="F15" s="807"/>
      <c r="G15" s="808"/>
      <c r="H15" s="808"/>
      <c r="I15" s="808"/>
      <c r="J15" s="808"/>
      <c r="K15" s="808"/>
      <c r="L15" s="809"/>
      <c r="M15" s="810"/>
      <c r="N15" s="294"/>
    </row>
    <row r="16" spans="1:35" x14ac:dyDescent="0.35">
      <c r="A16" s="289"/>
      <c r="B16" s="288"/>
      <c r="C16" s="288"/>
      <c r="D16" s="288"/>
      <c r="E16" s="290"/>
      <c r="F16" s="295"/>
      <c r="G16" s="803"/>
      <c r="H16" s="803"/>
      <c r="I16" s="803"/>
      <c r="J16" s="803"/>
      <c r="K16" s="803"/>
      <c r="L16" s="811"/>
      <c r="M16" s="804"/>
      <c r="N16" s="295"/>
    </row>
    <row r="17" spans="1:35" x14ac:dyDescent="0.35">
      <c r="A17" s="283" t="s">
        <v>486</v>
      </c>
      <c r="B17" s="284"/>
      <c r="C17" s="285"/>
      <c r="D17" s="285"/>
      <c r="E17" s="286"/>
      <c r="F17" s="812">
        <f>F19-F20</f>
        <v>0</v>
      </c>
      <c r="G17" s="813">
        <f>G19-G20</f>
        <v>0</v>
      </c>
      <c r="H17" s="813">
        <f t="shared" ref="H17:M17" si="2">H19-H20</f>
        <v>0</v>
      </c>
      <c r="I17" s="813">
        <f t="shared" si="2"/>
        <v>0</v>
      </c>
      <c r="J17" s="813">
        <f t="shared" si="2"/>
        <v>0</v>
      </c>
      <c r="K17" s="813">
        <f t="shared" si="2"/>
        <v>0</v>
      </c>
      <c r="L17" s="813">
        <f t="shared" si="2"/>
        <v>0</v>
      </c>
      <c r="M17" s="814">
        <f t="shared" si="2"/>
        <v>0</v>
      </c>
      <c r="N17" s="287">
        <f>SUM(F17:M17)</f>
        <v>0</v>
      </c>
    </row>
    <row r="18" spans="1:35" x14ac:dyDescent="0.35">
      <c r="A18" s="288" t="s">
        <v>487</v>
      </c>
      <c r="B18" s="289"/>
      <c r="C18" s="288"/>
      <c r="D18" s="288"/>
      <c r="E18" s="290"/>
      <c r="F18" s="295">
        <f>F17</f>
        <v>0</v>
      </c>
      <c r="G18" s="803">
        <f>G17+F18</f>
        <v>0</v>
      </c>
      <c r="H18" s="803">
        <f t="shared" ref="H18" si="3">H17+G18</f>
        <v>0</v>
      </c>
      <c r="I18" s="803">
        <f t="shared" ref="I18" si="4">I17+H18</f>
        <v>0</v>
      </c>
      <c r="J18" s="803">
        <f t="shared" ref="J18" si="5">J17+I18</f>
        <v>0</v>
      </c>
      <c r="K18" s="803">
        <f>K17+J18</f>
        <v>0</v>
      </c>
      <c r="L18" s="803">
        <f t="shared" ref="L18:M18" si="6">L17+K18</f>
        <v>0</v>
      </c>
      <c r="M18" s="804">
        <f t="shared" si="6"/>
        <v>0</v>
      </c>
      <c r="N18" s="291"/>
    </row>
    <row r="19" spans="1:35" x14ac:dyDescent="0.35">
      <c r="A19" s="296" t="s">
        <v>488</v>
      </c>
      <c r="B19" s="285"/>
      <c r="C19" s="285"/>
      <c r="D19" s="285"/>
      <c r="E19" s="286"/>
      <c r="F19" s="297">
        <f t="shared" ref="F19:J19" si="7">F167</f>
        <v>0</v>
      </c>
      <c r="G19" s="442">
        <f t="shared" si="7"/>
        <v>0</v>
      </c>
      <c r="H19" s="442">
        <f t="shared" si="7"/>
        <v>0</v>
      </c>
      <c r="I19" s="442">
        <f t="shared" si="7"/>
        <v>0</v>
      </c>
      <c r="J19" s="442">
        <f t="shared" si="7"/>
        <v>0</v>
      </c>
      <c r="K19" s="442">
        <f>K167</f>
        <v>0</v>
      </c>
      <c r="L19" s="442">
        <f t="shared" ref="L19" si="8">L167</f>
        <v>0</v>
      </c>
      <c r="M19" s="443">
        <f>M167</f>
        <v>0</v>
      </c>
      <c r="N19" s="297"/>
    </row>
    <row r="20" spans="1:35" x14ac:dyDescent="0.35">
      <c r="A20" s="298" t="s">
        <v>489</v>
      </c>
      <c r="C20" s="285"/>
      <c r="D20" s="285"/>
      <c r="E20" s="286"/>
      <c r="F20" s="297">
        <f>F38+F52+F66+F80+F94</f>
        <v>0</v>
      </c>
      <c r="G20" s="442">
        <f t="shared" ref="G20:L20" si="9">G38+G52+G66+G80+G94</f>
        <v>0</v>
      </c>
      <c r="H20" s="442">
        <f t="shared" si="9"/>
        <v>0</v>
      </c>
      <c r="I20" s="442">
        <f t="shared" si="9"/>
        <v>0</v>
      </c>
      <c r="J20" s="442">
        <f t="shared" si="9"/>
        <v>0</v>
      </c>
      <c r="K20" s="442">
        <f t="shared" si="9"/>
        <v>0</v>
      </c>
      <c r="L20" s="442">
        <f t="shared" si="9"/>
        <v>0</v>
      </c>
      <c r="M20" s="443">
        <f>M38+M52+M66+M80+M94</f>
        <v>0</v>
      </c>
      <c r="N20" s="297"/>
    </row>
    <row r="21" spans="1:35" x14ac:dyDescent="0.35">
      <c r="A21" s="298"/>
      <c r="C21" s="285"/>
      <c r="D21" s="285"/>
      <c r="E21" s="286"/>
      <c r="F21" s="297"/>
      <c r="G21" s="442"/>
      <c r="H21" s="442"/>
      <c r="I21" s="442"/>
      <c r="J21" s="442"/>
      <c r="K21" s="442"/>
      <c r="L21" s="815"/>
      <c r="M21" s="443"/>
      <c r="N21" s="297"/>
    </row>
    <row r="22" spans="1:35" x14ac:dyDescent="0.35">
      <c r="A22" s="299" t="s">
        <v>490</v>
      </c>
      <c r="B22" s="300"/>
      <c r="C22" s="300"/>
      <c r="D22" s="300"/>
      <c r="E22" s="301"/>
      <c r="F22" s="816" t="str">
        <f>IFERROR(F11/F17,"N/A")</f>
        <v>N/A</v>
      </c>
      <c r="G22" s="817" t="str">
        <f>IFERROR(G11/G17,"N/A")</f>
        <v>N/A</v>
      </c>
      <c r="H22" s="817" t="str">
        <f t="shared" ref="H22:M22" si="10">IFERROR(H11/H17,"N/A")</f>
        <v>N/A</v>
      </c>
      <c r="I22" s="817" t="str">
        <f>IFERROR(I11/I17,"N/A")</f>
        <v>N/A</v>
      </c>
      <c r="J22" s="817" t="str">
        <f t="shared" si="10"/>
        <v>N/A</v>
      </c>
      <c r="K22" s="817" t="str">
        <f>IFERROR(K11/K17,"N/A")</f>
        <v>N/A</v>
      </c>
      <c r="L22" s="817" t="str">
        <f>IFERROR(L11/L17,"N/A")</f>
        <v>N/A</v>
      </c>
      <c r="M22" s="818" t="str">
        <f t="shared" si="10"/>
        <v>N/A</v>
      </c>
      <c r="N22" s="302" t="e">
        <f>N11/N17</f>
        <v>#DIV/0!</v>
      </c>
    </row>
    <row r="23" spans="1:35" x14ac:dyDescent="0.35">
      <c r="A23" s="283" t="s">
        <v>491</v>
      </c>
      <c r="B23" s="285"/>
      <c r="C23" s="285"/>
      <c r="D23" s="285"/>
      <c r="E23" s="286"/>
      <c r="F23" s="303">
        <f>F25-F26</f>
        <v>0</v>
      </c>
      <c r="G23" s="819">
        <f>G25-G26</f>
        <v>0</v>
      </c>
      <c r="H23" s="819">
        <f t="shared" ref="H23:J23" si="11">H25-H26</f>
        <v>0</v>
      </c>
      <c r="I23" s="819">
        <f>I25-I26</f>
        <v>0</v>
      </c>
      <c r="J23" s="819">
        <f t="shared" si="11"/>
        <v>0</v>
      </c>
      <c r="K23" s="819">
        <f>K25-K26</f>
        <v>0</v>
      </c>
      <c r="L23" s="819">
        <f>L25-L26</f>
        <v>0</v>
      </c>
      <c r="M23" s="820">
        <f>M25-M26</f>
        <v>0</v>
      </c>
      <c r="N23" s="303">
        <f>SUM(F23:M23)</f>
        <v>0</v>
      </c>
    </row>
    <row r="24" spans="1:35" x14ac:dyDescent="0.35">
      <c r="A24" s="288" t="s">
        <v>492</v>
      </c>
      <c r="B24" s="289"/>
      <c r="C24" s="288"/>
      <c r="D24" s="288"/>
      <c r="E24" s="290"/>
      <c r="F24" s="295">
        <f>F23</f>
        <v>0</v>
      </c>
      <c r="G24" s="803">
        <f>G23+F24</f>
        <v>0</v>
      </c>
      <c r="H24" s="803">
        <f t="shared" ref="H24" si="12">H23+G24</f>
        <v>0</v>
      </c>
      <c r="I24" s="803">
        <f t="shared" ref="I24" si="13">I23+H24</f>
        <v>0</v>
      </c>
      <c r="J24" s="803">
        <f t="shared" ref="J24" si="14">J23+I24</f>
        <v>0</v>
      </c>
      <c r="K24" s="803">
        <f>K23+J24</f>
        <v>0</v>
      </c>
      <c r="L24" s="803">
        <f t="shared" ref="L24" si="15">L23+K24</f>
        <v>0</v>
      </c>
      <c r="M24" s="803">
        <f>M23+L24</f>
        <v>0</v>
      </c>
      <c r="N24" s="291"/>
    </row>
    <row r="25" spans="1:35" x14ac:dyDescent="0.35">
      <c r="A25" s="296" t="s">
        <v>493</v>
      </c>
      <c r="B25" s="285"/>
      <c r="C25" s="285"/>
      <c r="D25" s="285"/>
      <c r="E25" s="286"/>
      <c r="F25" s="297">
        <f>SUMIF('Liquidités, planification i &amp; f'!$B$180:$B$250,"IN - für Investitionen",'Liquidités, planification i &amp; f'!F180:F250)+SUMIF('Liquidités, planification i &amp; f'!$B$180:$B$250,"IN - für Betriebskapital",'Liquidités, planification i &amp; f'!F180:F250)</f>
        <v>0</v>
      </c>
      <c r="G25" s="442">
        <f>SUMIF('Liquidités, planification i &amp; f'!$B$180:$B$250,"IN - für Investitionen",'Liquidités, planification i &amp; f'!G180:G250)+SUMIF('Liquidités, planification i &amp; f'!$B$180:$B$250,"IN - für Betriebskapital",'Liquidités, planification i &amp; f'!G180:G250)</f>
        <v>0</v>
      </c>
      <c r="H25" s="442">
        <f>SUMIF('Liquidités, planification i &amp; f'!$B$180:$B$250,"IN - für Investitionen",'Liquidités, planification i &amp; f'!H180:H250)+SUMIF('Liquidités, planification i &amp; f'!$B$180:$B$250,"IN - für Betriebskapital",'Liquidités, planification i &amp; f'!H180:H250)</f>
        <v>0</v>
      </c>
      <c r="I25" s="442">
        <f>SUMIF('Liquidités, planification i &amp; f'!$B$180:$B$250,"IN - für Investitionen",'Liquidités, planification i &amp; f'!I180:I250)+SUMIF('Liquidités, planification i &amp; f'!$B$180:$B$250,"IN - für Betriebskapital",'Liquidités, planification i &amp; f'!I180:I250)</f>
        <v>0</v>
      </c>
      <c r="J25" s="442">
        <f>SUMIF('Liquidités, planification i &amp; f'!$B$180:$B$250,"IN - für Investitionen",'Liquidités, planification i &amp; f'!J180:J250)+SUMIF('Liquidités, planification i &amp; f'!$B$180:$B$250,"IN - für Betriebskapital",'Liquidités, planification i &amp; f'!J180:J250)</f>
        <v>0</v>
      </c>
      <c r="K25" s="442">
        <f>SUMIF('Liquidités, planification i &amp; f'!$B$180:$B$250,"IN - für Investitionen",'Liquidités, planification i &amp; f'!K180:K250)+SUMIF('Liquidités, planification i &amp; f'!$B$180:$B$250,"IN - für Betriebskapital",'Liquidités, planification i &amp; f'!K180:K250)</f>
        <v>0</v>
      </c>
      <c r="L25" s="442">
        <f>SUMIF('Liquidités, planification i &amp; f'!$B$180:$B$250,"IN - für Investitionen",'Liquidités, planification i &amp; f'!L180:L250)+SUMIF('Liquidités, planification i &amp; f'!$B$180:$B$250,"IN - für Betriebskapital",'Liquidités, planification i &amp; f'!L180:L250)</f>
        <v>0</v>
      </c>
      <c r="M25" s="821">
        <f>SUMIF('Liquidités, planification i &amp; f'!$B$180:$B$250,"IN - für Investitionen",'Liquidités, planification i &amp; f'!M180:M250)+SUMIF('Liquidités, planification i &amp; f'!$B$180:$B$250,"IN - für Betriebskapital",'Liquidités, planification i &amp; f'!M180:M250)</f>
        <v>0</v>
      </c>
      <c r="N25" s="297"/>
    </row>
    <row r="26" spans="1:35" x14ac:dyDescent="0.35">
      <c r="A26" s="298" t="s">
        <v>494</v>
      </c>
      <c r="B26" s="285"/>
      <c r="C26" s="285"/>
      <c r="D26" s="285"/>
      <c r="E26" s="286"/>
      <c r="F26" s="297">
        <f>SUMIF('Liquidités, planification i &amp; f'!$B$180:$B$250,"out / Rückzahlung",'Liquidités, planification i &amp; f'!F180:F250)+SUMIF('Liquidités, planification i &amp; f'!$B$180:$B$250,"Zinskosten",'Liquidités, planification i &amp; f'!F180:F250)</f>
        <v>0</v>
      </c>
      <c r="G26" s="442">
        <f>SUMIF('Liquidités, planification i &amp; f'!$B$180:$B$250,"out / Rückzahlung",'Liquidités, planification i &amp; f'!G180:G250)+SUMIF('Liquidités, planification i &amp; f'!$B$180:$B$250,"Zinskosten",'Liquidités, planification i &amp; f'!G180:G250)</f>
        <v>0</v>
      </c>
      <c r="H26" s="442">
        <f>SUMIF('Liquidités, planification i &amp; f'!$B$180:$B$250,"out / Rückzahlung",'Liquidités, planification i &amp; f'!H180:H250)+SUMIF('Liquidités, planification i &amp; f'!$B$180:$B$250,"Zinskosten",'Liquidités, planification i &amp; f'!H180:H250)</f>
        <v>0</v>
      </c>
      <c r="I26" s="442">
        <f>SUMIF('Liquidités, planification i &amp; f'!$B$180:$B$250,"out / Rückzahlung",'Liquidités, planification i &amp; f'!I180:I250)+SUMIF('Liquidités, planification i &amp; f'!$B$180:$B$250,"Zinskosten",'Liquidités, planification i &amp; f'!I180:I250)</f>
        <v>0</v>
      </c>
      <c r="J26" s="442">
        <f>SUMIF('Liquidités, planification i &amp; f'!$B$180:$B$250,"out / Rückzahlung",'Liquidités, planification i &amp; f'!J180:J250)+SUMIF('Liquidités, planification i &amp; f'!$B$180:$B$250,"Zinskosten",'Liquidités, planification i &amp; f'!J180:J250)</f>
        <v>0</v>
      </c>
      <c r="K26" s="442">
        <f>SUMIF('Liquidités, planification i &amp; f'!$B$180:$B$250,"out / Rückzahlung",'Liquidités, planification i &amp; f'!K180:K250)+SUMIF('Liquidités, planification i &amp; f'!$B$180:$B$250,"Zinskosten",'Liquidités, planification i &amp; f'!K180:K250)</f>
        <v>0</v>
      </c>
      <c r="L26" s="442">
        <f>SUMIF('Liquidités, planification i &amp; f'!$B$180:$B$250,"out / Rückzahlung",'Liquidités, planification i &amp; f'!L180:L250)+SUMIF('Liquidités, planification i &amp; f'!$B$180:$B$250,"Zinskosten",'Liquidités, planification i &amp; f'!L180:L250)</f>
        <v>0</v>
      </c>
      <c r="M26" s="443">
        <f>SUMIF('Liquidités, planification i &amp; f'!$B$180:$B$250,"out / Rückzahlung",'Liquidités, planification i &amp; f'!M180:M250)+SUMIF('Liquidités, planification i &amp; f'!$B$180:$B$250,"Zinskosten",'Liquidités, planification i &amp; f'!M180:M250)</f>
        <v>0</v>
      </c>
      <c r="N26" s="297"/>
    </row>
    <row r="27" spans="1:35" x14ac:dyDescent="0.35">
      <c r="A27" s="304"/>
      <c r="B27" s="288"/>
      <c r="C27" s="288"/>
      <c r="D27" s="288"/>
      <c r="E27" s="290"/>
      <c r="F27" s="305"/>
      <c r="G27" s="822"/>
      <c r="H27" s="822"/>
      <c r="I27" s="822"/>
      <c r="J27" s="822"/>
      <c r="K27" s="822"/>
      <c r="L27" s="823"/>
      <c r="M27" s="824"/>
      <c r="N27" s="305"/>
    </row>
    <row r="28" spans="1:35" x14ac:dyDescent="0.35">
      <c r="A28" s="306" t="s">
        <v>495</v>
      </c>
      <c r="B28" s="307"/>
      <c r="C28" s="308"/>
      <c r="D28" s="308"/>
      <c r="E28" s="309"/>
      <c r="F28" s="310">
        <f t="shared" ref="F28:J28" si="16">F23+F17+F11</f>
        <v>0</v>
      </c>
      <c r="G28" s="825">
        <f>G23+G17+G11</f>
        <v>0</v>
      </c>
      <c r="H28" s="825">
        <f t="shared" si="16"/>
        <v>0</v>
      </c>
      <c r="I28" s="825">
        <f t="shared" si="16"/>
        <v>0</v>
      </c>
      <c r="J28" s="825">
        <f t="shared" si="16"/>
        <v>0</v>
      </c>
      <c r="K28" s="825">
        <f>K23+K17+K11</f>
        <v>0</v>
      </c>
      <c r="L28" s="825">
        <f t="shared" ref="L28:M28" si="17">L23+L17+L11</f>
        <v>0</v>
      </c>
      <c r="M28" s="826">
        <f t="shared" si="17"/>
        <v>0</v>
      </c>
      <c r="N28" s="310"/>
    </row>
    <row r="29" spans="1:35" ht="16" thickBot="1" x14ac:dyDescent="0.4">
      <c r="A29" s="311" t="s">
        <v>496</v>
      </c>
      <c r="B29" s="312"/>
      <c r="C29" s="313"/>
      <c r="D29" s="313"/>
      <c r="E29" s="314"/>
      <c r="F29" s="315">
        <f>F28</f>
        <v>0</v>
      </c>
      <c r="G29" s="827">
        <f>G28+F29</f>
        <v>0</v>
      </c>
      <c r="H29" s="827">
        <f>G29+H28</f>
        <v>0</v>
      </c>
      <c r="I29" s="827">
        <f>H29+I28</f>
        <v>0</v>
      </c>
      <c r="J29" s="827">
        <f>I29+J28</f>
        <v>0</v>
      </c>
      <c r="K29" s="827">
        <f>J29+K28</f>
        <v>0</v>
      </c>
      <c r="L29" s="827">
        <f t="shared" ref="L29:M29" si="18">K29+L28</f>
        <v>0</v>
      </c>
      <c r="M29" s="828">
        <f t="shared" si="18"/>
        <v>0</v>
      </c>
      <c r="N29" s="315"/>
    </row>
    <row r="30" spans="1:35" ht="5.15" customHeight="1" thickTop="1" x14ac:dyDescent="0.35">
      <c r="A30" s="316"/>
      <c r="B30" s="292"/>
      <c r="F30" s="317"/>
      <c r="G30" s="317"/>
      <c r="H30" s="317"/>
      <c r="I30" s="317"/>
      <c r="J30" s="317"/>
      <c r="K30" s="317"/>
      <c r="L30" s="317"/>
      <c r="M30" s="317"/>
    </row>
    <row r="31" spans="1:35" ht="7.5" customHeight="1" x14ac:dyDescent="0.35">
      <c r="A31" s="292"/>
      <c r="C31" s="318"/>
      <c r="D31" s="318"/>
      <c r="E31" s="319"/>
      <c r="F31" s="319"/>
      <c r="G31" s="319"/>
      <c r="H31" s="319"/>
      <c r="I31" s="319"/>
      <c r="J31" s="319"/>
      <c r="K31" s="319"/>
      <c r="L31" s="319"/>
      <c r="M31" s="319"/>
    </row>
    <row r="32" spans="1:35" s="876" customFormat="1" ht="18" x14ac:dyDescent="0.4">
      <c r="A32" s="874" t="s">
        <v>497</v>
      </c>
      <c r="B32" s="873"/>
      <c r="C32" s="873"/>
      <c r="D32" s="873"/>
      <c r="E32" s="873"/>
      <c r="F32" s="873"/>
      <c r="G32" s="873"/>
      <c r="H32" s="873"/>
      <c r="I32" s="873"/>
      <c r="J32" s="874"/>
      <c r="K32" s="873"/>
      <c r="L32" s="873"/>
      <c r="M32" s="873"/>
      <c r="N32" s="873"/>
      <c r="O32" s="873"/>
      <c r="P32" s="910"/>
      <c r="Q32" s="910"/>
      <c r="R32" s="910"/>
      <c r="S32" s="910"/>
      <c r="T32" s="910"/>
      <c r="U32" s="910"/>
      <c r="V32" s="879"/>
      <c r="W32" s="875"/>
      <c r="X32" s="875"/>
      <c r="Y32" s="875"/>
      <c r="Z32" s="875"/>
      <c r="AA32" s="875"/>
      <c r="AB32" s="875"/>
      <c r="AC32" s="875"/>
      <c r="AD32" s="875"/>
      <c r="AE32" s="875"/>
      <c r="AF32" s="880"/>
      <c r="AG32" s="880"/>
      <c r="AH32" s="880"/>
      <c r="AI32" s="880"/>
    </row>
    <row r="33" spans="1:31" s="316" customFormat="1" x14ac:dyDescent="0.35">
      <c r="A33" s="320" t="s">
        <v>498</v>
      </c>
      <c r="B33" s="321"/>
      <c r="C33" s="322"/>
      <c r="D33" s="323">
        <f>D38+D52+D66+D80+D94+D108+D122+D136+D150</f>
        <v>10000</v>
      </c>
      <c r="E33" s="324"/>
      <c r="F33" s="829">
        <f>F38+F52+F66+F80+F94+F108+F122+F136+F150</f>
        <v>0</v>
      </c>
      <c r="G33" s="829">
        <f t="shared" ref="G33:M33" si="19">G38+G52+G66+G80+G94+G108+G122+G136+G150</f>
        <v>0</v>
      </c>
      <c r="H33" s="829">
        <f t="shared" si="19"/>
        <v>0</v>
      </c>
      <c r="I33" s="829">
        <f t="shared" si="19"/>
        <v>0</v>
      </c>
      <c r="J33" s="829">
        <f t="shared" si="19"/>
        <v>0</v>
      </c>
      <c r="K33" s="830">
        <f t="shared" si="19"/>
        <v>0</v>
      </c>
      <c r="L33" s="830">
        <f t="shared" si="19"/>
        <v>0</v>
      </c>
      <c r="M33" s="831">
        <f t="shared" si="19"/>
        <v>0</v>
      </c>
      <c r="N33" s="325"/>
      <c r="P33" s="13"/>
      <c r="Q33" s="13"/>
      <c r="R33" s="13"/>
      <c r="S33" s="13"/>
      <c r="T33" s="13"/>
      <c r="U33" s="13"/>
      <c r="V33" s="13"/>
      <c r="W33" s="13"/>
      <c r="X33" s="13"/>
      <c r="Y33" s="13"/>
      <c r="Z33" s="13"/>
      <c r="AA33" s="13"/>
      <c r="AB33" s="13"/>
      <c r="AC33" s="13"/>
      <c r="AD33" s="13"/>
      <c r="AE33" s="13"/>
    </row>
    <row r="34" spans="1:31" s="316" customFormat="1" x14ac:dyDescent="0.35">
      <c r="A34" s="326" t="s">
        <v>499</v>
      </c>
      <c r="B34" s="321"/>
      <c r="C34" s="322"/>
      <c r="D34" s="327">
        <f>SUM(F34:M34)</f>
        <v>0</v>
      </c>
      <c r="E34" s="324"/>
      <c r="F34" s="829">
        <f>SUMIF($A$38:$A$106,"Amortissement",F38:F106)</f>
        <v>0</v>
      </c>
      <c r="G34" s="829">
        <f t="shared" ref="G34:M34" si="20">SUMIF($A$38:$A$106,"Amortissement",G38:G106)</f>
        <v>0</v>
      </c>
      <c r="H34" s="829">
        <f t="shared" si="20"/>
        <v>0</v>
      </c>
      <c r="I34" s="829">
        <f t="shared" si="20"/>
        <v>0</v>
      </c>
      <c r="J34" s="829">
        <f>SUMIF($A$38:$A$106,"Amortissement",J38:J106)</f>
        <v>0</v>
      </c>
      <c r="K34" s="829">
        <f t="shared" si="20"/>
        <v>0</v>
      </c>
      <c r="L34" s="829">
        <f t="shared" si="20"/>
        <v>0</v>
      </c>
      <c r="M34" s="829">
        <f t="shared" si="20"/>
        <v>0</v>
      </c>
      <c r="N34" s="328" t="s">
        <v>500</v>
      </c>
      <c r="O34" s="329"/>
      <c r="P34" s="13"/>
      <c r="Q34" s="13"/>
      <c r="R34" s="13"/>
      <c r="S34" s="13"/>
      <c r="T34" s="13"/>
      <c r="U34" s="13"/>
      <c r="V34" s="13"/>
      <c r="W34" s="13"/>
      <c r="X34" s="13"/>
      <c r="Y34" s="13"/>
      <c r="Z34" s="13"/>
      <c r="AA34" s="13"/>
      <c r="AB34" s="13"/>
      <c r="AC34" s="13"/>
      <c r="AD34" s="13"/>
      <c r="AE34" s="13"/>
    </row>
    <row r="35" spans="1:31" s="316" customFormat="1" x14ac:dyDescent="0.35">
      <c r="A35" s="330" t="s">
        <v>501</v>
      </c>
      <c r="B35" s="331"/>
      <c r="C35" s="332"/>
      <c r="D35" s="333">
        <f>SUM(F35:M35)</f>
        <v>0</v>
      </c>
      <c r="E35" s="334"/>
      <c r="F35" s="832">
        <f>SUMIF($A$38:$A$106,"Entretien",F38:F106)</f>
        <v>0</v>
      </c>
      <c r="G35" s="832">
        <f t="shared" ref="G35:M35" si="21">SUMIF($A$38:$A$106,"Entretien",G38:G106)</f>
        <v>0</v>
      </c>
      <c r="H35" s="832">
        <f t="shared" si="21"/>
        <v>0</v>
      </c>
      <c r="I35" s="832">
        <f t="shared" si="21"/>
        <v>0</v>
      </c>
      <c r="J35" s="832">
        <f t="shared" si="21"/>
        <v>0</v>
      </c>
      <c r="K35" s="832">
        <f t="shared" si="21"/>
        <v>0</v>
      </c>
      <c r="L35" s="832">
        <f t="shared" si="21"/>
        <v>0</v>
      </c>
      <c r="M35" s="832">
        <f t="shared" si="21"/>
        <v>0</v>
      </c>
      <c r="N35" s="971" t="s">
        <v>502</v>
      </c>
      <c r="O35" s="972"/>
      <c r="P35" s="13"/>
      <c r="Q35" s="13"/>
      <c r="R35" s="13"/>
      <c r="S35" s="13"/>
      <c r="T35" s="13"/>
      <c r="U35" s="13"/>
      <c r="V35" s="13"/>
      <c r="W35" s="13"/>
      <c r="X35" s="13"/>
      <c r="Y35" s="13"/>
      <c r="Z35" s="13"/>
      <c r="AA35" s="13"/>
      <c r="AB35" s="13"/>
      <c r="AC35" s="13"/>
      <c r="AD35" s="13"/>
      <c r="AE35" s="13"/>
    </row>
    <row r="36" spans="1:31" s="278" customFormat="1" x14ac:dyDescent="0.35">
      <c r="A36" s="335"/>
      <c r="B36" s="336"/>
      <c r="C36" s="336"/>
      <c r="D36" s="336"/>
      <c r="E36" s="277"/>
      <c r="F36" s="277"/>
      <c r="G36" s="277"/>
      <c r="H36" s="277"/>
      <c r="I36" s="277"/>
      <c r="J36" s="277"/>
      <c r="P36" s="13"/>
      <c r="Q36" s="13"/>
      <c r="R36" s="13"/>
      <c r="S36" s="13"/>
      <c r="T36" s="13"/>
      <c r="U36" s="13"/>
      <c r="V36" s="13"/>
      <c r="W36" s="13"/>
      <c r="X36" s="13"/>
      <c r="Y36" s="13"/>
      <c r="Z36" s="13"/>
      <c r="AA36" s="13"/>
      <c r="AB36" s="13"/>
      <c r="AC36" s="13"/>
      <c r="AD36" s="13"/>
      <c r="AE36" s="13"/>
    </row>
    <row r="37" spans="1:31" s="338" customFormat="1" ht="46.5" outlineLevel="1" x14ac:dyDescent="0.35">
      <c r="A37" s="337" t="s">
        <v>325</v>
      </c>
      <c r="B37" s="704" t="s">
        <v>503</v>
      </c>
      <c r="C37" s="704" t="s">
        <v>504</v>
      </c>
      <c r="D37" s="704" t="s">
        <v>505</v>
      </c>
      <c r="E37" s="704" t="s">
        <v>506</v>
      </c>
      <c r="F37" s="833" t="str">
        <f>'Compte des résultats'!C8</f>
        <v>n = Vorjahr</v>
      </c>
      <c r="G37" s="833" t="str">
        <f>'Compte des résultats'!D8</f>
        <v>n+1 
(1re année du PDR)</v>
      </c>
      <c r="H37" s="833" t="str">
        <f>'Compte des résultats'!E8</f>
        <v>n+2</v>
      </c>
      <c r="I37" s="833" t="str">
        <f>'Compte des résultats'!F8</f>
        <v>n+3</v>
      </c>
      <c r="J37" s="833" t="str">
        <f>'Compte des résultats'!G8</f>
        <v>n+4</v>
      </c>
      <c r="K37" s="833" t="str">
        <f>'Compte des résultats'!H8</f>
        <v>n+5</v>
      </c>
      <c r="L37" s="833" t="str">
        <f>'Compte des résultats'!I8</f>
        <v>n+6</v>
      </c>
      <c r="M37" s="834" t="str">
        <f>'Compte des résultats'!J8</f>
        <v>1. Jahr nach Umsetzung</v>
      </c>
      <c r="N37" s="704" t="s">
        <v>507</v>
      </c>
      <c r="O37" s="704" t="s">
        <v>508</v>
      </c>
      <c r="P37" s="13"/>
      <c r="Q37" s="13"/>
      <c r="R37" s="13"/>
      <c r="S37" s="13"/>
      <c r="T37" s="13"/>
      <c r="U37" s="13"/>
      <c r="V37" s="13"/>
      <c r="W37" s="13"/>
      <c r="X37" s="13"/>
      <c r="Y37" s="13"/>
      <c r="Z37" s="13"/>
      <c r="AA37" s="13"/>
      <c r="AB37" s="13"/>
      <c r="AC37" s="13"/>
      <c r="AD37" s="13"/>
      <c r="AE37" s="13"/>
    </row>
    <row r="38" spans="1:31" outlineLevel="1" x14ac:dyDescent="0.35">
      <c r="A38" s="339" t="s">
        <v>509</v>
      </c>
      <c r="B38" s="340" t="s">
        <v>353</v>
      </c>
      <c r="C38" s="341"/>
      <c r="D38" s="342">
        <f>'Vue d''ensemble'!B39</f>
        <v>10000</v>
      </c>
      <c r="E38" s="392">
        <f>SUM(F38:M38)</f>
        <v>0</v>
      </c>
      <c r="F38" s="835">
        <f>SUM(F39:F40)+F41</f>
        <v>0</v>
      </c>
      <c r="G38" s="835">
        <f t="shared" ref="G38:M38" si="22">SUM(G39:G40)+G41</f>
        <v>0</v>
      </c>
      <c r="H38" s="835">
        <f t="shared" si="22"/>
        <v>0</v>
      </c>
      <c r="I38" s="835">
        <f t="shared" si="22"/>
        <v>0</v>
      </c>
      <c r="J38" s="835">
        <f t="shared" si="22"/>
        <v>0</v>
      </c>
      <c r="K38" s="835">
        <f t="shared" si="22"/>
        <v>0</v>
      </c>
      <c r="L38" s="835">
        <f t="shared" si="22"/>
        <v>0</v>
      </c>
      <c r="M38" s="835">
        <f t="shared" si="22"/>
        <v>0</v>
      </c>
      <c r="N38" s="343">
        <f>SUM(N39:N48)</f>
        <v>0</v>
      </c>
      <c r="O38" s="344"/>
    </row>
    <row r="39" spans="1:31" outlineLevel="1" x14ac:dyDescent="0.35">
      <c r="A39" s="284"/>
      <c r="B39" s="345" t="s">
        <v>296</v>
      </c>
      <c r="C39" s="346">
        <v>0</v>
      </c>
      <c r="D39" s="347" t="str">
        <f>'Vue d''ensemble'!S39</f>
        <v/>
      </c>
      <c r="E39" s="348">
        <f>SUM(F39:M39)</f>
        <v>0</v>
      </c>
      <c r="F39" s="349"/>
      <c r="G39" s="350"/>
      <c r="H39" s="350"/>
      <c r="I39" s="350"/>
      <c r="J39" s="350"/>
      <c r="K39" s="350"/>
      <c r="L39" s="350"/>
      <c r="M39" s="351" t="str">
        <f>IFERROR(D39*0.2,"")</f>
        <v/>
      </c>
      <c r="N39" s="352">
        <f>IFERROR(SUM(F39:M39)/$D$38,"N/A")</f>
        <v>0</v>
      </c>
      <c r="O39" s="353"/>
    </row>
    <row r="40" spans="1:31" outlineLevel="1" x14ac:dyDescent="0.35">
      <c r="A40" s="284"/>
      <c r="B40" s="354" t="s">
        <v>297</v>
      </c>
      <c r="C40" s="355">
        <v>0</v>
      </c>
      <c r="D40" s="356">
        <f>'Vue d''ensemble'!U39</f>
        <v>0</v>
      </c>
      <c r="E40" s="357">
        <f>SUM(F40:M40)</f>
        <v>0</v>
      </c>
      <c r="F40" s="358"/>
      <c r="G40" s="359"/>
      <c r="H40" s="359"/>
      <c r="I40" s="359"/>
      <c r="J40" s="359"/>
      <c r="K40" s="359"/>
      <c r="L40" s="359"/>
      <c r="M40" s="360"/>
      <c r="N40" s="352">
        <f>IFERROR(SUM(F40:M40)/$D$38,"N/A")</f>
        <v>0</v>
      </c>
      <c r="O40" s="353"/>
    </row>
    <row r="41" spans="1:31" outlineLevel="1" x14ac:dyDescent="0.35">
      <c r="A41" s="361"/>
      <c r="B41" s="362"/>
      <c r="C41" s="363"/>
      <c r="D41" s="364"/>
      <c r="E41" s="365"/>
      <c r="F41" s="836">
        <f>SUM(F42:F48)</f>
        <v>0</v>
      </c>
      <c r="G41" s="836">
        <f t="shared" ref="G41:M41" si="23">SUM(G42:G48)</f>
        <v>0</v>
      </c>
      <c r="H41" s="836">
        <f t="shared" si="23"/>
        <v>0</v>
      </c>
      <c r="I41" s="836">
        <f t="shared" si="23"/>
        <v>0</v>
      </c>
      <c r="J41" s="836">
        <f t="shared" si="23"/>
        <v>0</v>
      </c>
      <c r="K41" s="836">
        <f t="shared" si="23"/>
        <v>0</v>
      </c>
      <c r="L41" s="836">
        <f t="shared" si="23"/>
        <v>0</v>
      </c>
      <c r="M41" s="837">
        <f t="shared" si="23"/>
        <v>0</v>
      </c>
      <c r="N41" s="352"/>
      <c r="O41" s="366"/>
    </row>
    <row r="42" spans="1:31" outlineLevel="1" x14ac:dyDescent="0.35">
      <c r="A42" s="284"/>
      <c r="B42" s="838" t="s">
        <v>295</v>
      </c>
      <c r="C42" s="346">
        <f>$C$38</f>
        <v>0</v>
      </c>
      <c r="D42" s="367"/>
      <c r="E42" s="368">
        <f>SUM(F42:M42)</f>
        <v>0</v>
      </c>
      <c r="F42" s="349"/>
      <c r="G42" s="350"/>
      <c r="H42" s="350"/>
      <c r="I42" s="350"/>
      <c r="J42" s="350"/>
      <c r="K42" s="350"/>
      <c r="L42" s="350"/>
      <c r="M42" s="351"/>
      <c r="N42" s="352">
        <f>IFERROR(SUM(F42:M42)/$D$38,"N/A")</f>
        <v>0</v>
      </c>
      <c r="O42" s="353"/>
    </row>
    <row r="43" spans="1:31" outlineLevel="1" x14ac:dyDescent="0.35">
      <c r="A43" s="284"/>
      <c r="B43" s="839" t="s">
        <v>301</v>
      </c>
      <c r="C43" s="840">
        <f t="shared" ref="C43:C48" si="24">$C$38</f>
        <v>0</v>
      </c>
      <c r="D43" s="369"/>
      <c r="E43" s="370">
        <f>SUM(F43:M43)</f>
        <v>0</v>
      </c>
      <c r="F43" s="371"/>
      <c r="G43" s="372"/>
      <c r="H43" s="372"/>
      <c r="I43" s="372"/>
      <c r="J43" s="372"/>
      <c r="K43" s="372"/>
      <c r="L43" s="372"/>
      <c r="M43" s="373"/>
      <c r="N43" s="352">
        <f t="shared" ref="N43:N48" si="25">IFERROR(SUM(F43:M43)/$D$38,"N/A")</f>
        <v>0</v>
      </c>
      <c r="O43" s="353"/>
    </row>
    <row r="44" spans="1:31" outlineLevel="1" x14ac:dyDescent="0.35">
      <c r="A44" s="284"/>
      <c r="B44" s="839"/>
      <c r="C44" s="840">
        <f t="shared" si="24"/>
        <v>0</v>
      </c>
      <c r="D44" s="369"/>
      <c r="E44" s="370">
        <f t="shared" ref="E44:E48" si="26">SUM(F44:M44)</f>
        <v>0</v>
      </c>
      <c r="F44" s="371"/>
      <c r="G44" s="372"/>
      <c r="H44" s="372"/>
      <c r="I44" s="372"/>
      <c r="J44" s="372"/>
      <c r="K44" s="372"/>
      <c r="L44" s="372"/>
      <c r="M44" s="373"/>
      <c r="N44" s="352"/>
      <c r="O44" s="353"/>
    </row>
    <row r="45" spans="1:31" outlineLevel="1" x14ac:dyDescent="0.35">
      <c r="A45" s="284"/>
      <c r="B45" s="839"/>
      <c r="C45" s="840">
        <f t="shared" si="24"/>
        <v>0</v>
      </c>
      <c r="D45" s="369"/>
      <c r="E45" s="370">
        <f t="shared" si="26"/>
        <v>0</v>
      </c>
      <c r="F45" s="371"/>
      <c r="G45" s="372"/>
      <c r="H45" s="372"/>
      <c r="I45" s="372"/>
      <c r="J45" s="372"/>
      <c r="K45" s="372"/>
      <c r="L45" s="372"/>
      <c r="M45" s="373"/>
      <c r="N45" s="352"/>
      <c r="O45" s="353"/>
    </row>
    <row r="46" spans="1:31" outlineLevel="1" x14ac:dyDescent="0.35">
      <c r="A46" s="284"/>
      <c r="B46" s="839" t="s">
        <v>299</v>
      </c>
      <c r="C46" s="840">
        <f t="shared" si="24"/>
        <v>0</v>
      </c>
      <c r="D46" s="369"/>
      <c r="E46" s="370">
        <f t="shared" si="26"/>
        <v>0</v>
      </c>
      <c r="F46" s="371"/>
      <c r="G46" s="372"/>
      <c r="H46" s="372"/>
      <c r="I46" s="372"/>
      <c r="J46" s="372"/>
      <c r="K46" s="372"/>
      <c r="L46" s="372"/>
      <c r="M46" s="373"/>
      <c r="N46" s="352">
        <f t="shared" si="25"/>
        <v>0</v>
      </c>
      <c r="O46" s="353"/>
    </row>
    <row r="47" spans="1:31" outlineLevel="1" x14ac:dyDescent="0.35">
      <c r="A47" s="284"/>
      <c r="B47" s="839"/>
      <c r="C47" s="840">
        <f t="shared" si="24"/>
        <v>0</v>
      </c>
      <c r="D47" s="374"/>
      <c r="E47" s="370">
        <f t="shared" si="26"/>
        <v>0</v>
      </c>
      <c r="F47" s="371"/>
      <c r="G47" s="372"/>
      <c r="H47" s="372"/>
      <c r="I47" s="372"/>
      <c r="J47" s="372"/>
      <c r="K47" s="372"/>
      <c r="L47" s="372"/>
      <c r="M47" s="373"/>
      <c r="N47" s="352">
        <f t="shared" si="25"/>
        <v>0</v>
      </c>
      <c r="O47" s="353"/>
    </row>
    <row r="48" spans="1:31" outlineLevel="1" x14ac:dyDescent="0.35">
      <c r="A48" s="289"/>
      <c r="B48" s="841"/>
      <c r="C48" s="355">
        <f t="shared" si="24"/>
        <v>0</v>
      </c>
      <c r="D48" s="375"/>
      <c r="E48" s="376">
        <f t="shared" si="26"/>
        <v>0</v>
      </c>
      <c r="F48" s="358"/>
      <c r="G48" s="359"/>
      <c r="H48" s="359"/>
      <c r="I48" s="359"/>
      <c r="J48" s="359"/>
      <c r="K48" s="359"/>
      <c r="L48" s="359"/>
      <c r="M48" s="360"/>
      <c r="N48" s="352">
        <f t="shared" si="25"/>
        <v>0</v>
      </c>
      <c r="O48" s="353"/>
    </row>
    <row r="49" spans="1:15" outlineLevel="1" x14ac:dyDescent="0.35">
      <c r="A49" s="377" t="s">
        <v>510</v>
      </c>
      <c r="B49" s="378" t="s">
        <v>511</v>
      </c>
      <c r="C49" s="379"/>
      <c r="D49" s="380">
        <f>SUM(F49:M49)</f>
        <v>0</v>
      </c>
      <c r="E49" s="381"/>
      <c r="F49" s="842">
        <f>F41*$C$38</f>
        <v>0</v>
      </c>
      <c r="G49" s="842">
        <f>(G41+F41)*$C$38</f>
        <v>0</v>
      </c>
      <c r="H49" s="842">
        <f>(H41+G41+F41)*$C$38</f>
        <v>0</v>
      </c>
      <c r="I49" s="842">
        <f>(I41+H41+G41+F41)*$C$38</f>
        <v>0</v>
      </c>
      <c r="J49" s="842">
        <f>(J41+I41+H41+G41+F41)*$C$38</f>
        <v>0</v>
      </c>
      <c r="K49" s="842">
        <f>(K41+J41+I41+H41+G41+F41)*$C$38</f>
        <v>0</v>
      </c>
      <c r="L49" s="842">
        <f>(L41+K41+J41+I41+H41+G41+F41)*$C$38</f>
        <v>0</v>
      </c>
      <c r="M49" s="843">
        <f>(M41+L41+K41+J41+I41+H41+G41+F41)*$C$38</f>
        <v>0</v>
      </c>
      <c r="N49" s="366"/>
      <c r="O49" s="382"/>
    </row>
    <row r="50" spans="1:15" outlineLevel="1" x14ac:dyDescent="0.35">
      <c r="A50" s="383" t="s">
        <v>512</v>
      </c>
      <c r="B50" s="384" t="s">
        <v>513</v>
      </c>
      <c r="C50" s="385"/>
      <c r="D50" s="386">
        <f>SUM(F50:M50)</f>
        <v>0</v>
      </c>
      <c r="E50" s="387"/>
      <c r="F50" s="844">
        <f>F38*$C$50</f>
        <v>0</v>
      </c>
      <c r="G50" s="844">
        <f>(G38+F38)*$C$50</f>
        <v>0</v>
      </c>
      <c r="H50" s="844">
        <f>(H38+G38+F38)*$C$50</f>
        <v>0</v>
      </c>
      <c r="I50" s="844">
        <f>(I38+H38+G38+F38)*$C$50</f>
        <v>0</v>
      </c>
      <c r="J50" s="844">
        <f>(J38+I38+H38+G38+F38)*$C$50</f>
        <v>0</v>
      </c>
      <c r="K50" s="844">
        <f>(K38+J38+I38+H38+G38+F38)*$C$50</f>
        <v>0</v>
      </c>
      <c r="L50" s="844">
        <f>(L38+K38+J38+I38+H38+G38+F38)*$C$50</f>
        <v>0</v>
      </c>
      <c r="M50" s="845">
        <f>(M38+L38+K38+J38+I38+H38+G38+F38)*$C$50</f>
        <v>0</v>
      </c>
      <c r="N50" s="366"/>
      <c r="O50" s="382"/>
    </row>
    <row r="51" spans="1:15" outlineLevel="1" x14ac:dyDescent="0.35">
      <c r="A51" s="292"/>
      <c r="B51" s="319"/>
      <c r="C51" s="388"/>
      <c r="D51" s="389"/>
      <c r="E51" s="319"/>
      <c r="G51" s="390"/>
      <c r="H51" s="390"/>
      <c r="I51" s="390"/>
      <c r="J51" s="390"/>
      <c r="K51" s="390"/>
      <c r="L51" s="390"/>
      <c r="M51" s="391"/>
      <c r="N51" s="366"/>
      <c r="O51" s="382"/>
    </row>
    <row r="52" spans="1:15" outlineLevel="1" x14ac:dyDescent="0.35">
      <c r="A52" s="339" t="s">
        <v>345</v>
      </c>
      <c r="B52" s="340"/>
      <c r="C52" s="341"/>
      <c r="D52" s="342">
        <f>'Vue d''ensemble'!B40</f>
        <v>0</v>
      </c>
      <c r="E52" s="392">
        <f>SUM(F52:M52)</f>
        <v>0</v>
      </c>
      <c r="F52" s="835">
        <f>SUM(F53:F54)+F55</f>
        <v>0</v>
      </c>
      <c r="G52" s="835">
        <f t="shared" ref="G52" si="27">SUM(G53:G54)+G55</f>
        <v>0</v>
      </c>
      <c r="H52" s="835">
        <f t="shared" ref="H52" si="28">SUM(H53:H54)+H55</f>
        <v>0</v>
      </c>
      <c r="I52" s="835">
        <f t="shared" ref="I52" si="29">SUM(I53:I54)+I55</f>
        <v>0</v>
      </c>
      <c r="J52" s="835">
        <f t="shared" ref="J52" si="30">SUM(J53:J54)+J55</f>
        <v>0</v>
      </c>
      <c r="K52" s="835">
        <f t="shared" ref="K52" si="31">SUM(K53:K54)+K55</f>
        <v>0</v>
      </c>
      <c r="L52" s="835">
        <f t="shared" ref="L52" si="32">SUM(L53:L54)+L55</f>
        <v>0</v>
      </c>
      <c r="M52" s="835">
        <f t="shared" ref="M52" si="33">SUM(M53:M54)+M55</f>
        <v>0</v>
      </c>
      <c r="N52" s="343">
        <f>SUM(N53:N62)</f>
        <v>0</v>
      </c>
      <c r="O52" s="344"/>
    </row>
    <row r="53" spans="1:15" outlineLevel="1" x14ac:dyDescent="0.35">
      <c r="A53" s="284"/>
      <c r="B53" s="345" t="s">
        <v>296</v>
      </c>
      <c r="C53" s="346">
        <v>0</v>
      </c>
      <c r="D53" s="347" t="str">
        <f>'Vue d''ensemble'!S40</f>
        <v/>
      </c>
      <c r="E53" s="348">
        <f>SUM(F53:M53)</f>
        <v>0</v>
      </c>
      <c r="F53" s="349"/>
      <c r="G53" s="350"/>
      <c r="H53" s="350"/>
      <c r="I53" s="350"/>
      <c r="J53" s="350"/>
      <c r="K53" s="350"/>
      <c r="L53" s="350"/>
      <c r="M53" s="351" t="str">
        <f>IFERROR(D53*0.2,"")</f>
        <v/>
      </c>
      <c r="N53" s="352" t="str">
        <f>IFERROR(SUM(F53:M53)/$D$52,"N/A")</f>
        <v>N/A</v>
      </c>
      <c r="O53" s="353"/>
    </row>
    <row r="54" spans="1:15" outlineLevel="1" x14ac:dyDescent="0.35">
      <c r="A54" s="284"/>
      <c r="B54" s="354" t="s">
        <v>297</v>
      </c>
      <c r="C54" s="355">
        <v>0</v>
      </c>
      <c r="D54" s="356">
        <f>'Vue d''ensemble'!U40</f>
        <v>0</v>
      </c>
      <c r="E54" s="357">
        <f>SUM(F54:M54)</f>
        <v>0</v>
      </c>
      <c r="F54" s="358"/>
      <c r="G54" s="359"/>
      <c r="H54" s="359"/>
      <c r="I54" s="359"/>
      <c r="J54" s="359"/>
      <c r="K54" s="359"/>
      <c r="L54" s="359"/>
      <c r="M54" s="360"/>
      <c r="N54" s="352" t="str">
        <f>IFERROR(SUM(F54:M54)/$D$52,"N/A")</f>
        <v>N/A</v>
      </c>
      <c r="O54" s="353"/>
    </row>
    <row r="55" spans="1:15" outlineLevel="1" x14ac:dyDescent="0.35">
      <c r="A55" s="361"/>
      <c r="B55" s="362"/>
      <c r="C55" s="363"/>
      <c r="D55" s="364"/>
      <c r="E55" s="365"/>
      <c r="F55" s="836">
        <f>SUM(F56:F62)</f>
        <v>0</v>
      </c>
      <c r="G55" s="836">
        <f t="shared" ref="G55" si="34">SUM(G56:G62)</f>
        <v>0</v>
      </c>
      <c r="H55" s="836">
        <f t="shared" ref="H55" si="35">SUM(H56:H62)</f>
        <v>0</v>
      </c>
      <c r="I55" s="836">
        <f t="shared" ref="I55" si="36">SUM(I56:I62)</f>
        <v>0</v>
      </c>
      <c r="J55" s="836">
        <f t="shared" ref="J55" si="37">SUM(J56:J62)</f>
        <v>0</v>
      </c>
      <c r="K55" s="836">
        <f t="shared" ref="K55" si="38">SUM(K56:K62)</f>
        <v>0</v>
      </c>
      <c r="L55" s="836">
        <f t="shared" ref="L55" si="39">SUM(L56:L62)</f>
        <v>0</v>
      </c>
      <c r="M55" s="836">
        <f t="shared" ref="M55" si="40">SUM(M56:M62)</f>
        <v>0</v>
      </c>
      <c r="N55" s="352"/>
      <c r="O55" s="366"/>
    </row>
    <row r="56" spans="1:15" outlineLevel="1" x14ac:dyDescent="0.35">
      <c r="A56" s="284"/>
      <c r="B56" s="838" t="s">
        <v>301</v>
      </c>
      <c r="C56" s="346">
        <f>$C$52</f>
        <v>0</v>
      </c>
      <c r="D56" s="367"/>
      <c r="E56" s="368">
        <f>SUM(F56:M56)</f>
        <v>0</v>
      </c>
      <c r="F56" s="349"/>
      <c r="G56" s="350"/>
      <c r="H56" s="350"/>
      <c r="I56" s="350"/>
      <c r="J56" s="350"/>
      <c r="K56" s="350"/>
      <c r="L56" s="350"/>
      <c r="M56" s="351"/>
      <c r="N56" s="352" t="str">
        <f>IFERROR(SUM(F56:M56)/$D$52,"N/A")</f>
        <v>N/A</v>
      </c>
      <c r="O56" s="353"/>
    </row>
    <row r="57" spans="1:15" outlineLevel="1" x14ac:dyDescent="0.35">
      <c r="A57" s="284"/>
      <c r="B57" s="839" t="s">
        <v>294</v>
      </c>
      <c r="C57" s="840">
        <f t="shared" ref="C57:C62" si="41">$C$52</f>
        <v>0</v>
      </c>
      <c r="D57" s="369"/>
      <c r="E57" s="370">
        <f>SUM(F57:M57)</f>
        <v>0</v>
      </c>
      <c r="F57" s="371"/>
      <c r="G57" s="372"/>
      <c r="H57" s="372"/>
      <c r="I57" s="372"/>
      <c r="J57" s="372"/>
      <c r="K57" s="372"/>
      <c r="L57" s="372"/>
      <c r="M57" s="373"/>
      <c r="N57" s="352" t="str">
        <f t="shared" ref="N57:N62" si="42">IFERROR(SUM(F57:M57)/$D$52,"N/A")</f>
        <v>N/A</v>
      </c>
      <c r="O57" s="353"/>
    </row>
    <row r="58" spans="1:15" outlineLevel="1" x14ac:dyDescent="0.35">
      <c r="A58" s="284"/>
      <c r="B58" s="839"/>
      <c r="C58" s="840">
        <f t="shared" si="41"/>
        <v>0</v>
      </c>
      <c r="D58" s="369"/>
      <c r="E58" s="370">
        <f t="shared" ref="E58:E62" si="43">SUM(F58:M58)</f>
        <v>0</v>
      </c>
      <c r="F58" s="371"/>
      <c r="G58" s="372"/>
      <c r="H58" s="372"/>
      <c r="I58" s="372"/>
      <c r="J58" s="372"/>
      <c r="K58" s="372"/>
      <c r="L58" s="372"/>
      <c r="M58" s="373"/>
      <c r="N58" s="352" t="str">
        <f t="shared" si="42"/>
        <v>N/A</v>
      </c>
      <c r="O58" s="353"/>
    </row>
    <row r="59" spans="1:15" outlineLevel="1" x14ac:dyDescent="0.35">
      <c r="A59" s="284"/>
      <c r="B59" s="839"/>
      <c r="C59" s="840">
        <f t="shared" si="41"/>
        <v>0</v>
      </c>
      <c r="D59" s="369"/>
      <c r="E59" s="370">
        <f t="shared" si="43"/>
        <v>0</v>
      </c>
      <c r="F59" s="371"/>
      <c r="G59" s="372"/>
      <c r="H59" s="372"/>
      <c r="I59" s="372"/>
      <c r="J59" s="372"/>
      <c r="K59" s="372"/>
      <c r="L59" s="372"/>
      <c r="M59" s="373"/>
      <c r="N59" s="352" t="str">
        <f t="shared" si="42"/>
        <v>N/A</v>
      </c>
      <c r="O59" s="353"/>
    </row>
    <row r="60" spans="1:15" outlineLevel="1" x14ac:dyDescent="0.35">
      <c r="A60" s="284"/>
      <c r="B60" s="839"/>
      <c r="C60" s="840">
        <f t="shared" si="41"/>
        <v>0</v>
      </c>
      <c r="D60" s="369"/>
      <c r="E60" s="370">
        <f t="shared" si="43"/>
        <v>0</v>
      </c>
      <c r="F60" s="371"/>
      <c r="G60" s="372"/>
      <c r="H60" s="372"/>
      <c r="I60" s="372"/>
      <c r="J60" s="372"/>
      <c r="K60" s="372"/>
      <c r="L60" s="372"/>
      <c r="M60" s="373"/>
      <c r="N60" s="352" t="str">
        <f t="shared" si="42"/>
        <v>N/A</v>
      </c>
      <c r="O60" s="353"/>
    </row>
    <row r="61" spans="1:15" outlineLevel="1" x14ac:dyDescent="0.35">
      <c r="A61" s="284"/>
      <c r="B61" s="839" t="s">
        <v>300</v>
      </c>
      <c r="C61" s="840">
        <f t="shared" si="41"/>
        <v>0</v>
      </c>
      <c r="D61" s="374"/>
      <c r="E61" s="370">
        <f t="shared" si="43"/>
        <v>0</v>
      </c>
      <c r="F61" s="371"/>
      <c r="G61" s="372"/>
      <c r="H61" s="372"/>
      <c r="I61" s="372"/>
      <c r="J61" s="372"/>
      <c r="K61" s="372"/>
      <c r="L61" s="372"/>
      <c r="M61" s="373"/>
      <c r="N61" s="352" t="str">
        <f t="shared" si="42"/>
        <v>N/A</v>
      </c>
      <c r="O61" s="353"/>
    </row>
    <row r="62" spans="1:15" outlineLevel="1" x14ac:dyDescent="0.35">
      <c r="A62" s="289"/>
      <c r="B62" s="841"/>
      <c r="C62" s="355">
        <f t="shared" si="41"/>
        <v>0</v>
      </c>
      <c r="D62" s="375"/>
      <c r="E62" s="376">
        <f t="shared" si="43"/>
        <v>0</v>
      </c>
      <c r="F62" s="358"/>
      <c r="G62" s="359"/>
      <c r="H62" s="359"/>
      <c r="I62" s="359"/>
      <c r="J62" s="359"/>
      <c r="K62" s="359"/>
      <c r="L62" s="359"/>
      <c r="M62" s="360"/>
      <c r="N62" s="352" t="str">
        <f t="shared" si="42"/>
        <v>N/A</v>
      </c>
      <c r="O62" s="353"/>
    </row>
    <row r="63" spans="1:15" outlineLevel="1" x14ac:dyDescent="0.35">
      <c r="A63" s="377" t="s">
        <v>510</v>
      </c>
      <c r="B63" s="378" t="s">
        <v>511</v>
      </c>
      <c r="C63" s="379"/>
      <c r="D63" s="380">
        <f>SUM(F63:M63)</f>
        <v>0</v>
      </c>
      <c r="E63" s="381"/>
      <c r="F63" s="842">
        <f>F55*C52</f>
        <v>0</v>
      </c>
      <c r="G63" s="842">
        <f>(G55+F55)*C52</f>
        <v>0</v>
      </c>
      <c r="H63" s="842">
        <f>(H55+G55+F55)*C52</f>
        <v>0</v>
      </c>
      <c r="I63" s="842">
        <f>(I55+H55+G55+F55)*C52</f>
        <v>0</v>
      </c>
      <c r="J63" s="842">
        <f>(J55+I55+H55+G55+F55)*C52</f>
        <v>0</v>
      </c>
      <c r="K63" s="842">
        <f>(K55+J55+I55+H55+G55+F55)*C52</f>
        <v>0</v>
      </c>
      <c r="L63" s="842">
        <f>(L55+K55+J55+I55+H55+G55+F55)*C52</f>
        <v>0</v>
      </c>
      <c r="M63" s="842">
        <f>(M55+L55+K55+J55+I55+H55+G55+F55)*C52</f>
        <v>0</v>
      </c>
      <c r="N63" s="366"/>
      <c r="O63" s="382"/>
    </row>
    <row r="64" spans="1:15" outlineLevel="1" x14ac:dyDescent="0.35">
      <c r="A64" s="383" t="s">
        <v>512</v>
      </c>
      <c r="B64" s="384" t="s">
        <v>513</v>
      </c>
      <c r="C64" s="385"/>
      <c r="D64" s="386">
        <f>SUM(F64:M64)</f>
        <v>0</v>
      </c>
      <c r="E64" s="387"/>
      <c r="F64" s="844">
        <f>F52*C64</f>
        <v>0</v>
      </c>
      <c r="G64" s="844">
        <f>(G52+F52)*C64</f>
        <v>0</v>
      </c>
      <c r="H64" s="844">
        <f>(H52+G52+F52)*C64</f>
        <v>0</v>
      </c>
      <c r="I64" s="844">
        <f>(I52+H52+G52+F52)*C64</f>
        <v>0</v>
      </c>
      <c r="J64" s="844">
        <f>(J52+I52+H52+G52+F52)*C64</f>
        <v>0</v>
      </c>
      <c r="K64" s="844">
        <f>(K52+J52+I52+H52+G52+F52)*C64</f>
        <v>0</v>
      </c>
      <c r="L64" s="844">
        <f>(L52+K52+J52+I52+H52+G52+F52)*C64</f>
        <v>0</v>
      </c>
      <c r="M64" s="845">
        <f>(M52+L52+K52+J52+I52+H52+G52+F52)*C64</f>
        <v>0</v>
      </c>
      <c r="N64" s="366"/>
      <c r="O64" s="382"/>
    </row>
    <row r="65" spans="1:15" outlineLevel="1" x14ac:dyDescent="0.35">
      <c r="A65" s="292"/>
      <c r="B65" s="319"/>
      <c r="C65" s="388"/>
      <c r="D65" s="389"/>
      <c r="E65" s="319"/>
      <c r="G65" s="390"/>
      <c r="H65" s="390"/>
      <c r="I65" s="390"/>
      <c r="J65" s="390"/>
      <c r="K65" s="390"/>
      <c r="L65" s="390"/>
      <c r="M65" s="391"/>
      <c r="N65" s="366"/>
      <c r="O65" s="382"/>
    </row>
    <row r="66" spans="1:15" outlineLevel="2" x14ac:dyDescent="0.35">
      <c r="A66" s="339" t="s">
        <v>347</v>
      </c>
      <c r="B66" s="340"/>
      <c r="C66" s="341"/>
      <c r="D66" s="342">
        <f>'Vue d''ensemble'!B41</f>
        <v>0</v>
      </c>
      <c r="E66" s="392">
        <f>SUM(F66:M66)</f>
        <v>0</v>
      </c>
      <c r="F66" s="835">
        <f>SUM(F67:F68)+F69</f>
        <v>0</v>
      </c>
      <c r="G66" s="835">
        <f t="shared" ref="G66" si="44">SUM(G67:G68)+G69</f>
        <v>0</v>
      </c>
      <c r="H66" s="835">
        <f t="shared" ref="H66" si="45">SUM(H67:H68)+H69</f>
        <v>0</v>
      </c>
      <c r="I66" s="835">
        <f t="shared" ref="I66" si="46">SUM(I67:I68)+I69</f>
        <v>0</v>
      </c>
      <c r="J66" s="835">
        <f t="shared" ref="J66" si="47">SUM(J67:J68)+J69</f>
        <v>0</v>
      </c>
      <c r="K66" s="835">
        <f t="shared" ref="K66" si="48">SUM(K67:K68)+K69</f>
        <v>0</v>
      </c>
      <c r="L66" s="835">
        <f t="shared" ref="L66" si="49">SUM(L67:L68)+L69</f>
        <v>0</v>
      </c>
      <c r="M66" s="835">
        <f t="shared" ref="M66" si="50">SUM(M67:M68)+M69</f>
        <v>0</v>
      </c>
      <c r="N66" s="343">
        <f>SUM(N67:N76)</f>
        <v>0</v>
      </c>
      <c r="O66" s="344"/>
    </row>
    <row r="67" spans="1:15" outlineLevel="2" x14ac:dyDescent="0.35">
      <c r="A67" s="284"/>
      <c r="B67" s="345" t="s">
        <v>296</v>
      </c>
      <c r="C67" s="346">
        <v>0</v>
      </c>
      <c r="D67" s="347" t="str">
        <f>'Vue d''ensemble'!S41</f>
        <v/>
      </c>
      <c r="E67" s="348">
        <f>SUM(F67:M67)</f>
        <v>0</v>
      </c>
      <c r="F67" s="349"/>
      <c r="G67" s="350"/>
      <c r="H67" s="350"/>
      <c r="I67" s="350"/>
      <c r="J67" s="350"/>
      <c r="K67" s="350"/>
      <c r="L67" s="350"/>
      <c r="M67" s="351" t="str">
        <f>IFERROR(D67*0.2,"")</f>
        <v/>
      </c>
      <c r="N67" s="352" t="str">
        <f>IFERROR(SUM(F67:M67)/$D$66,"N/A")</f>
        <v>N/A</v>
      </c>
      <c r="O67" s="353"/>
    </row>
    <row r="68" spans="1:15" outlineLevel="2" x14ac:dyDescent="0.35">
      <c r="A68" s="284"/>
      <c r="B68" s="354" t="s">
        <v>297</v>
      </c>
      <c r="C68" s="355">
        <v>0</v>
      </c>
      <c r="D68" s="356">
        <f>'Vue d''ensemble'!U41</f>
        <v>0</v>
      </c>
      <c r="E68" s="357">
        <f>SUM(F68:M68)</f>
        <v>0</v>
      </c>
      <c r="F68" s="358"/>
      <c r="G68" s="359"/>
      <c r="H68" s="359"/>
      <c r="I68" s="359"/>
      <c r="J68" s="359"/>
      <c r="K68" s="359"/>
      <c r="L68" s="359"/>
      <c r="M68" s="360"/>
      <c r="N68" s="352" t="str">
        <f>IFERROR(SUM(F68:M68)/$D$66,"N/A")</f>
        <v>N/A</v>
      </c>
      <c r="O68" s="353"/>
    </row>
    <row r="69" spans="1:15" outlineLevel="2" x14ac:dyDescent="0.35">
      <c r="A69" s="361"/>
      <c r="B69" s="362"/>
      <c r="C69" s="363"/>
      <c r="D69" s="364"/>
      <c r="E69" s="365"/>
      <c r="F69" s="836">
        <f>SUM(F70:F76)</f>
        <v>0</v>
      </c>
      <c r="G69" s="836">
        <f t="shared" ref="G69" si="51">SUM(G70:G76)</f>
        <v>0</v>
      </c>
      <c r="H69" s="836">
        <f t="shared" ref="H69" si="52">SUM(H70:H76)</f>
        <v>0</v>
      </c>
      <c r="I69" s="836">
        <f t="shared" ref="I69" si="53">SUM(I70:I76)</f>
        <v>0</v>
      </c>
      <c r="J69" s="836">
        <f t="shared" ref="J69" si="54">SUM(J70:J76)</f>
        <v>0</v>
      </c>
      <c r="K69" s="836">
        <f t="shared" ref="K69" si="55">SUM(K70:K76)</f>
        <v>0</v>
      </c>
      <c r="L69" s="836">
        <f t="shared" ref="L69" si="56">SUM(L70:L76)</f>
        <v>0</v>
      </c>
      <c r="M69" s="836">
        <f t="shared" ref="M69" si="57">SUM(M70:M76)</f>
        <v>0</v>
      </c>
      <c r="N69" s="352"/>
      <c r="O69" s="366"/>
    </row>
    <row r="70" spans="1:15" outlineLevel="2" x14ac:dyDescent="0.35">
      <c r="A70" s="284"/>
      <c r="B70" s="838" t="s">
        <v>301</v>
      </c>
      <c r="C70" s="346">
        <f>$C$66</f>
        <v>0</v>
      </c>
      <c r="D70" s="367"/>
      <c r="E70" s="368">
        <f>SUM(F70:M70)</f>
        <v>0</v>
      </c>
      <c r="F70" s="349"/>
      <c r="G70" s="350"/>
      <c r="H70" s="350"/>
      <c r="I70" s="350"/>
      <c r="J70" s="350"/>
      <c r="K70" s="350"/>
      <c r="L70" s="350"/>
      <c r="M70" s="351"/>
      <c r="N70" s="352" t="str">
        <f>IFERROR(SUM(F70:M70)/$D$66,"N/A")</f>
        <v>N/A</v>
      </c>
      <c r="O70" s="353"/>
    </row>
    <row r="71" spans="1:15" outlineLevel="2" x14ac:dyDescent="0.35">
      <c r="A71" s="284"/>
      <c r="B71" s="839"/>
      <c r="C71" s="840">
        <f t="shared" ref="C71:C76" si="58">$C$66</f>
        <v>0</v>
      </c>
      <c r="D71" s="369"/>
      <c r="E71" s="370">
        <f>SUM(F71:M71)</f>
        <v>0</v>
      </c>
      <c r="F71" s="371"/>
      <c r="G71" s="372"/>
      <c r="H71" s="372"/>
      <c r="I71" s="372"/>
      <c r="J71" s="372"/>
      <c r="K71" s="372"/>
      <c r="L71" s="372"/>
      <c r="M71" s="373"/>
      <c r="N71" s="352" t="str">
        <f t="shared" ref="N71:N76" si="59">IFERROR(SUM(F71:M71)/$D$66,"N/A")</f>
        <v>N/A</v>
      </c>
      <c r="O71" s="353"/>
    </row>
    <row r="72" spans="1:15" outlineLevel="2" x14ac:dyDescent="0.35">
      <c r="A72" s="284"/>
      <c r="B72" s="839"/>
      <c r="C72" s="840">
        <f t="shared" si="58"/>
        <v>0</v>
      </c>
      <c r="D72" s="369"/>
      <c r="E72" s="370">
        <f t="shared" ref="E72:E76" si="60">SUM(F72:M72)</f>
        <v>0</v>
      </c>
      <c r="F72" s="371"/>
      <c r="G72" s="372"/>
      <c r="H72" s="372"/>
      <c r="I72" s="372"/>
      <c r="J72" s="372"/>
      <c r="K72" s="372"/>
      <c r="L72" s="372"/>
      <c r="M72" s="373"/>
      <c r="N72" s="352" t="str">
        <f t="shared" si="59"/>
        <v>N/A</v>
      </c>
      <c r="O72" s="353"/>
    </row>
    <row r="73" spans="1:15" outlineLevel="2" x14ac:dyDescent="0.35">
      <c r="A73" s="284"/>
      <c r="B73" s="839"/>
      <c r="C73" s="840">
        <f t="shared" si="58"/>
        <v>0</v>
      </c>
      <c r="D73" s="369"/>
      <c r="E73" s="370">
        <f t="shared" si="60"/>
        <v>0</v>
      </c>
      <c r="F73" s="371"/>
      <c r="G73" s="372"/>
      <c r="H73" s="372"/>
      <c r="I73" s="372"/>
      <c r="J73" s="372"/>
      <c r="K73" s="372"/>
      <c r="L73" s="372"/>
      <c r="M73" s="373"/>
      <c r="N73" s="352" t="str">
        <f t="shared" si="59"/>
        <v>N/A</v>
      </c>
      <c r="O73" s="353"/>
    </row>
    <row r="74" spans="1:15" outlineLevel="2" x14ac:dyDescent="0.35">
      <c r="A74" s="284"/>
      <c r="B74" s="839" t="s">
        <v>301</v>
      </c>
      <c r="C74" s="840">
        <f t="shared" si="58"/>
        <v>0</v>
      </c>
      <c r="D74" s="369"/>
      <c r="E74" s="370">
        <f t="shared" si="60"/>
        <v>0</v>
      </c>
      <c r="F74" s="371"/>
      <c r="G74" s="372"/>
      <c r="H74" s="372"/>
      <c r="I74" s="372"/>
      <c r="J74" s="372"/>
      <c r="K74" s="372"/>
      <c r="L74" s="372"/>
      <c r="M74" s="373"/>
      <c r="N74" s="352" t="str">
        <f t="shared" si="59"/>
        <v>N/A</v>
      </c>
      <c r="O74" s="353"/>
    </row>
    <row r="75" spans="1:15" outlineLevel="2" x14ac:dyDescent="0.35">
      <c r="A75" s="284"/>
      <c r="B75" s="839"/>
      <c r="C75" s="840">
        <f t="shared" si="58"/>
        <v>0</v>
      </c>
      <c r="D75" s="374"/>
      <c r="E75" s="370">
        <f t="shared" si="60"/>
        <v>0</v>
      </c>
      <c r="F75" s="371"/>
      <c r="G75" s="372"/>
      <c r="H75" s="372"/>
      <c r="I75" s="372"/>
      <c r="J75" s="372"/>
      <c r="K75" s="372"/>
      <c r="L75" s="372"/>
      <c r="M75" s="373"/>
      <c r="N75" s="352" t="str">
        <f t="shared" si="59"/>
        <v>N/A</v>
      </c>
      <c r="O75" s="353"/>
    </row>
    <row r="76" spans="1:15" outlineLevel="2" x14ac:dyDescent="0.35">
      <c r="A76" s="289"/>
      <c r="B76" s="841"/>
      <c r="C76" s="355">
        <f t="shared" si="58"/>
        <v>0</v>
      </c>
      <c r="D76" s="375"/>
      <c r="E76" s="376">
        <f t="shared" si="60"/>
        <v>0</v>
      </c>
      <c r="F76" s="358"/>
      <c r="G76" s="359"/>
      <c r="H76" s="359"/>
      <c r="I76" s="359"/>
      <c r="J76" s="359"/>
      <c r="K76" s="359"/>
      <c r="L76" s="359"/>
      <c r="M76" s="360"/>
      <c r="N76" s="352" t="str">
        <f t="shared" si="59"/>
        <v>N/A</v>
      </c>
      <c r="O76" s="353"/>
    </row>
    <row r="77" spans="1:15" outlineLevel="2" x14ac:dyDescent="0.35">
      <c r="A77" s="377" t="s">
        <v>510</v>
      </c>
      <c r="B77" s="378" t="s">
        <v>511</v>
      </c>
      <c r="C77" s="379"/>
      <c r="D77" s="380">
        <f>SUM(F77:M77)</f>
        <v>0</v>
      </c>
      <c r="E77" s="381"/>
      <c r="F77" s="842">
        <f>F69*C66</f>
        <v>0</v>
      </c>
      <c r="G77" s="842">
        <f>(G69+F69)*C66</f>
        <v>0</v>
      </c>
      <c r="H77" s="842">
        <f>(H69+G69+F69)*C66</f>
        <v>0</v>
      </c>
      <c r="I77" s="842">
        <f>(I69+H69+G69+F69)*C66</f>
        <v>0</v>
      </c>
      <c r="J77" s="842">
        <f>(J69+I69+H69+G69+F69)*C66</f>
        <v>0</v>
      </c>
      <c r="K77" s="842">
        <f>(K69+J69+I69+H69+G69+F69)*C66</f>
        <v>0</v>
      </c>
      <c r="L77" s="842">
        <f>(L69+K69+J69+I69+H69+G69+F69)*C66</f>
        <v>0</v>
      </c>
      <c r="M77" s="842">
        <f>(M69+L69+K69+J69+I69+H69+G69+F69)*C66</f>
        <v>0</v>
      </c>
      <c r="N77" s="366"/>
      <c r="O77" s="382"/>
    </row>
    <row r="78" spans="1:15" outlineLevel="2" x14ac:dyDescent="0.35">
      <c r="A78" s="383" t="s">
        <v>512</v>
      </c>
      <c r="B78" s="384" t="s">
        <v>513</v>
      </c>
      <c r="C78" s="385"/>
      <c r="D78" s="386">
        <f>SUM(F78:M78)</f>
        <v>0</v>
      </c>
      <c r="E78" s="387"/>
      <c r="F78" s="844">
        <f>F66*C78</f>
        <v>0</v>
      </c>
      <c r="G78" s="844">
        <f>(G66+F66)*C78</f>
        <v>0</v>
      </c>
      <c r="H78" s="844">
        <f>(H66+G66+F66)*C78</f>
        <v>0</v>
      </c>
      <c r="I78" s="844">
        <f>(I66+H66+G66+F66)*C78</f>
        <v>0</v>
      </c>
      <c r="J78" s="844">
        <f>(J66+I66+H66+G66+F66)*C78</f>
        <v>0</v>
      </c>
      <c r="K78" s="844">
        <f>(K66+J66+I66+H66+G66+F66)*C78</f>
        <v>0</v>
      </c>
      <c r="L78" s="844">
        <f>(L66+K66+J66+I66+H66+G66+F66)*C78</f>
        <v>0</v>
      </c>
      <c r="M78" s="845">
        <f>(M66+L66+K66+J66+I66+H66+G66+F66)*C78</f>
        <v>0</v>
      </c>
      <c r="N78" s="366"/>
      <c r="O78" s="382"/>
    </row>
    <row r="79" spans="1:15" outlineLevel="2" x14ac:dyDescent="0.35">
      <c r="A79" s="292"/>
      <c r="B79" s="319"/>
      <c r="C79" s="388"/>
      <c r="D79" s="389"/>
      <c r="E79" s="319"/>
      <c r="G79" s="390"/>
      <c r="H79" s="390"/>
      <c r="I79" s="390"/>
      <c r="J79" s="390"/>
      <c r="K79" s="390"/>
      <c r="L79" s="390"/>
      <c r="M79" s="391"/>
      <c r="N79" s="366"/>
      <c r="O79" s="382"/>
    </row>
    <row r="80" spans="1:15" outlineLevel="2" x14ac:dyDescent="0.35">
      <c r="A80" s="339" t="s">
        <v>348</v>
      </c>
      <c r="B80" s="340"/>
      <c r="C80" s="341"/>
      <c r="D80" s="342">
        <f>'Vue d''ensemble'!B42</f>
        <v>0</v>
      </c>
      <c r="E80" s="392">
        <f>SUM(F80:M80)</f>
        <v>0</v>
      </c>
      <c r="F80" s="835">
        <f>SUM(F81:F82)+F83</f>
        <v>0</v>
      </c>
      <c r="G80" s="835">
        <f t="shared" ref="G80" si="61">SUM(G81:G82)+G83</f>
        <v>0</v>
      </c>
      <c r="H80" s="835">
        <f t="shared" ref="H80" si="62">SUM(H81:H82)+H83</f>
        <v>0</v>
      </c>
      <c r="I80" s="835">
        <f t="shared" ref="I80" si="63">SUM(I81:I82)+I83</f>
        <v>0</v>
      </c>
      <c r="J80" s="835">
        <f t="shared" ref="J80" si="64">SUM(J81:J82)+J83</f>
        <v>0</v>
      </c>
      <c r="K80" s="835">
        <f t="shared" ref="K80" si="65">SUM(K81:K82)+K83</f>
        <v>0</v>
      </c>
      <c r="L80" s="835">
        <f t="shared" ref="L80" si="66">SUM(L81:L82)+L83</f>
        <v>0</v>
      </c>
      <c r="M80" s="835">
        <f t="shared" ref="M80" si="67">SUM(M81:M82)+M83</f>
        <v>0</v>
      </c>
      <c r="N80" s="343">
        <f>SUM(N81:N90)</f>
        <v>0</v>
      </c>
      <c r="O80" s="344"/>
    </row>
    <row r="81" spans="1:15" outlineLevel="2" x14ac:dyDescent="0.35">
      <c r="A81" s="284"/>
      <c r="B81" s="345" t="s">
        <v>296</v>
      </c>
      <c r="C81" s="346">
        <v>0</v>
      </c>
      <c r="D81" s="347" t="str">
        <f>'Vue d''ensemble'!S42</f>
        <v/>
      </c>
      <c r="E81" s="368"/>
      <c r="F81" s="349"/>
      <c r="G81" s="350"/>
      <c r="H81" s="350"/>
      <c r="I81" s="350"/>
      <c r="J81" s="350"/>
      <c r="K81" s="350"/>
      <c r="L81" s="350"/>
      <c r="M81" s="351" t="str">
        <f>IFERROR(D81*0.2,"")</f>
        <v/>
      </c>
      <c r="N81" s="352" t="str">
        <f>IFERROR(SUM(F81:M81)/$D$80,"N/A")</f>
        <v>N/A</v>
      </c>
      <c r="O81" s="353"/>
    </row>
    <row r="82" spans="1:15" outlineLevel="2" x14ac:dyDescent="0.35">
      <c r="A82" s="284"/>
      <c r="B82" s="354" t="s">
        <v>297</v>
      </c>
      <c r="C82" s="355">
        <v>0</v>
      </c>
      <c r="D82" s="356">
        <f>'Vue d''ensemble'!U42</f>
        <v>0</v>
      </c>
      <c r="E82" s="376"/>
      <c r="F82" s="358"/>
      <c r="G82" s="359"/>
      <c r="H82" s="359"/>
      <c r="I82" s="359"/>
      <c r="J82" s="359"/>
      <c r="K82" s="359"/>
      <c r="L82" s="359"/>
      <c r="M82" s="360"/>
      <c r="N82" s="352" t="str">
        <f>IFERROR(SUM(F82:M82)/$D$80,"N/A")</f>
        <v>N/A</v>
      </c>
      <c r="O82" s="353"/>
    </row>
    <row r="83" spans="1:15" outlineLevel="2" x14ac:dyDescent="0.35">
      <c r="A83" s="361"/>
      <c r="B83" s="362"/>
      <c r="C83" s="363"/>
      <c r="D83" s="364"/>
      <c r="E83" s="365"/>
      <c r="F83" s="836">
        <f>SUM(F84:F90)</f>
        <v>0</v>
      </c>
      <c r="G83" s="836">
        <f t="shared" ref="G83" si="68">SUM(G84:G90)</f>
        <v>0</v>
      </c>
      <c r="H83" s="836">
        <f t="shared" ref="H83" si="69">SUM(H84:H90)</f>
        <v>0</v>
      </c>
      <c r="I83" s="836">
        <f t="shared" ref="I83" si="70">SUM(I84:I90)</f>
        <v>0</v>
      </c>
      <c r="J83" s="836">
        <f t="shared" ref="J83" si="71">SUM(J84:J90)</f>
        <v>0</v>
      </c>
      <c r="K83" s="836">
        <f t="shared" ref="K83" si="72">SUM(K84:K90)</f>
        <v>0</v>
      </c>
      <c r="L83" s="836">
        <f t="shared" ref="L83" si="73">SUM(L84:L90)</f>
        <v>0</v>
      </c>
      <c r="M83" s="836">
        <f t="shared" ref="M83" si="74">SUM(M84:M90)</f>
        <v>0</v>
      </c>
      <c r="N83" s="352"/>
      <c r="O83" s="366"/>
    </row>
    <row r="84" spans="1:15" outlineLevel="2" x14ac:dyDescent="0.35">
      <c r="A84" s="284"/>
      <c r="B84" s="838" t="s">
        <v>301</v>
      </c>
      <c r="C84" s="346">
        <f>$C$80</f>
        <v>0</v>
      </c>
      <c r="D84" s="367"/>
      <c r="E84" s="368">
        <f>SUM(F84:M84)</f>
        <v>0</v>
      </c>
      <c r="F84" s="349"/>
      <c r="G84" s="350"/>
      <c r="H84" s="350"/>
      <c r="I84" s="350"/>
      <c r="J84" s="350"/>
      <c r="K84" s="350"/>
      <c r="L84" s="350"/>
      <c r="M84" s="351"/>
      <c r="N84" s="352" t="str">
        <f>IFERROR(SUM(F84:M84)/$D$80,"N/A")</f>
        <v>N/A</v>
      </c>
      <c r="O84" s="353"/>
    </row>
    <row r="85" spans="1:15" outlineLevel="2" x14ac:dyDescent="0.35">
      <c r="A85" s="284"/>
      <c r="B85" s="839"/>
      <c r="C85" s="840">
        <f t="shared" ref="C85:C90" si="75">$C$80</f>
        <v>0</v>
      </c>
      <c r="D85" s="369"/>
      <c r="E85" s="370">
        <f>SUM(F85:M85)</f>
        <v>0</v>
      </c>
      <c r="F85" s="371"/>
      <c r="G85" s="372"/>
      <c r="H85" s="372"/>
      <c r="I85" s="372"/>
      <c r="J85" s="372"/>
      <c r="K85" s="372"/>
      <c r="L85" s="372"/>
      <c r="M85" s="373"/>
      <c r="N85" s="352" t="str">
        <f>IFERROR(SUM(F85:M85)/$D$80,"N/A")</f>
        <v>N/A</v>
      </c>
      <c r="O85" s="353"/>
    </row>
    <row r="86" spans="1:15" outlineLevel="2" x14ac:dyDescent="0.35">
      <c r="A86" s="284"/>
      <c r="B86" s="839"/>
      <c r="C86" s="840">
        <f t="shared" si="75"/>
        <v>0</v>
      </c>
      <c r="D86" s="369"/>
      <c r="E86" s="370">
        <f t="shared" ref="E86:E90" si="76">SUM(F86:M86)</f>
        <v>0</v>
      </c>
      <c r="F86" s="371"/>
      <c r="G86" s="372"/>
      <c r="H86" s="372"/>
      <c r="I86" s="372"/>
      <c r="J86" s="372"/>
      <c r="K86" s="372"/>
      <c r="L86" s="372"/>
      <c r="M86" s="373"/>
      <c r="N86" s="352" t="str">
        <f t="shared" ref="N86:N90" si="77">IFERROR(SUM(F86:M86)/$D$80,"N/A")</f>
        <v>N/A</v>
      </c>
      <c r="O86" s="353"/>
    </row>
    <row r="87" spans="1:15" outlineLevel="2" x14ac:dyDescent="0.35">
      <c r="A87" s="284"/>
      <c r="B87" s="839" t="s">
        <v>301</v>
      </c>
      <c r="C87" s="840">
        <f t="shared" si="75"/>
        <v>0</v>
      </c>
      <c r="D87" s="369"/>
      <c r="E87" s="370">
        <f t="shared" si="76"/>
        <v>0</v>
      </c>
      <c r="F87" s="371"/>
      <c r="G87" s="372"/>
      <c r="H87" s="372"/>
      <c r="I87" s="372"/>
      <c r="J87" s="372"/>
      <c r="K87" s="372"/>
      <c r="L87" s="372"/>
      <c r="M87" s="373"/>
      <c r="N87" s="352" t="str">
        <f t="shared" si="77"/>
        <v>N/A</v>
      </c>
      <c r="O87" s="353"/>
    </row>
    <row r="88" spans="1:15" outlineLevel="2" x14ac:dyDescent="0.35">
      <c r="A88" s="284"/>
      <c r="B88" s="839"/>
      <c r="C88" s="840">
        <f t="shared" si="75"/>
        <v>0</v>
      </c>
      <c r="D88" s="369"/>
      <c r="E88" s="370">
        <f t="shared" si="76"/>
        <v>0</v>
      </c>
      <c r="F88" s="371"/>
      <c r="G88" s="372"/>
      <c r="H88" s="372"/>
      <c r="I88" s="372"/>
      <c r="J88" s="372"/>
      <c r="K88" s="372"/>
      <c r="L88" s="372"/>
      <c r="M88" s="373"/>
      <c r="N88" s="352" t="str">
        <f t="shared" si="77"/>
        <v>N/A</v>
      </c>
      <c r="O88" s="353"/>
    </row>
    <row r="89" spans="1:15" outlineLevel="2" x14ac:dyDescent="0.35">
      <c r="A89" s="284"/>
      <c r="B89" s="839"/>
      <c r="C89" s="840">
        <f t="shared" si="75"/>
        <v>0</v>
      </c>
      <c r="D89" s="374"/>
      <c r="E89" s="370">
        <f t="shared" si="76"/>
        <v>0</v>
      </c>
      <c r="F89" s="371"/>
      <c r="G89" s="372"/>
      <c r="H89" s="372"/>
      <c r="I89" s="372"/>
      <c r="J89" s="372"/>
      <c r="K89" s="372"/>
      <c r="L89" s="372"/>
      <c r="M89" s="373"/>
      <c r="N89" s="352" t="str">
        <f t="shared" si="77"/>
        <v>N/A</v>
      </c>
      <c r="O89" s="353"/>
    </row>
    <row r="90" spans="1:15" outlineLevel="2" x14ac:dyDescent="0.35">
      <c r="A90" s="289"/>
      <c r="B90" s="841"/>
      <c r="C90" s="355">
        <f t="shared" si="75"/>
        <v>0</v>
      </c>
      <c r="D90" s="375"/>
      <c r="E90" s="376">
        <f t="shared" si="76"/>
        <v>0</v>
      </c>
      <c r="F90" s="358"/>
      <c r="G90" s="359"/>
      <c r="H90" s="359"/>
      <c r="I90" s="359"/>
      <c r="J90" s="359"/>
      <c r="K90" s="359"/>
      <c r="L90" s="359"/>
      <c r="M90" s="360"/>
      <c r="N90" s="352" t="str">
        <f t="shared" si="77"/>
        <v>N/A</v>
      </c>
      <c r="O90" s="353"/>
    </row>
    <row r="91" spans="1:15" outlineLevel="2" x14ac:dyDescent="0.35">
      <c r="A91" s="377" t="s">
        <v>510</v>
      </c>
      <c r="B91" s="378" t="s">
        <v>511</v>
      </c>
      <c r="C91" s="379"/>
      <c r="D91" s="380">
        <f>SUM(F91:M91)</f>
        <v>0</v>
      </c>
      <c r="E91" s="381"/>
      <c r="F91" s="842">
        <f>F83*C80</f>
        <v>0</v>
      </c>
      <c r="G91" s="842">
        <f>(G83+F83)*C80</f>
        <v>0</v>
      </c>
      <c r="H91" s="842">
        <f>(H83+G83+F83)*C80</f>
        <v>0</v>
      </c>
      <c r="I91" s="842">
        <f>(I83+H83+G83+F83)*C80</f>
        <v>0</v>
      </c>
      <c r="J91" s="842">
        <f>(J83+I83+H83+G83+F83)*C80</f>
        <v>0</v>
      </c>
      <c r="K91" s="842">
        <f>(K83+J83+I83+H83+G83+F83)*C80</f>
        <v>0</v>
      </c>
      <c r="L91" s="842">
        <f>(L83+K83+J83+I83+H83+G83+F83)*C80</f>
        <v>0</v>
      </c>
      <c r="M91" s="842">
        <f>(M83+L83+K83+J83+I83+H83+G83+F83)*C80</f>
        <v>0</v>
      </c>
      <c r="N91" s="366"/>
      <c r="O91" s="382"/>
    </row>
    <row r="92" spans="1:15" outlineLevel="2" x14ac:dyDescent="0.35">
      <c r="A92" s="383" t="s">
        <v>512</v>
      </c>
      <c r="B92" s="384" t="s">
        <v>513</v>
      </c>
      <c r="C92" s="385"/>
      <c r="D92" s="386">
        <f>SUM(F92:M92)</f>
        <v>0</v>
      </c>
      <c r="E92" s="387"/>
      <c r="F92" s="844">
        <f>F80*C92</f>
        <v>0</v>
      </c>
      <c r="G92" s="844">
        <f>(G80+F80)*C92</f>
        <v>0</v>
      </c>
      <c r="H92" s="844">
        <f>(H80+G80+F80)*C92</f>
        <v>0</v>
      </c>
      <c r="I92" s="844">
        <f>(I80+H80+G80+F80)*C92</f>
        <v>0</v>
      </c>
      <c r="J92" s="844">
        <f>(J80+I80+H80+G80+F80)*C92</f>
        <v>0</v>
      </c>
      <c r="K92" s="844">
        <f>(K80+J80+I80+H80+G80+F80)*C92</f>
        <v>0</v>
      </c>
      <c r="L92" s="844">
        <f>(L80+K80+J80+I80+H80+G80+F80)*C92</f>
        <v>0</v>
      </c>
      <c r="M92" s="845">
        <f>(M80+L80+K80+J80+I80+H80+G80+F80)*C92</f>
        <v>0</v>
      </c>
      <c r="N92" s="366"/>
      <c r="O92" s="382"/>
    </row>
    <row r="93" spans="1:15" outlineLevel="2" x14ac:dyDescent="0.35">
      <c r="A93" s="292"/>
      <c r="B93" s="319"/>
      <c r="C93" s="388"/>
      <c r="D93" s="389"/>
      <c r="E93" s="319"/>
      <c r="G93" s="390"/>
      <c r="H93" s="390"/>
      <c r="I93" s="390"/>
      <c r="J93" s="390"/>
      <c r="K93" s="390"/>
      <c r="L93" s="390"/>
      <c r="M93" s="391"/>
      <c r="N93" s="366"/>
      <c r="O93" s="382"/>
    </row>
    <row r="94" spans="1:15" outlineLevel="2" x14ac:dyDescent="0.35">
      <c r="A94" s="339" t="s">
        <v>349</v>
      </c>
      <c r="B94" s="340"/>
      <c r="C94" s="341"/>
      <c r="D94" s="342">
        <f>'Vue d''ensemble'!B43</f>
        <v>0</v>
      </c>
      <c r="E94" s="392">
        <f>SUM(F94:M94)</f>
        <v>0</v>
      </c>
      <c r="F94" s="835">
        <f>SUM(F95:F96)+F97</f>
        <v>0</v>
      </c>
      <c r="G94" s="835">
        <f t="shared" ref="G94" si="78">SUM(G95:G96)+G97</f>
        <v>0</v>
      </c>
      <c r="H94" s="835">
        <f t="shared" ref="H94" si="79">SUM(H95:H96)+H97</f>
        <v>0</v>
      </c>
      <c r="I94" s="835">
        <f t="shared" ref="I94" si="80">SUM(I95:I96)+I97</f>
        <v>0</v>
      </c>
      <c r="J94" s="835">
        <f t="shared" ref="J94" si="81">SUM(J95:J96)+J97</f>
        <v>0</v>
      </c>
      <c r="K94" s="835">
        <f t="shared" ref="K94" si="82">SUM(K95:K96)+K97</f>
        <v>0</v>
      </c>
      <c r="L94" s="835">
        <f t="shared" ref="L94" si="83">SUM(L95:L96)+L97</f>
        <v>0</v>
      </c>
      <c r="M94" s="835">
        <f t="shared" ref="M94" si="84">SUM(M95:M96)+M97</f>
        <v>0</v>
      </c>
      <c r="N94" s="343">
        <f>SUM(N95:N104)</f>
        <v>0</v>
      </c>
      <c r="O94" s="344"/>
    </row>
    <row r="95" spans="1:15" outlineLevel="2" x14ac:dyDescent="0.35">
      <c r="A95" s="284"/>
      <c r="B95" s="345" t="s">
        <v>296</v>
      </c>
      <c r="C95" s="346">
        <v>0</v>
      </c>
      <c r="D95" s="347" t="str">
        <f>'Vue d''ensemble'!S43</f>
        <v/>
      </c>
      <c r="E95" s="348">
        <f>SUM(F95:M95)</f>
        <v>0</v>
      </c>
      <c r="F95" s="349"/>
      <c r="G95" s="350"/>
      <c r="H95" s="350"/>
      <c r="I95" s="350"/>
      <c r="J95" s="350"/>
      <c r="K95" s="350"/>
      <c r="L95" s="350"/>
      <c r="M95" s="351" t="str">
        <f>IFERROR(D95*0.2,"")</f>
        <v/>
      </c>
      <c r="N95" s="352" t="str">
        <f>IFERROR(SUM(F95:M95)/$D$94,"N/A")</f>
        <v>N/A</v>
      </c>
      <c r="O95" s="353"/>
    </row>
    <row r="96" spans="1:15" outlineLevel="2" x14ac:dyDescent="0.35">
      <c r="A96" s="284"/>
      <c r="B96" s="354" t="s">
        <v>297</v>
      </c>
      <c r="C96" s="355">
        <v>0</v>
      </c>
      <c r="D96" s="356">
        <f>'Vue d''ensemble'!U43</f>
        <v>0</v>
      </c>
      <c r="E96" s="357">
        <f>SUM(F96:M96)</f>
        <v>0</v>
      </c>
      <c r="F96" s="358"/>
      <c r="G96" s="359"/>
      <c r="H96" s="359"/>
      <c r="I96" s="359"/>
      <c r="J96" s="359"/>
      <c r="K96" s="359"/>
      <c r="L96" s="359"/>
      <c r="M96" s="360"/>
      <c r="N96" s="352" t="str">
        <f>IFERROR(SUM(F96:M96)/$D$94,"N/A")</f>
        <v>N/A</v>
      </c>
      <c r="O96" s="353"/>
    </row>
    <row r="97" spans="1:15" outlineLevel="2" x14ac:dyDescent="0.35">
      <c r="A97" s="361"/>
      <c r="B97" s="362"/>
      <c r="C97" s="363"/>
      <c r="D97" s="364"/>
      <c r="E97" s="365"/>
      <c r="F97" s="836">
        <f>SUM(F98:F104)</f>
        <v>0</v>
      </c>
      <c r="G97" s="836">
        <f t="shared" ref="G97" si="85">SUM(G98:G104)</f>
        <v>0</v>
      </c>
      <c r="H97" s="836">
        <f t="shared" ref="H97" si="86">SUM(H98:H104)</f>
        <v>0</v>
      </c>
      <c r="I97" s="836">
        <f t="shared" ref="I97" si="87">SUM(I98:I104)</f>
        <v>0</v>
      </c>
      <c r="J97" s="836">
        <f t="shared" ref="J97" si="88">SUM(J98:J104)</f>
        <v>0</v>
      </c>
      <c r="K97" s="836">
        <f t="shared" ref="K97" si="89">SUM(K98:K104)</f>
        <v>0</v>
      </c>
      <c r="L97" s="836">
        <f t="shared" ref="L97" si="90">SUM(L98:L104)</f>
        <v>0</v>
      </c>
      <c r="M97" s="836">
        <f t="shared" ref="M97" si="91">SUM(M98:M104)</f>
        <v>0</v>
      </c>
      <c r="N97" s="352"/>
      <c r="O97" s="366"/>
    </row>
    <row r="98" spans="1:15" outlineLevel="2" x14ac:dyDescent="0.35">
      <c r="A98" s="284"/>
      <c r="B98" s="838" t="s">
        <v>301</v>
      </c>
      <c r="C98" s="346">
        <f>$C$94</f>
        <v>0</v>
      </c>
      <c r="D98" s="367"/>
      <c r="E98" s="368">
        <f>SUM(F98:M98)</f>
        <v>0</v>
      </c>
      <c r="F98" s="349"/>
      <c r="G98" s="350"/>
      <c r="H98" s="350"/>
      <c r="I98" s="350"/>
      <c r="J98" s="350"/>
      <c r="K98" s="350"/>
      <c r="L98" s="350"/>
      <c r="M98" s="351"/>
      <c r="N98" s="352" t="str">
        <f>IFERROR(SUM(F98:M98)/$D$94,"N/A")</f>
        <v>N/A</v>
      </c>
      <c r="O98" s="353"/>
    </row>
    <row r="99" spans="1:15" outlineLevel="2" x14ac:dyDescent="0.35">
      <c r="A99" s="284"/>
      <c r="B99" s="839"/>
      <c r="C99" s="840">
        <f t="shared" ref="C99:C104" si="92">$C$94</f>
        <v>0</v>
      </c>
      <c r="D99" s="369"/>
      <c r="E99" s="370">
        <f>SUM(F99:M99)</f>
        <v>0</v>
      </c>
      <c r="F99" s="371"/>
      <c r="G99" s="372"/>
      <c r="H99" s="372"/>
      <c r="I99" s="372"/>
      <c r="J99" s="372"/>
      <c r="K99" s="372"/>
      <c r="L99" s="372"/>
      <c r="M99" s="373"/>
      <c r="N99" s="352" t="str">
        <f t="shared" ref="N99:N104" si="93">IFERROR(SUM(F99:M99)/$D$94,"N/A")</f>
        <v>N/A</v>
      </c>
      <c r="O99" s="353"/>
    </row>
    <row r="100" spans="1:15" outlineLevel="2" x14ac:dyDescent="0.35">
      <c r="A100" s="284"/>
      <c r="B100" s="839"/>
      <c r="C100" s="840">
        <f t="shared" si="92"/>
        <v>0</v>
      </c>
      <c r="D100" s="369"/>
      <c r="E100" s="370">
        <f t="shared" ref="E100:E104" si="94">SUM(F100:M100)</f>
        <v>0</v>
      </c>
      <c r="F100" s="371"/>
      <c r="G100" s="372"/>
      <c r="H100" s="372"/>
      <c r="I100" s="372"/>
      <c r="J100" s="372"/>
      <c r="K100" s="372"/>
      <c r="L100" s="372"/>
      <c r="M100" s="373"/>
      <c r="N100" s="352" t="str">
        <f t="shared" si="93"/>
        <v>N/A</v>
      </c>
      <c r="O100" s="353"/>
    </row>
    <row r="101" spans="1:15" outlineLevel="2" x14ac:dyDescent="0.35">
      <c r="A101" s="284"/>
      <c r="B101" s="839"/>
      <c r="C101" s="840">
        <f t="shared" si="92"/>
        <v>0</v>
      </c>
      <c r="D101" s="369"/>
      <c r="E101" s="370">
        <f t="shared" si="94"/>
        <v>0</v>
      </c>
      <c r="F101" s="371"/>
      <c r="G101" s="372"/>
      <c r="H101" s="372"/>
      <c r="I101" s="372"/>
      <c r="J101" s="372"/>
      <c r="K101" s="372"/>
      <c r="L101" s="372"/>
      <c r="M101" s="373"/>
      <c r="N101" s="352" t="str">
        <f t="shared" si="93"/>
        <v>N/A</v>
      </c>
      <c r="O101" s="353"/>
    </row>
    <row r="102" spans="1:15" outlineLevel="2" x14ac:dyDescent="0.35">
      <c r="A102" s="284"/>
      <c r="B102" s="839"/>
      <c r="C102" s="840">
        <f t="shared" si="92"/>
        <v>0</v>
      </c>
      <c r="D102" s="369"/>
      <c r="E102" s="370">
        <f t="shared" si="94"/>
        <v>0</v>
      </c>
      <c r="F102" s="371"/>
      <c r="G102" s="372"/>
      <c r="H102" s="372"/>
      <c r="I102" s="372"/>
      <c r="J102" s="372"/>
      <c r="K102" s="372"/>
      <c r="L102" s="372"/>
      <c r="M102" s="373"/>
      <c r="N102" s="352" t="str">
        <f t="shared" si="93"/>
        <v>N/A</v>
      </c>
      <c r="O102" s="353"/>
    </row>
    <row r="103" spans="1:15" outlineLevel="2" x14ac:dyDescent="0.35">
      <c r="A103" s="284"/>
      <c r="B103" s="839"/>
      <c r="C103" s="840">
        <f t="shared" si="92"/>
        <v>0</v>
      </c>
      <c r="D103" s="374"/>
      <c r="E103" s="370">
        <f t="shared" si="94"/>
        <v>0</v>
      </c>
      <c r="F103" s="371"/>
      <c r="G103" s="372"/>
      <c r="H103" s="372"/>
      <c r="I103" s="372"/>
      <c r="J103" s="372"/>
      <c r="K103" s="372"/>
      <c r="L103" s="372"/>
      <c r="M103" s="373"/>
      <c r="N103" s="352" t="str">
        <f t="shared" si="93"/>
        <v>N/A</v>
      </c>
      <c r="O103" s="353"/>
    </row>
    <row r="104" spans="1:15" outlineLevel="2" x14ac:dyDescent="0.35">
      <c r="A104" s="289"/>
      <c r="B104" s="841"/>
      <c r="C104" s="355">
        <f t="shared" si="92"/>
        <v>0</v>
      </c>
      <c r="D104" s="375"/>
      <c r="E104" s="376">
        <f t="shared" si="94"/>
        <v>0</v>
      </c>
      <c r="F104" s="358"/>
      <c r="G104" s="359"/>
      <c r="H104" s="359"/>
      <c r="I104" s="359"/>
      <c r="J104" s="359"/>
      <c r="K104" s="359"/>
      <c r="L104" s="359"/>
      <c r="M104" s="360"/>
      <c r="N104" s="352" t="str">
        <f t="shared" si="93"/>
        <v>N/A</v>
      </c>
      <c r="O104" s="353"/>
    </row>
    <row r="105" spans="1:15" outlineLevel="2" x14ac:dyDescent="0.35">
      <c r="A105" s="377" t="s">
        <v>510</v>
      </c>
      <c r="B105" s="378" t="s">
        <v>511</v>
      </c>
      <c r="C105" s="379"/>
      <c r="D105" s="380">
        <f>SUM(F105:M105)</f>
        <v>0</v>
      </c>
      <c r="E105" s="381"/>
      <c r="F105" s="842">
        <f>F97*C94</f>
        <v>0</v>
      </c>
      <c r="G105" s="842">
        <f>(G97+F97)*C94</f>
        <v>0</v>
      </c>
      <c r="H105" s="842">
        <f>(H97+G97+F97)*C94</f>
        <v>0</v>
      </c>
      <c r="I105" s="842">
        <f>(I97+H97+G97+F97)*C94</f>
        <v>0</v>
      </c>
      <c r="J105" s="842">
        <f>(J97+I97+H97+G97+F97)*C94</f>
        <v>0</v>
      </c>
      <c r="K105" s="842">
        <f>(K97+J97+I97+H97+G97+F97)*C94</f>
        <v>0</v>
      </c>
      <c r="L105" s="842">
        <f>(L97+K97+J97+I97+H97+G97+F97)*C94</f>
        <v>0</v>
      </c>
      <c r="M105" s="842">
        <f>(M97+L97+K97+J97+I97+H97+G97+F97)*C94</f>
        <v>0</v>
      </c>
      <c r="N105" s="366"/>
      <c r="O105" s="382"/>
    </row>
    <row r="106" spans="1:15" outlineLevel="2" x14ac:dyDescent="0.35">
      <c r="A106" s="383" t="s">
        <v>512</v>
      </c>
      <c r="B106" s="384" t="s">
        <v>513</v>
      </c>
      <c r="C106" s="385"/>
      <c r="D106" s="386">
        <f>SUM(F106:M106)</f>
        <v>0</v>
      </c>
      <c r="E106" s="387"/>
      <c r="F106" s="844">
        <f>F94*C106</f>
        <v>0</v>
      </c>
      <c r="G106" s="844">
        <f>(G94+F94)*C106</f>
        <v>0</v>
      </c>
      <c r="H106" s="844">
        <f>(H94+G94+F94)*C106</f>
        <v>0</v>
      </c>
      <c r="I106" s="844">
        <f>(I94+H94+G94+F94)*C106</f>
        <v>0</v>
      </c>
      <c r="J106" s="844">
        <f>(J94+I94+H94+G94+F94)*C106</f>
        <v>0</v>
      </c>
      <c r="K106" s="844">
        <f>(K94+J94+I94+H94+G94+F94)*C106</f>
        <v>0</v>
      </c>
      <c r="L106" s="844">
        <f>(L94+K94+J94+I94+H94+G94+F94)*C106</f>
        <v>0</v>
      </c>
      <c r="M106" s="845">
        <f>(M94+L94+K94+J94+I94+H94+G94+F94)*C106</f>
        <v>0</v>
      </c>
      <c r="N106" s="366"/>
      <c r="O106" s="382"/>
    </row>
    <row r="107" spans="1:15" outlineLevel="2" x14ac:dyDescent="0.35">
      <c r="A107" s="292"/>
      <c r="B107" s="319"/>
      <c r="C107" s="388"/>
      <c r="D107" s="389"/>
      <c r="E107" s="319"/>
      <c r="G107" s="390"/>
      <c r="H107" s="390"/>
      <c r="I107" s="390"/>
      <c r="J107" s="390"/>
      <c r="K107" s="390"/>
      <c r="L107" s="390"/>
      <c r="M107" s="391"/>
      <c r="N107" s="366"/>
      <c r="O107" s="382"/>
    </row>
    <row r="108" spans="1:15" outlineLevel="2" x14ac:dyDescent="0.35">
      <c r="A108" s="339" t="s">
        <v>350</v>
      </c>
      <c r="B108" s="340"/>
      <c r="C108" s="341"/>
      <c r="D108" s="342">
        <f>'Vue d''ensemble'!B44</f>
        <v>0</v>
      </c>
      <c r="E108" s="392">
        <f>SUM(F108:M108)</f>
        <v>0</v>
      </c>
      <c r="F108" s="835">
        <f>SUM(F109:F110)+F111</f>
        <v>0</v>
      </c>
      <c r="G108" s="835">
        <f t="shared" ref="G108" si="95">SUM(G109:G110)+G111</f>
        <v>0</v>
      </c>
      <c r="H108" s="835">
        <f t="shared" ref="H108" si="96">SUM(H109:H110)+H111</f>
        <v>0</v>
      </c>
      <c r="I108" s="835">
        <f t="shared" ref="I108:M108" si="97">SUM(I109:I110)+I111</f>
        <v>0</v>
      </c>
      <c r="J108" s="835">
        <f t="shared" si="97"/>
        <v>0</v>
      </c>
      <c r="K108" s="835">
        <f t="shared" si="97"/>
        <v>0</v>
      </c>
      <c r="L108" s="835">
        <f t="shared" si="97"/>
        <v>0</v>
      </c>
      <c r="M108" s="835">
        <f t="shared" si="97"/>
        <v>0</v>
      </c>
      <c r="N108" s="343">
        <f>SUM(N109:N118)</f>
        <v>0</v>
      </c>
      <c r="O108" s="344"/>
    </row>
    <row r="109" spans="1:15" outlineLevel="2" x14ac:dyDescent="0.35">
      <c r="A109" s="284"/>
      <c r="B109" s="345" t="s">
        <v>296</v>
      </c>
      <c r="C109" s="346">
        <v>0</v>
      </c>
      <c r="D109" s="347" t="str">
        <f>'Vue d''ensemble'!S44</f>
        <v/>
      </c>
      <c r="E109" s="348">
        <f>SUM(F109:M109)</f>
        <v>0</v>
      </c>
      <c r="F109" s="349"/>
      <c r="G109" s="350"/>
      <c r="H109" s="350"/>
      <c r="I109" s="350"/>
      <c r="J109" s="350"/>
      <c r="K109" s="350"/>
      <c r="L109" s="350"/>
      <c r="M109" s="351" t="str">
        <f>IFERROR(D109*0.2,"")</f>
        <v/>
      </c>
      <c r="N109" s="352" t="str">
        <f>IFERROR(SUM(F109:M109)/$D$108,"N/A")</f>
        <v>N/A</v>
      </c>
      <c r="O109" s="353"/>
    </row>
    <row r="110" spans="1:15" outlineLevel="2" x14ac:dyDescent="0.35">
      <c r="A110" s="284"/>
      <c r="B110" s="354" t="s">
        <v>297</v>
      </c>
      <c r="C110" s="355">
        <v>0</v>
      </c>
      <c r="D110" s="356">
        <f>'Vue d''ensemble'!U44</f>
        <v>0</v>
      </c>
      <c r="E110" s="357">
        <f>SUM(F110:M110)</f>
        <v>0</v>
      </c>
      <c r="F110" s="358"/>
      <c r="G110" s="359"/>
      <c r="H110" s="359"/>
      <c r="I110" s="359"/>
      <c r="J110" s="359"/>
      <c r="K110" s="359"/>
      <c r="L110" s="359"/>
      <c r="M110" s="360"/>
      <c r="N110" s="352" t="str">
        <f>IFERROR(SUM(F110:M110)/$D$108,"N/A")</f>
        <v>N/A</v>
      </c>
      <c r="O110" s="353"/>
    </row>
    <row r="111" spans="1:15" outlineLevel="2" x14ac:dyDescent="0.35">
      <c r="A111" s="361"/>
      <c r="B111" s="362"/>
      <c r="C111" s="363"/>
      <c r="D111" s="364"/>
      <c r="E111" s="365"/>
      <c r="F111" s="836">
        <f>SUM(F112:F118)</f>
        <v>0</v>
      </c>
      <c r="G111" s="836">
        <f t="shared" ref="G111:M111" si="98">SUM(G112:G118)</f>
        <v>0</v>
      </c>
      <c r="H111" s="836">
        <f t="shared" si="98"/>
        <v>0</v>
      </c>
      <c r="I111" s="836">
        <f t="shared" si="98"/>
        <v>0</v>
      </c>
      <c r="J111" s="836">
        <f t="shared" si="98"/>
        <v>0</v>
      </c>
      <c r="K111" s="836">
        <f t="shared" si="98"/>
        <v>0</v>
      </c>
      <c r="L111" s="836">
        <f t="shared" si="98"/>
        <v>0</v>
      </c>
      <c r="M111" s="836">
        <f t="shared" si="98"/>
        <v>0</v>
      </c>
      <c r="N111" s="352"/>
      <c r="O111" s="366"/>
    </row>
    <row r="112" spans="1:15" outlineLevel="2" x14ac:dyDescent="0.35">
      <c r="A112" s="284"/>
      <c r="B112" s="838" t="s">
        <v>301</v>
      </c>
      <c r="C112" s="346">
        <f>$C$108</f>
        <v>0</v>
      </c>
      <c r="D112" s="367"/>
      <c r="E112" s="368">
        <f>SUM(F112:M112)</f>
        <v>0</v>
      </c>
      <c r="F112" s="349"/>
      <c r="G112" s="350"/>
      <c r="H112" s="350"/>
      <c r="I112" s="350"/>
      <c r="J112" s="350"/>
      <c r="K112" s="350"/>
      <c r="L112" s="350"/>
      <c r="M112" s="351"/>
      <c r="N112" s="352" t="str">
        <f>IFERROR(SUM(F112:M112)/$D$108,"N/A")</f>
        <v>N/A</v>
      </c>
      <c r="O112" s="353"/>
    </row>
    <row r="113" spans="1:15" outlineLevel="2" x14ac:dyDescent="0.35">
      <c r="A113" s="284"/>
      <c r="B113" s="839"/>
      <c r="C113" s="840">
        <f t="shared" ref="C113:C118" si="99">$C$108</f>
        <v>0</v>
      </c>
      <c r="D113" s="369"/>
      <c r="E113" s="370">
        <f>SUM(F113:M113)</f>
        <v>0</v>
      </c>
      <c r="F113" s="371"/>
      <c r="G113" s="372"/>
      <c r="H113" s="372"/>
      <c r="I113" s="372"/>
      <c r="J113" s="372"/>
      <c r="K113" s="372"/>
      <c r="L113" s="372"/>
      <c r="M113" s="373"/>
      <c r="N113" s="352" t="str">
        <f t="shared" ref="N113:N118" si="100">IFERROR(SUM(F113:M113)/$D$108,"N/A")</f>
        <v>N/A</v>
      </c>
      <c r="O113" s="353"/>
    </row>
    <row r="114" spans="1:15" outlineLevel="2" x14ac:dyDescent="0.35">
      <c r="A114" s="284"/>
      <c r="B114" s="839"/>
      <c r="C114" s="840">
        <f t="shared" si="99"/>
        <v>0</v>
      </c>
      <c r="D114" s="369"/>
      <c r="E114" s="370">
        <f t="shared" ref="E114:E118" si="101">SUM(F114:M114)</f>
        <v>0</v>
      </c>
      <c r="F114" s="371"/>
      <c r="G114" s="372"/>
      <c r="H114" s="372"/>
      <c r="I114" s="372"/>
      <c r="J114" s="372"/>
      <c r="K114" s="372"/>
      <c r="L114" s="372"/>
      <c r="M114" s="373"/>
      <c r="N114" s="352" t="str">
        <f t="shared" si="100"/>
        <v>N/A</v>
      </c>
      <c r="O114" s="353"/>
    </row>
    <row r="115" spans="1:15" outlineLevel="2" x14ac:dyDescent="0.35">
      <c r="A115" s="284"/>
      <c r="B115" s="839"/>
      <c r="C115" s="840">
        <f t="shared" si="99"/>
        <v>0</v>
      </c>
      <c r="D115" s="369"/>
      <c r="E115" s="370">
        <f t="shared" si="101"/>
        <v>0</v>
      </c>
      <c r="F115" s="371"/>
      <c r="G115" s="372"/>
      <c r="H115" s="372"/>
      <c r="I115" s="372"/>
      <c r="J115" s="372"/>
      <c r="K115" s="372"/>
      <c r="L115" s="372"/>
      <c r="M115" s="373"/>
      <c r="N115" s="352" t="str">
        <f t="shared" si="100"/>
        <v>N/A</v>
      </c>
      <c r="O115" s="353"/>
    </row>
    <row r="116" spans="1:15" outlineLevel="2" x14ac:dyDescent="0.35">
      <c r="A116" s="284"/>
      <c r="B116" s="839"/>
      <c r="C116" s="840">
        <f t="shared" si="99"/>
        <v>0</v>
      </c>
      <c r="D116" s="369"/>
      <c r="E116" s="370">
        <f t="shared" si="101"/>
        <v>0</v>
      </c>
      <c r="F116" s="371"/>
      <c r="G116" s="372"/>
      <c r="H116" s="372"/>
      <c r="I116" s="372"/>
      <c r="J116" s="372"/>
      <c r="K116" s="372"/>
      <c r="L116" s="372"/>
      <c r="M116" s="373"/>
      <c r="N116" s="352" t="str">
        <f>IFERROR(SUM(F116:M116)/$D$108,"N/A")</f>
        <v>N/A</v>
      </c>
      <c r="O116" s="353"/>
    </row>
    <row r="117" spans="1:15" outlineLevel="2" x14ac:dyDescent="0.35">
      <c r="A117" s="284"/>
      <c r="B117" s="839"/>
      <c r="C117" s="840">
        <f t="shared" si="99"/>
        <v>0</v>
      </c>
      <c r="D117" s="374"/>
      <c r="E117" s="370">
        <f t="shared" si="101"/>
        <v>0</v>
      </c>
      <c r="F117" s="371"/>
      <c r="G117" s="372"/>
      <c r="H117" s="372"/>
      <c r="I117" s="372"/>
      <c r="J117" s="372"/>
      <c r="K117" s="372"/>
      <c r="L117" s="372"/>
      <c r="M117" s="373"/>
      <c r="N117" s="352" t="str">
        <f t="shared" si="100"/>
        <v>N/A</v>
      </c>
      <c r="O117" s="353"/>
    </row>
    <row r="118" spans="1:15" outlineLevel="2" x14ac:dyDescent="0.35">
      <c r="A118" s="289"/>
      <c r="B118" s="841"/>
      <c r="C118" s="355">
        <f t="shared" si="99"/>
        <v>0</v>
      </c>
      <c r="D118" s="375"/>
      <c r="E118" s="376">
        <f t="shared" si="101"/>
        <v>0</v>
      </c>
      <c r="F118" s="358"/>
      <c r="G118" s="359"/>
      <c r="H118" s="359"/>
      <c r="I118" s="359"/>
      <c r="J118" s="359"/>
      <c r="K118" s="359"/>
      <c r="L118" s="359"/>
      <c r="M118" s="360"/>
      <c r="N118" s="352" t="str">
        <f t="shared" si="100"/>
        <v>N/A</v>
      </c>
      <c r="O118" s="353"/>
    </row>
    <row r="119" spans="1:15" outlineLevel="2" x14ac:dyDescent="0.35">
      <c r="A119" s="377" t="s">
        <v>510</v>
      </c>
      <c r="B119" s="378" t="s">
        <v>511</v>
      </c>
      <c r="C119" s="379"/>
      <c r="D119" s="380">
        <f>SUM(F119:M119)</f>
        <v>0</v>
      </c>
      <c r="E119" s="381"/>
      <c r="F119" s="842">
        <f>F111*C108</f>
        <v>0</v>
      </c>
      <c r="G119" s="842">
        <f>(G111+F111)*C108</f>
        <v>0</v>
      </c>
      <c r="H119" s="842">
        <f>(H111+G111+F111)*C108</f>
        <v>0</v>
      </c>
      <c r="I119" s="842">
        <f>(I111+H111+G111+F111)*C108</f>
        <v>0</v>
      </c>
      <c r="J119" s="842">
        <f>(J111+I111+H111+G111+F111)*C108</f>
        <v>0</v>
      </c>
      <c r="K119" s="842">
        <f>(K111+J111+I111+H111+G111+F111)*C108</f>
        <v>0</v>
      </c>
      <c r="L119" s="842">
        <f>(L111+K111+J111+I111+H111+G111+F111)*C108</f>
        <v>0</v>
      </c>
      <c r="M119" s="842">
        <f>(M111+L111+K111+J111+I111+H111+G111+F111)*C108</f>
        <v>0</v>
      </c>
      <c r="N119" s="366"/>
      <c r="O119" s="382"/>
    </row>
    <row r="120" spans="1:15" outlineLevel="2" x14ac:dyDescent="0.35">
      <c r="A120" s="383" t="s">
        <v>512</v>
      </c>
      <c r="B120" s="384" t="s">
        <v>513</v>
      </c>
      <c r="C120" s="385"/>
      <c r="D120" s="386">
        <f>SUM(F120:M120)</f>
        <v>0</v>
      </c>
      <c r="E120" s="387"/>
      <c r="F120" s="844">
        <f>F108*C120</f>
        <v>0</v>
      </c>
      <c r="G120" s="844">
        <f>(G108+F108)*C120</f>
        <v>0</v>
      </c>
      <c r="H120" s="844">
        <f>(H108+G108+F108)*C120</f>
        <v>0</v>
      </c>
      <c r="I120" s="844">
        <f>(I108+H108+G108+F108)*C120</f>
        <v>0</v>
      </c>
      <c r="J120" s="844">
        <f>(J108+I108+H108+G108+F108)*C120</f>
        <v>0</v>
      </c>
      <c r="K120" s="844">
        <f>(K108+J108+I108+H108+G108+F108)*C120</f>
        <v>0</v>
      </c>
      <c r="L120" s="844">
        <f>(L108+K108+J108+I108+H108+G108+F108)*C120</f>
        <v>0</v>
      </c>
      <c r="M120" s="845">
        <f>(M108+L108+K108+J108+I108+H108+G108+F108)*C120</f>
        <v>0</v>
      </c>
      <c r="N120" s="366"/>
      <c r="O120" s="382"/>
    </row>
    <row r="121" spans="1:15" outlineLevel="2" x14ac:dyDescent="0.35">
      <c r="A121" s="292"/>
      <c r="B121" s="319"/>
      <c r="C121" s="388"/>
      <c r="D121" s="389"/>
      <c r="E121" s="319"/>
      <c r="G121" s="390"/>
      <c r="H121" s="390"/>
      <c r="I121" s="390"/>
      <c r="J121" s="390"/>
      <c r="K121" s="390"/>
      <c r="L121" s="390"/>
      <c r="M121" s="391"/>
      <c r="N121" s="366"/>
      <c r="O121" s="382"/>
    </row>
    <row r="122" spans="1:15" outlineLevel="2" x14ac:dyDescent="0.35">
      <c r="A122" s="339" t="s">
        <v>351</v>
      </c>
      <c r="B122" s="340"/>
      <c r="C122" s="341">
        <v>0</v>
      </c>
      <c r="D122" s="342">
        <f>'Vue d''ensemble'!B45</f>
        <v>0</v>
      </c>
      <c r="E122" s="392">
        <f>SUM(F122:M122)</f>
        <v>0</v>
      </c>
      <c r="F122" s="835">
        <f>SUM(F123:F124)+F125</f>
        <v>0</v>
      </c>
      <c r="G122" s="835">
        <f t="shared" ref="G122" si="102">SUM(G123:G124)+G125</f>
        <v>0</v>
      </c>
      <c r="H122" s="835">
        <f t="shared" ref="H122" si="103">SUM(H123:H124)+H125</f>
        <v>0</v>
      </c>
      <c r="I122" s="835">
        <f t="shared" ref="I122:M122" si="104">SUM(I123:I124)+I125</f>
        <v>0</v>
      </c>
      <c r="J122" s="835">
        <f t="shared" si="104"/>
        <v>0</v>
      </c>
      <c r="K122" s="835">
        <f t="shared" si="104"/>
        <v>0</v>
      </c>
      <c r="L122" s="835">
        <f t="shared" si="104"/>
        <v>0</v>
      </c>
      <c r="M122" s="835">
        <f t="shared" si="104"/>
        <v>0</v>
      </c>
      <c r="N122" s="343">
        <f>SUM(N123:N132)</f>
        <v>0</v>
      </c>
      <c r="O122" s="344"/>
    </row>
    <row r="123" spans="1:15" outlineLevel="2" x14ac:dyDescent="0.35">
      <c r="A123" s="284"/>
      <c r="B123" s="345" t="s">
        <v>296</v>
      </c>
      <c r="C123" s="346">
        <v>0</v>
      </c>
      <c r="D123" s="347" t="str">
        <f>'Vue d''ensemble'!S45</f>
        <v/>
      </c>
      <c r="E123" s="348">
        <f>SUM(F123:M123)</f>
        <v>0</v>
      </c>
      <c r="F123" s="349"/>
      <c r="G123" s="350"/>
      <c r="H123" s="350"/>
      <c r="I123" s="350"/>
      <c r="J123" s="350"/>
      <c r="K123" s="350"/>
      <c r="L123" s="350"/>
      <c r="M123" s="351" t="str">
        <f>IFERROR(D123*0.2,"")</f>
        <v/>
      </c>
      <c r="N123" s="352" t="str">
        <f>IFERROR(SUM(F123:M123)/$D$122,"N/A")</f>
        <v>N/A</v>
      </c>
      <c r="O123" s="353"/>
    </row>
    <row r="124" spans="1:15" outlineLevel="2" x14ac:dyDescent="0.35">
      <c r="A124" s="284"/>
      <c r="B124" s="354" t="s">
        <v>297</v>
      </c>
      <c r="C124" s="355">
        <v>0</v>
      </c>
      <c r="D124" s="356">
        <f>'Vue d''ensemble'!U45</f>
        <v>0</v>
      </c>
      <c r="E124" s="357">
        <f>SUM(F124:M124)</f>
        <v>0</v>
      </c>
      <c r="F124" s="358"/>
      <c r="G124" s="359"/>
      <c r="H124" s="359"/>
      <c r="I124" s="359"/>
      <c r="J124" s="359"/>
      <c r="K124" s="359"/>
      <c r="L124" s="359"/>
      <c r="M124" s="360"/>
      <c r="N124" s="352" t="str">
        <f>IFERROR(SUM(F124:M124)/$D$122,"N/A")</f>
        <v>N/A</v>
      </c>
      <c r="O124" s="353"/>
    </row>
    <row r="125" spans="1:15" outlineLevel="2" x14ac:dyDescent="0.35">
      <c r="A125" s="361"/>
      <c r="B125" s="362"/>
      <c r="C125" s="363"/>
      <c r="D125" s="364"/>
      <c r="E125" s="365"/>
      <c r="F125" s="836">
        <f>SUM(F126:F132)</f>
        <v>0</v>
      </c>
      <c r="G125" s="836">
        <f t="shared" ref="G125:M125" si="105">SUM(G126:G132)</f>
        <v>0</v>
      </c>
      <c r="H125" s="836">
        <f t="shared" si="105"/>
        <v>0</v>
      </c>
      <c r="I125" s="836">
        <f t="shared" si="105"/>
        <v>0</v>
      </c>
      <c r="J125" s="836">
        <f t="shared" si="105"/>
        <v>0</v>
      </c>
      <c r="K125" s="836">
        <f t="shared" si="105"/>
        <v>0</v>
      </c>
      <c r="L125" s="836">
        <f t="shared" si="105"/>
        <v>0</v>
      </c>
      <c r="M125" s="836">
        <f t="shared" si="105"/>
        <v>0</v>
      </c>
      <c r="N125" s="352"/>
      <c r="O125" s="366"/>
    </row>
    <row r="126" spans="1:15" outlineLevel="2" x14ac:dyDescent="0.35">
      <c r="A126" s="284"/>
      <c r="B126" s="838" t="s">
        <v>301</v>
      </c>
      <c r="C126" s="346">
        <f>$C$122</f>
        <v>0</v>
      </c>
      <c r="D126" s="367"/>
      <c r="E126" s="368">
        <f>SUM(F126:M126)</f>
        <v>0</v>
      </c>
      <c r="F126" s="349"/>
      <c r="G126" s="350"/>
      <c r="H126" s="350"/>
      <c r="I126" s="350"/>
      <c r="J126" s="350"/>
      <c r="K126" s="350"/>
      <c r="L126" s="350"/>
      <c r="M126" s="351"/>
      <c r="N126" s="352" t="str">
        <f>IFERROR(SUM(F126:M126)/$D$122,"N/A")</f>
        <v>N/A</v>
      </c>
      <c r="O126" s="353"/>
    </row>
    <row r="127" spans="1:15" outlineLevel="2" x14ac:dyDescent="0.35">
      <c r="A127" s="284"/>
      <c r="B127" s="839" t="s">
        <v>301</v>
      </c>
      <c r="C127" s="840">
        <f t="shared" ref="C127:C132" si="106">$C$122</f>
        <v>0</v>
      </c>
      <c r="D127" s="369"/>
      <c r="E127" s="370">
        <f>SUM(F127:M127)</f>
        <v>0</v>
      </c>
      <c r="F127" s="371"/>
      <c r="G127" s="372"/>
      <c r="H127" s="372"/>
      <c r="I127" s="372"/>
      <c r="J127" s="372"/>
      <c r="K127" s="372"/>
      <c r="L127" s="372"/>
      <c r="M127" s="373"/>
      <c r="N127" s="352" t="str">
        <f t="shared" ref="N127:N132" si="107">IFERROR(SUM(F127:M127)/$D$122,"N/A")</f>
        <v>N/A</v>
      </c>
      <c r="O127" s="353"/>
    </row>
    <row r="128" spans="1:15" outlineLevel="2" x14ac:dyDescent="0.35">
      <c r="A128" s="284"/>
      <c r="B128" s="839"/>
      <c r="C128" s="840">
        <f t="shared" si="106"/>
        <v>0</v>
      </c>
      <c r="D128" s="369"/>
      <c r="E128" s="370">
        <f t="shared" ref="E128:E132" si="108">SUM(F128:M128)</f>
        <v>0</v>
      </c>
      <c r="F128" s="371"/>
      <c r="G128" s="372"/>
      <c r="H128" s="372"/>
      <c r="I128" s="372"/>
      <c r="J128" s="372"/>
      <c r="K128" s="372"/>
      <c r="L128" s="372"/>
      <c r="M128" s="373"/>
      <c r="N128" s="352" t="str">
        <f t="shared" si="107"/>
        <v>N/A</v>
      </c>
      <c r="O128" s="353"/>
    </row>
    <row r="129" spans="1:15" outlineLevel="2" x14ac:dyDescent="0.35">
      <c r="A129" s="284"/>
      <c r="B129" s="839"/>
      <c r="C129" s="840">
        <f t="shared" si="106"/>
        <v>0</v>
      </c>
      <c r="D129" s="369"/>
      <c r="E129" s="370">
        <f t="shared" si="108"/>
        <v>0</v>
      </c>
      <c r="F129" s="371"/>
      <c r="G129" s="372"/>
      <c r="H129" s="372"/>
      <c r="I129" s="372"/>
      <c r="J129" s="372"/>
      <c r="K129" s="372"/>
      <c r="L129" s="372"/>
      <c r="M129" s="373"/>
      <c r="N129" s="352" t="str">
        <f>IFERROR(SUM(F129:M129)/$D$122,"N/A")</f>
        <v>N/A</v>
      </c>
      <c r="O129" s="353"/>
    </row>
    <row r="130" spans="1:15" outlineLevel="2" x14ac:dyDescent="0.35">
      <c r="A130" s="284"/>
      <c r="B130" s="839"/>
      <c r="C130" s="840">
        <f t="shared" si="106"/>
        <v>0</v>
      </c>
      <c r="D130" s="369"/>
      <c r="E130" s="370">
        <f t="shared" si="108"/>
        <v>0</v>
      </c>
      <c r="F130" s="371"/>
      <c r="G130" s="372"/>
      <c r="H130" s="372"/>
      <c r="I130" s="372"/>
      <c r="J130" s="372"/>
      <c r="K130" s="372"/>
      <c r="L130" s="372"/>
      <c r="M130" s="373"/>
      <c r="N130" s="352" t="str">
        <f t="shared" si="107"/>
        <v>N/A</v>
      </c>
      <c r="O130" s="353"/>
    </row>
    <row r="131" spans="1:15" outlineLevel="2" x14ac:dyDescent="0.35">
      <c r="A131" s="284"/>
      <c r="B131" s="839"/>
      <c r="C131" s="840">
        <f t="shared" si="106"/>
        <v>0</v>
      </c>
      <c r="D131" s="374"/>
      <c r="E131" s="370">
        <f t="shared" si="108"/>
        <v>0</v>
      </c>
      <c r="F131" s="371"/>
      <c r="G131" s="372"/>
      <c r="H131" s="372"/>
      <c r="I131" s="372"/>
      <c r="J131" s="372"/>
      <c r="K131" s="372"/>
      <c r="L131" s="372"/>
      <c r="M131" s="373"/>
      <c r="N131" s="352" t="str">
        <f t="shared" si="107"/>
        <v>N/A</v>
      </c>
      <c r="O131" s="353"/>
    </row>
    <row r="132" spans="1:15" outlineLevel="2" x14ac:dyDescent="0.35">
      <c r="A132" s="289"/>
      <c r="B132" s="841"/>
      <c r="C132" s="355">
        <f t="shared" si="106"/>
        <v>0</v>
      </c>
      <c r="D132" s="375"/>
      <c r="E132" s="376">
        <f t="shared" si="108"/>
        <v>0</v>
      </c>
      <c r="F132" s="358"/>
      <c r="G132" s="359"/>
      <c r="H132" s="359"/>
      <c r="I132" s="359"/>
      <c r="J132" s="359"/>
      <c r="K132" s="359"/>
      <c r="L132" s="359"/>
      <c r="M132" s="360"/>
      <c r="N132" s="352" t="str">
        <f t="shared" si="107"/>
        <v>N/A</v>
      </c>
      <c r="O132" s="353"/>
    </row>
    <row r="133" spans="1:15" outlineLevel="2" x14ac:dyDescent="0.35">
      <c r="A133" s="377" t="s">
        <v>510</v>
      </c>
      <c r="B133" s="378" t="s">
        <v>511</v>
      </c>
      <c r="C133" s="379"/>
      <c r="D133" s="380">
        <f>SUM(F133:M133)</f>
        <v>0</v>
      </c>
      <c r="E133" s="381"/>
      <c r="F133" s="842">
        <f>F125*C122</f>
        <v>0</v>
      </c>
      <c r="G133" s="842">
        <f>(G125+F125)*C122</f>
        <v>0</v>
      </c>
      <c r="H133" s="842">
        <f>(H125+G125+F125)*C122</f>
        <v>0</v>
      </c>
      <c r="I133" s="842">
        <f>(I125+H125+G125+F125)*C122</f>
        <v>0</v>
      </c>
      <c r="J133" s="842">
        <f>(J125+I125+H125+G125+F125)*C122</f>
        <v>0</v>
      </c>
      <c r="K133" s="842">
        <f>(K125+J125+I125+H125+G125+F125)*C122</f>
        <v>0</v>
      </c>
      <c r="L133" s="842">
        <f>(L125+K125+J125+I125+H125+G125+F125)*C122</f>
        <v>0</v>
      </c>
      <c r="M133" s="842">
        <f>(M125+L125+K125+J125+I125+H125+G125+F125)*C122</f>
        <v>0</v>
      </c>
      <c r="N133" s="366"/>
      <c r="O133" s="382"/>
    </row>
    <row r="134" spans="1:15" outlineLevel="2" x14ac:dyDescent="0.35">
      <c r="A134" s="383" t="s">
        <v>512</v>
      </c>
      <c r="B134" s="384" t="s">
        <v>513</v>
      </c>
      <c r="C134" s="385"/>
      <c r="D134" s="386">
        <f>SUM(F134:M134)</f>
        <v>0</v>
      </c>
      <c r="E134" s="387"/>
      <c r="F134" s="844">
        <f>F122*C134</f>
        <v>0</v>
      </c>
      <c r="G134" s="844">
        <f>(G122+F122)*C134</f>
        <v>0</v>
      </c>
      <c r="H134" s="844">
        <f>(H122+G122+F122)*C134</f>
        <v>0</v>
      </c>
      <c r="I134" s="844">
        <f>(I122+H122+G122+F122)*C134</f>
        <v>0</v>
      </c>
      <c r="J134" s="844">
        <f>(J122+I122+H122+G122+F122)*C134</f>
        <v>0</v>
      </c>
      <c r="K134" s="844">
        <f>(K122+J122+I122+H122+G122+F122)*C134</f>
        <v>0</v>
      </c>
      <c r="L134" s="844">
        <f>(L122+K122+J122+I122+H122+G122+F122)*C134</f>
        <v>0</v>
      </c>
      <c r="M134" s="845">
        <f>(M122+L122+K122+J122+I122+H122+G122+F122)*C134</f>
        <v>0</v>
      </c>
      <c r="N134" s="366"/>
      <c r="O134" s="382"/>
    </row>
    <row r="135" spans="1:15" outlineLevel="2" x14ac:dyDescent="0.35">
      <c r="A135" s="292"/>
      <c r="B135" s="319"/>
      <c r="C135" s="388"/>
      <c r="D135" s="389"/>
      <c r="E135" s="319"/>
      <c r="G135" s="390"/>
      <c r="H135" s="390"/>
      <c r="I135" s="390"/>
      <c r="J135" s="390"/>
      <c r="K135" s="390"/>
      <c r="L135" s="390"/>
      <c r="M135" s="391"/>
      <c r="N135" s="366"/>
      <c r="O135" s="382"/>
    </row>
    <row r="136" spans="1:15" outlineLevel="2" x14ac:dyDescent="0.35">
      <c r="A136" s="339" t="s">
        <v>352</v>
      </c>
      <c r="B136" s="340"/>
      <c r="C136" s="341"/>
      <c r="D136" s="342">
        <f>'Vue d''ensemble'!B46</f>
        <v>0</v>
      </c>
      <c r="E136" s="392">
        <f>SUM(F136:M136)</f>
        <v>0</v>
      </c>
      <c r="F136" s="835">
        <f>SUM(F137:F138)+F139</f>
        <v>0</v>
      </c>
      <c r="G136" s="835">
        <f t="shared" ref="G136" si="109">SUM(G137:G138)+G139</f>
        <v>0</v>
      </c>
      <c r="H136" s="835">
        <f t="shared" ref="H136" si="110">SUM(H137:H138)+H139</f>
        <v>0</v>
      </c>
      <c r="I136" s="835">
        <f t="shared" ref="I136:M136" si="111">SUM(I137:I138)+I139</f>
        <v>0</v>
      </c>
      <c r="J136" s="835">
        <f t="shared" si="111"/>
        <v>0</v>
      </c>
      <c r="K136" s="835">
        <f t="shared" si="111"/>
        <v>0</v>
      </c>
      <c r="L136" s="835">
        <f t="shared" si="111"/>
        <v>0</v>
      </c>
      <c r="M136" s="835">
        <f t="shared" si="111"/>
        <v>0</v>
      </c>
      <c r="N136" s="343">
        <f>SUM(N137:N146)</f>
        <v>0</v>
      </c>
      <c r="O136" s="344"/>
    </row>
    <row r="137" spans="1:15" outlineLevel="2" x14ac:dyDescent="0.35">
      <c r="A137" s="284"/>
      <c r="B137" s="345" t="s">
        <v>296</v>
      </c>
      <c r="C137" s="346">
        <v>0</v>
      </c>
      <c r="D137" s="347" t="str">
        <f>'Vue d''ensemble'!S46</f>
        <v/>
      </c>
      <c r="E137" s="348">
        <f>SUM(F137:M137)</f>
        <v>0</v>
      </c>
      <c r="F137" s="349"/>
      <c r="G137" s="350"/>
      <c r="H137" s="350"/>
      <c r="I137" s="350"/>
      <c r="J137" s="350"/>
      <c r="K137" s="350"/>
      <c r="L137" s="350"/>
      <c r="M137" s="351" t="str">
        <f>IFERROR(D137*0.2,"")</f>
        <v/>
      </c>
      <c r="N137" s="352" t="str">
        <f>IFERROR(SUM(F137:M137)/$D$136,"N/A")</f>
        <v>N/A</v>
      </c>
      <c r="O137" s="353"/>
    </row>
    <row r="138" spans="1:15" outlineLevel="2" x14ac:dyDescent="0.35">
      <c r="A138" s="284"/>
      <c r="B138" s="354" t="s">
        <v>297</v>
      </c>
      <c r="C138" s="355">
        <v>0</v>
      </c>
      <c r="D138" s="356">
        <f>'Vue d''ensemble'!U46</f>
        <v>0</v>
      </c>
      <c r="E138" s="357">
        <f>SUM(F138:M138)</f>
        <v>0</v>
      </c>
      <c r="F138" s="358"/>
      <c r="G138" s="359"/>
      <c r="H138" s="359"/>
      <c r="I138" s="359"/>
      <c r="J138" s="359"/>
      <c r="K138" s="359"/>
      <c r="L138" s="359"/>
      <c r="M138" s="360"/>
      <c r="N138" s="352" t="str">
        <f>IFERROR(SUM(F138:M138)/$D$136,"N/A")</f>
        <v>N/A</v>
      </c>
      <c r="O138" s="353"/>
    </row>
    <row r="139" spans="1:15" outlineLevel="2" x14ac:dyDescent="0.35">
      <c r="A139" s="361"/>
      <c r="B139" s="362"/>
      <c r="C139" s="363"/>
      <c r="D139" s="364"/>
      <c r="E139" s="365"/>
      <c r="F139" s="836">
        <f>SUM(F140:F146)</f>
        <v>0</v>
      </c>
      <c r="G139" s="836">
        <f t="shared" ref="G139:M139" si="112">SUM(G140:G146)</f>
        <v>0</v>
      </c>
      <c r="H139" s="836">
        <f t="shared" si="112"/>
        <v>0</v>
      </c>
      <c r="I139" s="836">
        <f t="shared" si="112"/>
        <v>0</v>
      </c>
      <c r="J139" s="836">
        <f t="shared" si="112"/>
        <v>0</v>
      </c>
      <c r="K139" s="836">
        <f t="shared" si="112"/>
        <v>0</v>
      </c>
      <c r="L139" s="836">
        <f t="shared" si="112"/>
        <v>0</v>
      </c>
      <c r="M139" s="836">
        <f t="shared" si="112"/>
        <v>0</v>
      </c>
      <c r="N139" s="352"/>
      <c r="O139" s="366"/>
    </row>
    <row r="140" spans="1:15" outlineLevel="2" x14ac:dyDescent="0.35">
      <c r="A140" s="284"/>
      <c r="B140" s="838" t="s">
        <v>301</v>
      </c>
      <c r="C140" s="346">
        <f>$C$136</f>
        <v>0</v>
      </c>
      <c r="D140" s="367"/>
      <c r="E140" s="368">
        <f>SUM(F140:M140)</f>
        <v>0</v>
      </c>
      <c r="F140" s="349"/>
      <c r="G140" s="350"/>
      <c r="H140" s="350"/>
      <c r="I140" s="350"/>
      <c r="J140" s="350"/>
      <c r="K140" s="350"/>
      <c r="L140" s="350"/>
      <c r="M140" s="351"/>
      <c r="N140" s="352" t="str">
        <f>IFERROR(SUM(F140:M140)/$D$136,"N/A")</f>
        <v>N/A</v>
      </c>
      <c r="O140" s="353"/>
    </row>
    <row r="141" spans="1:15" outlineLevel="2" x14ac:dyDescent="0.35">
      <c r="A141" s="284"/>
      <c r="B141" s="839"/>
      <c r="C141" s="840">
        <f t="shared" ref="C141:C146" si="113">$C$136</f>
        <v>0</v>
      </c>
      <c r="D141" s="369"/>
      <c r="E141" s="370">
        <f>SUM(F141:M141)</f>
        <v>0</v>
      </c>
      <c r="F141" s="371"/>
      <c r="G141" s="372"/>
      <c r="H141" s="372"/>
      <c r="I141" s="372"/>
      <c r="J141" s="372"/>
      <c r="K141" s="372"/>
      <c r="L141" s="372"/>
      <c r="M141" s="373"/>
      <c r="N141" s="352" t="str">
        <f t="shared" ref="N141:N146" si="114">IFERROR(SUM(F141:M141)/$D$136,"N/A")</f>
        <v>N/A</v>
      </c>
      <c r="O141" s="353"/>
    </row>
    <row r="142" spans="1:15" outlineLevel="2" x14ac:dyDescent="0.35">
      <c r="A142" s="284"/>
      <c r="B142" s="839"/>
      <c r="C142" s="840">
        <f t="shared" si="113"/>
        <v>0</v>
      </c>
      <c r="D142" s="369"/>
      <c r="E142" s="370">
        <f t="shared" ref="E142:E146" si="115">SUM(F142:M142)</f>
        <v>0</v>
      </c>
      <c r="F142" s="371"/>
      <c r="G142" s="372"/>
      <c r="H142" s="372"/>
      <c r="I142" s="372"/>
      <c r="J142" s="372"/>
      <c r="K142" s="372"/>
      <c r="L142" s="372"/>
      <c r="M142" s="373"/>
      <c r="N142" s="352" t="str">
        <f t="shared" si="114"/>
        <v>N/A</v>
      </c>
      <c r="O142" s="353"/>
    </row>
    <row r="143" spans="1:15" outlineLevel="2" x14ac:dyDescent="0.35">
      <c r="A143" s="284"/>
      <c r="B143" s="839"/>
      <c r="C143" s="840">
        <f t="shared" si="113"/>
        <v>0</v>
      </c>
      <c r="D143" s="369"/>
      <c r="E143" s="370">
        <f t="shared" si="115"/>
        <v>0</v>
      </c>
      <c r="F143" s="371"/>
      <c r="G143" s="372"/>
      <c r="H143" s="372"/>
      <c r="I143" s="372"/>
      <c r="J143" s="372"/>
      <c r="K143" s="372"/>
      <c r="L143" s="372"/>
      <c r="M143" s="373"/>
      <c r="N143" s="352" t="str">
        <f t="shared" si="114"/>
        <v>N/A</v>
      </c>
      <c r="O143" s="353"/>
    </row>
    <row r="144" spans="1:15" outlineLevel="2" x14ac:dyDescent="0.35">
      <c r="A144" s="284"/>
      <c r="B144" s="839"/>
      <c r="C144" s="840">
        <f t="shared" si="113"/>
        <v>0</v>
      </c>
      <c r="D144" s="369"/>
      <c r="E144" s="370">
        <f t="shared" si="115"/>
        <v>0</v>
      </c>
      <c r="F144" s="371"/>
      <c r="G144" s="372"/>
      <c r="H144" s="372"/>
      <c r="I144" s="372"/>
      <c r="J144" s="372"/>
      <c r="K144" s="372"/>
      <c r="L144" s="372"/>
      <c r="M144" s="373"/>
      <c r="N144" s="352" t="str">
        <f t="shared" si="114"/>
        <v>N/A</v>
      </c>
      <c r="O144" s="353"/>
    </row>
    <row r="145" spans="1:15" outlineLevel="2" x14ac:dyDescent="0.35">
      <c r="A145" s="284"/>
      <c r="B145" s="839"/>
      <c r="C145" s="840">
        <f t="shared" si="113"/>
        <v>0</v>
      </c>
      <c r="D145" s="374"/>
      <c r="E145" s="370">
        <f t="shared" si="115"/>
        <v>0</v>
      </c>
      <c r="F145" s="371"/>
      <c r="G145" s="372"/>
      <c r="H145" s="372"/>
      <c r="I145" s="372"/>
      <c r="J145" s="372"/>
      <c r="K145" s="372"/>
      <c r="L145" s="372"/>
      <c r="M145" s="373"/>
      <c r="N145" s="352" t="str">
        <f t="shared" si="114"/>
        <v>N/A</v>
      </c>
      <c r="O145" s="353"/>
    </row>
    <row r="146" spans="1:15" outlineLevel="2" x14ac:dyDescent="0.35">
      <c r="A146" s="289"/>
      <c r="B146" s="841"/>
      <c r="C146" s="355">
        <f t="shared" si="113"/>
        <v>0</v>
      </c>
      <c r="D146" s="375"/>
      <c r="E146" s="376">
        <f t="shared" si="115"/>
        <v>0</v>
      </c>
      <c r="F146" s="358"/>
      <c r="G146" s="359"/>
      <c r="H146" s="359"/>
      <c r="I146" s="359"/>
      <c r="J146" s="359"/>
      <c r="K146" s="359"/>
      <c r="L146" s="359"/>
      <c r="M146" s="360"/>
      <c r="N146" s="352" t="str">
        <f t="shared" si="114"/>
        <v>N/A</v>
      </c>
      <c r="O146" s="353"/>
    </row>
    <row r="147" spans="1:15" outlineLevel="2" x14ac:dyDescent="0.35">
      <c r="A147" s="377" t="s">
        <v>510</v>
      </c>
      <c r="B147" s="378" t="s">
        <v>511</v>
      </c>
      <c r="C147" s="379"/>
      <c r="D147" s="380">
        <f>SUM(F147:M147)</f>
        <v>0</v>
      </c>
      <c r="E147" s="381"/>
      <c r="F147" s="842">
        <f>F139*C136</f>
        <v>0</v>
      </c>
      <c r="G147" s="842">
        <f>(G139+F139)*C136</f>
        <v>0</v>
      </c>
      <c r="H147" s="842">
        <f>(H139+G139+F139)*C136</f>
        <v>0</v>
      </c>
      <c r="I147" s="842">
        <f>(I139+H139+G139+F139)*C136</f>
        <v>0</v>
      </c>
      <c r="J147" s="842">
        <f>(J139+I139+H139+G139+F139)*C136</f>
        <v>0</v>
      </c>
      <c r="K147" s="842">
        <f>(K139+J139+I139+H139+G139+F139)*C136</f>
        <v>0</v>
      </c>
      <c r="L147" s="842">
        <f>(L139+K139+J139+I139+H139+G139+F139)*C136</f>
        <v>0</v>
      </c>
      <c r="M147" s="842">
        <f>(M139+L139+K139+J139+I139+H139+G139+F139)*C136</f>
        <v>0</v>
      </c>
      <c r="N147" s="366"/>
      <c r="O147" s="382"/>
    </row>
    <row r="148" spans="1:15" outlineLevel="2" x14ac:dyDescent="0.35">
      <c r="A148" s="383" t="s">
        <v>512</v>
      </c>
      <c r="B148" s="384" t="s">
        <v>513</v>
      </c>
      <c r="C148" s="385"/>
      <c r="D148" s="386">
        <f>SUM(F148:M148)</f>
        <v>0</v>
      </c>
      <c r="E148" s="387"/>
      <c r="F148" s="844">
        <f>F136*C148</f>
        <v>0</v>
      </c>
      <c r="G148" s="844">
        <f>(G136+F136)*C148</f>
        <v>0</v>
      </c>
      <c r="H148" s="844">
        <f>(H136+G136+F136)*C148</f>
        <v>0</v>
      </c>
      <c r="I148" s="844">
        <f>(I136+H136+G136+F136)*C148</f>
        <v>0</v>
      </c>
      <c r="J148" s="844">
        <f>(J136+I136+H136+G136+F136)*C148</f>
        <v>0</v>
      </c>
      <c r="K148" s="844">
        <f>(K136+J136+I136+H136+G136+F136)*C148</f>
        <v>0</v>
      </c>
      <c r="L148" s="844">
        <f>(L136+K136+J136+I136+H136+G136+F136)*C148</f>
        <v>0</v>
      </c>
      <c r="M148" s="845">
        <f>(M136+L136+K136+J136+I136+H136+G136+F136)*C148</f>
        <v>0</v>
      </c>
      <c r="N148" s="366"/>
      <c r="O148" s="382"/>
    </row>
    <row r="149" spans="1:15" outlineLevel="2" x14ac:dyDescent="0.35">
      <c r="A149" s="292"/>
      <c r="B149" s="319"/>
      <c r="C149" s="388"/>
      <c r="D149" s="389"/>
      <c r="E149" s="319"/>
      <c r="G149" s="390"/>
      <c r="H149" s="390"/>
      <c r="I149" s="390"/>
      <c r="J149" s="390"/>
      <c r="K149" s="390"/>
      <c r="L149" s="390"/>
      <c r="M149" s="391"/>
      <c r="N149" s="366"/>
      <c r="O149" s="382"/>
    </row>
    <row r="150" spans="1:15" outlineLevel="2" x14ac:dyDescent="0.35">
      <c r="A150" s="339" t="s">
        <v>480</v>
      </c>
      <c r="B150" s="340"/>
      <c r="C150" s="341"/>
      <c r="D150" s="342">
        <f>'Vue d''ensemble'!B47</f>
        <v>0</v>
      </c>
      <c r="E150" s="392">
        <f>SUM(F150:M150)</f>
        <v>0</v>
      </c>
      <c r="F150" s="835">
        <f>SUM(F151:F152)+F153</f>
        <v>0</v>
      </c>
      <c r="G150" s="835">
        <f t="shared" ref="G150" si="116">SUM(G151:G152)+G153</f>
        <v>0</v>
      </c>
      <c r="H150" s="835">
        <f t="shared" ref="H150" si="117">SUM(H151:H152)+H153</f>
        <v>0</v>
      </c>
      <c r="I150" s="835">
        <f t="shared" ref="I150:M150" si="118">SUM(I151:I152)+I153</f>
        <v>0</v>
      </c>
      <c r="J150" s="835">
        <f t="shared" si="118"/>
        <v>0</v>
      </c>
      <c r="K150" s="835">
        <f t="shared" si="118"/>
        <v>0</v>
      </c>
      <c r="L150" s="835">
        <f t="shared" si="118"/>
        <v>0</v>
      </c>
      <c r="M150" s="835">
        <f t="shared" si="118"/>
        <v>0</v>
      </c>
      <c r="N150" s="343">
        <f>SUM(N151:N160)</f>
        <v>0</v>
      </c>
      <c r="O150" s="344"/>
    </row>
    <row r="151" spans="1:15" outlineLevel="2" x14ac:dyDescent="0.35">
      <c r="A151" s="284"/>
      <c r="B151" s="345" t="s">
        <v>296</v>
      </c>
      <c r="C151" s="346">
        <v>0</v>
      </c>
      <c r="D151" s="347" t="str">
        <f>'Vue d''ensemble'!S47</f>
        <v/>
      </c>
      <c r="E151" s="348">
        <f>SUM(F151:M151)</f>
        <v>0</v>
      </c>
      <c r="F151" s="349"/>
      <c r="G151" s="350" t="str">
        <f>IFERROR(D151*0.8,"")</f>
        <v/>
      </c>
      <c r="H151" s="350"/>
      <c r="I151" s="350"/>
      <c r="J151" s="350"/>
      <c r="K151" s="350"/>
      <c r="L151" s="350"/>
      <c r="M151" s="351" t="str">
        <f>IFERROR(D151*0.2,"")</f>
        <v/>
      </c>
      <c r="N151" s="352" t="str">
        <f>IFERROR(SUM(F151:M151)/$D$150,"N/A")</f>
        <v>N/A</v>
      </c>
      <c r="O151" s="353"/>
    </row>
    <row r="152" spans="1:15" outlineLevel="2" x14ac:dyDescent="0.35">
      <c r="A152" s="284"/>
      <c r="B152" s="354" t="s">
        <v>297</v>
      </c>
      <c r="C152" s="355">
        <v>0</v>
      </c>
      <c r="D152" s="356">
        <f>'Vue d''ensemble'!U47</f>
        <v>0</v>
      </c>
      <c r="E152" s="357">
        <f>SUM(F152:M152)</f>
        <v>0</v>
      </c>
      <c r="F152" s="358"/>
      <c r="G152" s="359"/>
      <c r="H152" s="359"/>
      <c r="I152" s="359"/>
      <c r="J152" s="359"/>
      <c r="K152" s="359"/>
      <c r="L152" s="359"/>
      <c r="M152" s="360"/>
      <c r="N152" s="352" t="str">
        <f>IFERROR(SUM(F152:M152)/$D$150,"N/A")</f>
        <v>N/A</v>
      </c>
      <c r="O152" s="353"/>
    </row>
    <row r="153" spans="1:15" outlineLevel="2" x14ac:dyDescent="0.35">
      <c r="A153" s="361"/>
      <c r="B153" s="362"/>
      <c r="C153" s="363"/>
      <c r="D153" s="364"/>
      <c r="E153" s="365"/>
      <c r="F153" s="836">
        <f>SUM(F154:F160)</f>
        <v>0</v>
      </c>
      <c r="G153" s="836">
        <f t="shared" ref="G153:M153" si="119">SUM(G154:G160)</f>
        <v>0</v>
      </c>
      <c r="H153" s="836">
        <f t="shared" si="119"/>
        <v>0</v>
      </c>
      <c r="I153" s="836">
        <f t="shared" si="119"/>
        <v>0</v>
      </c>
      <c r="J153" s="836">
        <f t="shared" si="119"/>
        <v>0</v>
      </c>
      <c r="K153" s="836">
        <f t="shared" si="119"/>
        <v>0</v>
      </c>
      <c r="L153" s="836">
        <f t="shared" si="119"/>
        <v>0</v>
      </c>
      <c r="M153" s="836">
        <f t="shared" si="119"/>
        <v>0</v>
      </c>
      <c r="N153" s="352"/>
      <c r="O153" s="366"/>
    </row>
    <row r="154" spans="1:15" outlineLevel="2" x14ac:dyDescent="0.35">
      <c r="A154" s="284"/>
      <c r="B154" s="838" t="s">
        <v>301</v>
      </c>
      <c r="C154" s="346">
        <f>$C$150</f>
        <v>0</v>
      </c>
      <c r="D154" s="367"/>
      <c r="E154" s="368">
        <f>SUM(F154:M154)</f>
        <v>0</v>
      </c>
      <c r="F154" s="349"/>
      <c r="G154" s="350"/>
      <c r="H154" s="350"/>
      <c r="I154" s="350"/>
      <c r="J154" s="350"/>
      <c r="K154" s="350"/>
      <c r="L154" s="350"/>
      <c r="M154" s="351"/>
      <c r="N154" s="352" t="str">
        <f>IFERROR(SUM(F154:M154)/$D$150,"N/A")</f>
        <v>N/A</v>
      </c>
      <c r="O154" s="353"/>
    </row>
    <row r="155" spans="1:15" outlineLevel="2" x14ac:dyDescent="0.35">
      <c r="A155" s="284"/>
      <c r="B155" s="839"/>
      <c r="C155" s="840">
        <f t="shared" ref="C155:C160" si="120">$C$150</f>
        <v>0</v>
      </c>
      <c r="D155" s="369"/>
      <c r="E155" s="370">
        <f>SUM(F155:M155)</f>
        <v>0</v>
      </c>
      <c r="F155" s="371"/>
      <c r="G155" s="372"/>
      <c r="H155" s="372"/>
      <c r="I155" s="372"/>
      <c r="J155" s="372"/>
      <c r="K155" s="372"/>
      <c r="L155" s="372"/>
      <c r="M155" s="373"/>
      <c r="N155" s="352" t="str">
        <f t="shared" ref="N155:N160" si="121">IFERROR(SUM(F155:M155)/$D$150,"N/A")</f>
        <v>N/A</v>
      </c>
      <c r="O155" s="353"/>
    </row>
    <row r="156" spans="1:15" outlineLevel="2" x14ac:dyDescent="0.35">
      <c r="A156" s="284"/>
      <c r="B156" s="839"/>
      <c r="C156" s="840">
        <f t="shared" si="120"/>
        <v>0</v>
      </c>
      <c r="D156" s="369"/>
      <c r="E156" s="370">
        <f t="shared" ref="E156:E160" si="122">SUM(F156:M156)</f>
        <v>0</v>
      </c>
      <c r="F156" s="371"/>
      <c r="G156" s="372"/>
      <c r="H156" s="372"/>
      <c r="I156" s="372"/>
      <c r="J156" s="372"/>
      <c r="K156" s="372"/>
      <c r="L156" s="372"/>
      <c r="M156" s="373"/>
      <c r="N156" s="352" t="str">
        <f t="shared" si="121"/>
        <v>N/A</v>
      </c>
      <c r="O156" s="353"/>
    </row>
    <row r="157" spans="1:15" outlineLevel="2" x14ac:dyDescent="0.35">
      <c r="A157" s="284"/>
      <c r="B157" s="839" t="s">
        <v>294</v>
      </c>
      <c r="C157" s="840">
        <f t="shared" si="120"/>
        <v>0</v>
      </c>
      <c r="D157" s="369"/>
      <c r="E157" s="370">
        <f t="shared" si="122"/>
        <v>0</v>
      </c>
      <c r="F157" s="371"/>
      <c r="G157" s="372"/>
      <c r="H157" s="372"/>
      <c r="I157" s="372"/>
      <c r="J157" s="372"/>
      <c r="K157" s="372"/>
      <c r="L157" s="372"/>
      <c r="M157" s="373"/>
      <c r="N157" s="352" t="str">
        <f t="shared" si="121"/>
        <v>N/A</v>
      </c>
      <c r="O157" s="353"/>
    </row>
    <row r="158" spans="1:15" outlineLevel="2" x14ac:dyDescent="0.35">
      <c r="A158" s="284"/>
      <c r="B158" s="839"/>
      <c r="C158" s="840">
        <f t="shared" si="120"/>
        <v>0</v>
      </c>
      <c r="D158" s="369"/>
      <c r="E158" s="370">
        <f t="shared" si="122"/>
        <v>0</v>
      </c>
      <c r="F158" s="371"/>
      <c r="G158" s="372"/>
      <c r="H158" s="372"/>
      <c r="I158" s="372"/>
      <c r="J158" s="372"/>
      <c r="K158" s="372"/>
      <c r="L158" s="372"/>
      <c r="M158" s="373"/>
      <c r="N158" s="352" t="str">
        <f t="shared" si="121"/>
        <v>N/A</v>
      </c>
      <c r="O158" s="353"/>
    </row>
    <row r="159" spans="1:15" outlineLevel="2" x14ac:dyDescent="0.35">
      <c r="A159" s="284"/>
      <c r="B159" s="839"/>
      <c r="C159" s="840">
        <f t="shared" si="120"/>
        <v>0</v>
      </c>
      <c r="D159" s="374"/>
      <c r="E159" s="370">
        <f t="shared" si="122"/>
        <v>0</v>
      </c>
      <c r="F159" s="371"/>
      <c r="G159" s="372"/>
      <c r="H159" s="372"/>
      <c r="I159" s="372"/>
      <c r="J159" s="372"/>
      <c r="K159" s="372"/>
      <c r="L159" s="372"/>
      <c r="M159" s="373"/>
      <c r="N159" s="352" t="str">
        <f t="shared" si="121"/>
        <v>N/A</v>
      </c>
      <c r="O159" s="353"/>
    </row>
    <row r="160" spans="1:15" outlineLevel="2" x14ac:dyDescent="0.35">
      <c r="A160" s="289"/>
      <c r="B160" s="841"/>
      <c r="C160" s="355">
        <f t="shared" si="120"/>
        <v>0</v>
      </c>
      <c r="D160" s="375"/>
      <c r="E160" s="376">
        <f t="shared" si="122"/>
        <v>0</v>
      </c>
      <c r="F160" s="358"/>
      <c r="G160" s="359"/>
      <c r="H160" s="359"/>
      <c r="I160" s="359"/>
      <c r="J160" s="359"/>
      <c r="K160" s="359"/>
      <c r="L160" s="359"/>
      <c r="M160" s="360"/>
      <c r="N160" s="352" t="str">
        <f t="shared" si="121"/>
        <v>N/A</v>
      </c>
      <c r="O160" s="353"/>
    </row>
    <row r="161" spans="1:35" outlineLevel="2" x14ac:dyDescent="0.35">
      <c r="A161" s="377" t="s">
        <v>510</v>
      </c>
      <c r="B161" s="378" t="s">
        <v>511</v>
      </c>
      <c r="C161" s="379"/>
      <c r="D161" s="380">
        <f>SUM(F161:M161)</f>
        <v>0</v>
      </c>
      <c r="E161" s="381"/>
      <c r="F161" s="842">
        <f>F153*C150</f>
        <v>0</v>
      </c>
      <c r="G161" s="842">
        <f>(G153+F153)*C150</f>
        <v>0</v>
      </c>
      <c r="H161" s="842">
        <f>(H153+G153+F153)*C150</f>
        <v>0</v>
      </c>
      <c r="I161" s="842">
        <f>(I153+H153+G153+F153)*C150</f>
        <v>0</v>
      </c>
      <c r="J161" s="842">
        <f>(J153+I153+H153+G153+F153)*C150</f>
        <v>0</v>
      </c>
      <c r="K161" s="842">
        <f>(K153+J153+I153+H153+G153+F153)*C150</f>
        <v>0</v>
      </c>
      <c r="L161" s="842">
        <f>(L153+K153+J153+I153+H153+G153+F153)*C150</f>
        <v>0</v>
      </c>
      <c r="M161" s="842">
        <f>(M153+L153+K153+J153+I153+H153+G153+F153)*C150</f>
        <v>0</v>
      </c>
      <c r="N161" s="366"/>
      <c r="O161" s="382"/>
    </row>
    <row r="162" spans="1:35" outlineLevel="2" x14ac:dyDescent="0.35">
      <c r="A162" s="383" t="s">
        <v>512</v>
      </c>
      <c r="B162" s="384" t="s">
        <v>513</v>
      </c>
      <c r="C162" s="385"/>
      <c r="D162" s="386">
        <f>SUM(F162:M162)</f>
        <v>0</v>
      </c>
      <c r="E162" s="387"/>
      <c r="F162" s="844">
        <f>F150*C162</f>
        <v>0</v>
      </c>
      <c r="G162" s="844">
        <f>(G150+F150)*C162</f>
        <v>0</v>
      </c>
      <c r="H162" s="844">
        <f>(H150+G150+F150)*C162</f>
        <v>0</v>
      </c>
      <c r="I162" s="844">
        <f>(I150+H150+G150+F150)*C162</f>
        <v>0</v>
      </c>
      <c r="J162" s="844">
        <f>(J150+I150+H150+G150+F150)*C162</f>
        <v>0</v>
      </c>
      <c r="K162" s="844">
        <f>(K150+J150+I150+H150+G150+F150)*C162</f>
        <v>0</v>
      </c>
      <c r="L162" s="844">
        <f>(L150+K150+J150+I150+H150+G150+F150)*C162</f>
        <v>0</v>
      </c>
      <c r="M162" s="845">
        <f>(M150+L150+K150+J150+I150+H150+G150+F150)*C162</f>
        <v>0</v>
      </c>
      <c r="N162" s="366"/>
      <c r="O162" s="382"/>
    </row>
    <row r="163" spans="1:35" outlineLevel="1" x14ac:dyDescent="0.35">
      <c r="A163" s="292"/>
      <c r="B163" s="319"/>
      <c r="C163" s="388"/>
      <c r="D163" s="389"/>
      <c r="E163" s="319"/>
      <c r="G163" s="390"/>
      <c r="H163" s="390"/>
      <c r="I163" s="390"/>
      <c r="J163" s="390"/>
      <c r="K163" s="390"/>
      <c r="L163" s="390"/>
      <c r="M163" s="391"/>
      <c r="N163" s="366"/>
      <c r="O163" s="382"/>
    </row>
    <row r="164" spans="1:35" s="876" customFormat="1" ht="18" x14ac:dyDescent="0.4">
      <c r="A164" s="874" t="s">
        <v>514</v>
      </c>
      <c r="B164" s="873"/>
      <c r="C164" s="873"/>
      <c r="D164" s="873"/>
      <c r="E164" s="873"/>
      <c r="F164" s="873"/>
      <c r="G164" s="873"/>
      <c r="H164" s="873"/>
      <c r="I164" s="873"/>
      <c r="J164" s="874"/>
      <c r="K164" s="873"/>
      <c r="L164" s="873"/>
      <c r="M164" s="873"/>
      <c r="N164" s="873"/>
      <c r="O164" s="873"/>
      <c r="P164" s="910"/>
      <c r="Q164" s="910"/>
      <c r="R164" s="910"/>
      <c r="S164" s="910"/>
      <c r="T164" s="910"/>
      <c r="U164" s="910"/>
      <c r="V164" s="879"/>
      <c r="W164" s="875"/>
      <c r="X164" s="875"/>
      <c r="Y164" s="875"/>
      <c r="Z164" s="875"/>
      <c r="AA164" s="875"/>
      <c r="AB164" s="875"/>
      <c r="AC164" s="875"/>
      <c r="AD164" s="875"/>
      <c r="AE164" s="875"/>
      <c r="AF164" s="880"/>
      <c r="AG164" s="880"/>
      <c r="AH164" s="880"/>
      <c r="AI164" s="880"/>
    </row>
    <row r="165" spans="1:35" s="338" customFormat="1" ht="46.5" outlineLevel="1" x14ac:dyDescent="0.35">
      <c r="A165" s="393"/>
      <c r="B165" s="703"/>
      <c r="C165" s="703"/>
      <c r="D165" s="704"/>
      <c r="E165" s="704" t="s">
        <v>353</v>
      </c>
      <c r="F165" s="833" t="str">
        <f>'Compte des résultats'!C8</f>
        <v>n = Vorjahr</v>
      </c>
      <c r="G165" s="833" t="str">
        <f>'Compte des résultats'!D8</f>
        <v>n+1 
(1re année du PDR)</v>
      </c>
      <c r="H165" s="833" t="str">
        <f>'Compte des résultats'!E8</f>
        <v>n+2</v>
      </c>
      <c r="I165" s="833" t="str">
        <f>'Compte des résultats'!F8</f>
        <v>n+3</v>
      </c>
      <c r="J165" s="833" t="str">
        <f>'Compte des résultats'!G8</f>
        <v>n+4</v>
      </c>
      <c r="K165" s="833" t="str">
        <f>'Compte des résultats'!H8</f>
        <v>n+5</v>
      </c>
      <c r="L165" s="833" t="str">
        <f>'Compte des résultats'!I8</f>
        <v>n+6</v>
      </c>
      <c r="M165" s="833" t="str">
        <f>'Compte des résultats'!J8</f>
        <v>1. Jahr nach Umsetzung</v>
      </c>
      <c r="N165" s="959" t="s">
        <v>508</v>
      </c>
      <c r="O165" s="960"/>
      <c r="P165" s="13"/>
      <c r="Q165" s="13"/>
      <c r="R165" s="13"/>
      <c r="S165" s="13"/>
      <c r="T165" s="13"/>
      <c r="U165" s="13"/>
      <c r="V165" s="13"/>
      <c r="W165" s="13"/>
      <c r="X165" s="13"/>
      <c r="Y165" s="13"/>
      <c r="Z165" s="13"/>
      <c r="AA165" s="13"/>
      <c r="AB165" s="13"/>
      <c r="AC165" s="13"/>
      <c r="AD165" s="13"/>
      <c r="AE165" s="13"/>
    </row>
    <row r="166" spans="1:35" outlineLevel="1" x14ac:dyDescent="0.35">
      <c r="A166" s="394" t="s">
        <v>515</v>
      </c>
      <c r="B166" s="395"/>
      <c r="C166" s="396"/>
      <c r="D166" s="397"/>
      <c r="E166" s="398"/>
      <c r="F166" s="399"/>
      <c r="G166" s="400"/>
      <c r="H166" s="400"/>
      <c r="I166" s="400"/>
      <c r="J166" s="400"/>
      <c r="K166" s="400"/>
      <c r="L166" s="400"/>
      <c r="M166" s="395"/>
      <c r="N166" s="961"/>
      <c r="O166" s="962"/>
    </row>
    <row r="167" spans="1:35" outlineLevel="1" x14ac:dyDescent="0.35">
      <c r="A167" s="377"/>
      <c r="B167" s="401"/>
      <c r="C167" s="402"/>
      <c r="D167" s="403"/>
      <c r="E167" s="404">
        <f>SUM(F167:M167)</f>
        <v>0</v>
      </c>
      <c r="F167" s="846">
        <f>SUM(F168:F170)</f>
        <v>0</v>
      </c>
      <c r="G167" s="847">
        <f t="shared" ref="G167:J167" si="123">SUM(G168:G170)</f>
        <v>0</v>
      </c>
      <c r="H167" s="847">
        <f t="shared" si="123"/>
        <v>0</v>
      </c>
      <c r="I167" s="847">
        <f t="shared" si="123"/>
        <v>0</v>
      </c>
      <c r="J167" s="847">
        <f t="shared" si="123"/>
        <v>0</v>
      </c>
      <c r="K167" s="847">
        <f>SUM(K168:K170)</f>
        <v>0</v>
      </c>
      <c r="L167" s="847">
        <f>SUM(L168:L170)</f>
        <v>0</v>
      </c>
      <c r="M167" s="847">
        <f>SUM(M168:M170)</f>
        <v>0</v>
      </c>
      <c r="N167" s="967"/>
      <c r="O167" s="968"/>
    </row>
    <row r="168" spans="1:35" outlineLevel="1" x14ac:dyDescent="0.35">
      <c r="A168" s="284" t="s">
        <v>516</v>
      </c>
      <c r="B168" s="405"/>
      <c r="C168" s="405"/>
      <c r="D168" s="406"/>
      <c r="E168" s="407">
        <f>SUM(F168:M168)</f>
        <v>0</v>
      </c>
      <c r="F168" s="408"/>
      <c r="G168" s="372"/>
      <c r="H168" s="372"/>
      <c r="I168" s="372"/>
      <c r="J168" s="372"/>
      <c r="K168" s="372"/>
      <c r="L168" s="372"/>
      <c r="M168" s="372"/>
      <c r="N168" s="963"/>
      <c r="O168" s="964"/>
    </row>
    <row r="169" spans="1:35" outlineLevel="1" x14ac:dyDescent="0.35">
      <c r="A169" s="284" t="s">
        <v>517</v>
      </c>
      <c r="B169" s="405"/>
      <c r="C169" s="405"/>
      <c r="D169" s="406"/>
      <c r="E169" s="407">
        <f t="shared" ref="E169:E170" si="124">SUM(F169:M169)</f>
        <v>0</v>
      </c>
      <c r="F169" s="408"/>
      <c r="G169" s="372"/>
      <c r="H169" s="372"/>
      <c r="I169" s="372"/>
      <c r="J169" s="372"/>
      <c r="K169" s="372"/>
      <c r="L169" s="372"/>
      <c r="M169" s="372"/>
      <c r="N169" s="965"/>
      <c r="O169" s="966"/>
    </row>
    <row r="170" spans="1:35" outlineLevel="1" x14ac:dyDescent="0.35">
      <c r="B170" s="405"/>
      <c r="C170" s="405"/>
      <c r="D170" s="406"/>
      <c r="E170" s="407">
        <f t="shared" si="124"/>
        <v>0</v>
      </c>
      <c r="F170" s="408"/>
      <c r="G170" s="372"/>
      <c r="H170" s="372"/>
      <c r="I170" s="372"/>
      <c r="J170" s="372"/>
      <c r="K170" s="372"/>
      <c r="L170" s="372"/>
      <c r="M170" s="372"/>
      <c r="N170" s="965"/>
      <c r="O170" s="966"/>
    </row>
    <row r="171" spans="1:35" x14ac:dyDescent="0.35">
      <c r="A171" s="292"/>
      <c r="B171" s="319"/>
      <c r="C171" s="318"/>
      <c r="D171" s="318"/>
      <c r="E171" s="319"/>
      <c r="F171" s="390"/>
      <c r="G171" s="390"/>
      <c r="H171" s="390"/>
      <c r="J171" s="390"/>
      <c r="K171" s="390"/>
      <c r="L171" s="390"/>
      <c r="M171" s="390"/>
    </row>
    <row r="172" spans="1:35" s="876" customFormat="1" ht="18" x14ac:dyDescent="0.4">
      <c r="A172" s="874" t="s">
        <v>518</v>
      </c>
      <c r="B172" s="873"/>
      <c r="C172" s="873"/>
      <c r="D172" s="873"/>
      <c r="E172" s="873"/>
      <c r="F172" s="873"/>
      <c r="G172" s="873"/>
      <c r="H172" s="873"/>
      <c r="I172" s="873"/>
      <c r="J172" s="874"/>
      <c r="K172" s="873"/>
      <c r="L172" s="873"/>
      <c r="M172" s="873"/>
      <c r="N172" s="873"/>
      <c r="O172" s="873"/>
      <c r="P172" s="910"/>
      <c r="Q172" s="910"/>
      <c r="R172" s="910"/>
      <c r="S172" s="910"/>
      <c r="T172" s="910"/>
      <c r="U172" s="910"/>
      <c r="V172" s="879"/>
      <c r="W172" s="875"/>
      <c r="X172" s="875"/>
      <c r="Y172" s="875"/>
      <c r="Z172" s="875"/>
      <c r="AA172" s="875"/>
      <c r="AB172" s="875"/>
      <c r="AC172" s="875"/>
      <c r="AD172" s="875"/>
      <c r="AE172" s="875"/>
      <c r="AF172" s="880"/>
      <c r="AG172" s="880"/>
      <c r="AH172" s="880"/>
      <c r="AI172" s="880"/>
    </row>
    <row r="173" spans="1:35" s="2" customFormat="1" x14ac:dyDescent="0.35">
      <c r="A173" s="409" t="s">
        <v>519</v>
      </c>
      <c r="B173" s="410"/>
      <c r="C173" s="411"/>
      <c r="D173" s="409"/>
      <c r="E173" s="412"/>
      <c r="F173" s="848">
        <f>SUMIF($B$181:$B$251,"Charges d'intérêts",F181:F251)</f>
        <v>0</v>
      </c>
      <c r="G173" s="848">
        <f t="shared" ref="G173:M173" si="125">SUMIF($B$181:$B$251,"Charges d'intérêts",G181:G251)</f>
        <v>0</v>
      </c>
      <c r="H173" s="848">
        <f t="shared" si="125"/>
        <v>0</v>
      </c>
      <c r="I173" s="848">
        <f t="shared" si="125"/>
        <v>0</v>
      </c>
      <c r="J173" s="848">
        <f t="shared" si="125"/>
        <v>0</v>
      </c>
      <c r="K173" s="848">
        <f t="shared" si="125"/>
        <v>0</v>
      </c>
      <c r="L173" s="848">
        <f t="shared" si="125"/>
        <v>0</v>
      </c>
      <c r="M173" s="848">
        <f t="shared" si="125"/>
        <v>0</v>
      </c>
      <c r="N173" s="325" t="s">
        <v>500</v>
      </c>
      <c r="O173" s="413"/>
      <c r="P173" s="13"/>
      <c r="Q173" s="13"/>
      <c r="R173" s="13"/>
      <c r="S173" s="13"/>
      <c r="T173" s="13"/>
      <c r="U173" s="13"/>
      <c r="V173" s="13"/>
      <c r="W173" s="13"/>
      <c r="X173" s="13"/>
      <c r="Y173" s="13"/>
      <c r="Z173" s="13"/>
      <c r="AA173" s="13"/>
      <c r="AB173" s="13"/>
      <c r="AC173" s="13"/>
      <c r="AD173" s="13"/>
      <c r="AE173" s="13"/>
    </row>
    <row r="174" spans="1:35" x14ac:dyDescent="0.35">
      <c r="A174" s="361"/>
      <c r="B174" s="414"/>
      <c r="C174" s="415"/>
      <c r="D174" s="416"/>
      <c r="E174" s="417"/>
      <c r="F174" s="418"/>
      <c r="G174" s="418"/>
      <c r="H174" s="418"/>
      <c r="I174" s="418"/>
      <c r="J174" s="418"/>
      <c r="K174" s="418"/>
      <c r="L174" s="418"/>
      <c r="M174" s="418"/>
      <c r="N174" s="417"/>
      <c r="O174" s="417"/>
    </row>
    <row r="175" spans="1:35" outlineLevel="1" x14ac:dyDescent="0.35">
      <c r="A175" s="419" t="s">
        <v>520</v>
      </c>
      <c r="B175" s="419"/>
      <c r="C175" s="420"/>
      <c r="D175" s="419"/>
      <c r="E175" s="421"/>
      <c r="F175" s="849">
        <f>F181</f>
        <v>0</v>
      </c>
      <c r="G175" s="849">
        <f t="shared" ref="G175:M175" si="126">G181</f>
        <v>0</v>
      </c>
      <c r="H175" s="849">
        <f t="shared" si="126"/>
        <v>0</v>
      </c>
      <c r="I175" s="849">
        <f t="shared" si="126"/>
        <v>0</v>
      </c>
      <c r="J175" s="849">
        <f t="shared" si="126"/>
        <v>0</v>
      </c>
      <c r="K175" s="849">
        <f t="shared" si="126"/>
        <v>0</v>
      </c>
      <c r="L175" s="849">
        <f t="shared" si="126"/>
        <v>0</v>
      </c>
      <c r="M175" s="849">
        <f t="shared" si="126"/>
        <v>0</v>
      </c>
      <c r="N175" s="285"/>
      <c r="O175" s="285"/>
    </row>
    <row r="176" spans="1:35" outlineLevel="1" x14ac:dyDescent="0.35">
      <c r="A176" s="285" t="s">
        <v>521</v>
      </c>
      <c r="B176" s="285"/>
      <c r="C176" s="422"/>
      <c r="D176" s="285"/>
      <c r="E176" s="423"/>
      <c r="F176" s="850">
        <f>F217+F226+F235+F244+F208</f>
        <v>0</v>
      </c>
      <c r="G176" s="442">
        <f>G217+G226+G235+G244+G208</f>
        <v>0</v>
      </c>
      <c r="H176" s="442">
        <f t="shared" ref="H176:J176" si="127">H217+H226+H235+H244+H208</f>
        <v>0</v>
      </c>
      <c r="I176" s="442">
        <f t="shared" si="127"/>
        <v>0</v>
      </c>
      <c r="J176" s="442">
        <f t="shared" si="127"/>
        <v>0</v>
      </c>
      <c r="K176" s="442">
        <f>K217+K226+K235+K244+K208</f>
        <v>0</v>
      </c>
      <c r="L176" s="442">
        <f>L217+L226+L235+L244+L208</f>
        <v>0</v>
      </c>
      <c r="M176" s="442">
        <f>M217+M226+M235+M244+M208</f>
        <v>0</v>
      </c>
    </row>
    <row r="177" spans="1:31" outlineLevel="1" x14ac:dyDescent="0.35">
      <c r="A177" s="288" t="s">
        <v>522</v>
      </c>
      <c r="B177" s="288"/>
      <c r="C177" s="424"/>
      <c r="D177" s="288"/>
      <c r="E177" s="425"/>
      <c r="F177" s="851">
        <f>F190+F199</f>
        <v>0</v>
      </c>
      <c r="G177" s="851">
        <f t="shared" ref="G177:M177" si="128">G190+G199</f>
        <v>0</v>
      </c>
      <c r="H177" s="851">
        <f t="shared" si="128"/>
        <v>0</v>
      </c>
      <c r="I177" s="851">
        <f t="shared" si="128"/>
        <v>0</v>
      </c>
      <c r="J177" s="851">
        <f t="shared" si="128"/>
        <v>0</v>
      </c>
      <c r="K177" s="851">
        <f t="shared" si="128"/>
        <v>0</v>
      </c>
      <c r="L177" s="851">
        <f t="shared" si="128"/>
        <v>0</v>
      </c>
      <c r="M177" s="851">
        <f t="shared" si="128"/>
        <v>0</v>
      </c>
    </row>
    <row r="178" spans="1:31" outlineLevel="1" x14ac:dyDescent="0.35">
      <c r="C178" s="19"/>
      <c r="F178" s="20"/>
      <c r="G178" s="20"/>
      <c r="H178" s="20"/>
      <c r="I178" s="20"/>
      <c r="J178" s="20"/>
      <c r="K178" s="20"/>
      <c r="L178" s="20"/>
      <c r="M178" s="20"/>
    </row>
    <row r="179" spans="1:31" s="338" customFormat="1" ht="46.5" outlineLevel="1" x14ac:dyDescent="0.35">
      <c r="A179" s="337" t="s">
        <v>503</v>
      </c>
      <c r="B179" s="704"/>
      <c r="C179" s="704" t="s">
        <v>523</v>
      </c>
      <c r="D179" s="704" t="s">
        <v>524</v>
      </c>
      <c r="E179" s="704" t="s">
        <v>353</v>
      </c>
      <c r="F179" s="833" t="str">
        <f>'Compte des résultats'!C8</f>
        <v>n = Vorjahr</v>
      </c>
      <c r="G179" s="833" t="str">
        <f>'Compte des résultats'!D8</f>
        <v>n+1 
(1re année du PDR)</v>
      </c>
      <c r="H179" s="833" t="str">
        <f>'Compte des résultats'!E8</f>
        <v>n+2</v>
      </c>
      <c r="I179" s="833" t="str">
        <f>'Compte des résultats'!F8</f>
        <v>n+3</v>
      </c>
      <c r="J179" s="833" t="str">
        <f>'Compte des résultats'!G8</f>
        <v>n+4</v>
      </c>
      <c r="K179" s="833" t="str">
        <f>'Compte des résultats'!H8</f>
        <v>n+5</v>
      </c>
      <c r="L179" s="833" t="str">
        <f>'Compte des résultats'!I8</f>
        <v>n+6</v>
      </c>
      <c r="M179" s="834" t="str">
        <f>'Compte des résultats'!J8</f>
        <v>1. Jahr nach Umsetzung</v>
      </c>
      <c r="N179" s="958" t="s">
        <v>508</v>
      </c>
      <c r="O179" s="958"/>
      <c r="P179" s="13"/>
      <c r="Q179" s="13"/>
      <c r="R179" s="13"/>
      <c r="S179" s="13"/>
      <c r="T179" s="13"/>
      <c r="U179" s="13"/>
      <c r="V179" s="13"/>
      <c r="W179" s="13"/>
      <c r="X179" s="13"/>
      <c r="Y179" s="13"/>
      <c r="Z179" s="13"/>
      <c r="AA179" s="13"/>
      <c r="AB179" s="13"/>
      <c r="AC179" s="13"/>
      <c r="AD179" s="13"/>
      <c r="AE179" s="13"/>
    </row>
    <row r="180" spans="1:31" outlineLevel="1" x14ac:dyDescent="0.35">
      <c r="A180" s="426" t="s">
        <v>525</v>
      </c>
      <c r="B180" s="427"/>
      <c r="C180" s="428"/>
      <c r="D180" s="428"/>
      <c r="E180" s="429"/>
      <c r="F180" s="430"/>
      <c r="G180" s="427"/>
      <c r="H180" s="427"/>
      <c r="I180" s="427"/>
      <c r="J180" s="427"/>
      <c r="K180" s="427"/>
      <c r="L180" s="427"/>
      <c r="M180" s="431"/>
      <c r="N180" s="432"/>
      <c r="O180" s="432"/>
    </row>
    <row r="181" spans="1:31" outlineLevel="1" x14ac:dyDescent="0.35">
      <c r="A181" s="433" t="s">
        <v>526</v>
      </c>
      <c r="B181" s="417"/>
      <c r="C181" s="434"/>
      <c r="D181" s="434"/>
      <c r="E181" s="435"/>
      <c r="F181" s="852">
        <f>F182</f>
        <v>0</v>
      </c>
      <c r="G181" s="853">
        <f>F181+G182</f>
        <v>0</v>
      </c>
      <c r="H181" s="853">
        <f>G181+H182</f>
        <v>0</v>
      </c>
      <c r="I181" s="853">
        <f>H181+I182</f>
        <v>0</v>
      </c>
      <c r="J181" s="853">
        <f t="shared" ref="J181" si="129">I181+J182</f>
        <v>0</v>
      </c>
      <c r="K181" s="853">
        <f>J181+K182</f>
        <v>0</v>
      </c>
      <c r="L181" s="853">
        <f>K181+L182</f>
        <v>0</v>
      </c>
      <c r="M181" s="854">
        <f>L181+M182</f>
        <v>0</v>
      </c>
      <c r="N181" s="944"/>
      <c r="O181" s="944"/>
    </row>
    <row r="182" spans="1:31" outlineLevel="1" x14ac:dyDescent="0.35">
      <c r="A182" s="436" t="s">
        <v>527</v>
      </c>
      <c r="B182" s="437"/>
      <c r="C182" s="438">
        <v>0</v>
      </c>
      <c r="D182" s="439" t="s">
        <v>528</v>
      </c>
      <c r="E182" s="440"/>
      <c r="F182" s="855">
        <f>F184+F185-F186</f>
        <v>0</v>
      </c>
      <c r="G182" s="856">
        <f>G184+G185-G186</f>
        <v>0</v>
      </c>
      <c r="H182" s="856">
        <f>H184+H185-H186</f>
        <v>0</v>
      </c>
      <c r="I182" s="856">
        <f t="shared" ref="I182:J182" si="130">I184+I185-I186</f>
        <v>0</v>
      </c>
      <c r="J182" s="856">
        <f t="shared" si="130"/>
        <v>0</v>
      </c>
      <c r="K182" s="856">
        <f>K184+K185-K186</f>
        <v>0</v>
      </c>
      <c r="L182" s="856">
        <f>L184+L185-L186</f>
        <v>0</v>
      </c>
      <c r="M182" s="857">
        <f>M184+M185-M186</f>
        <v>0</v>
      </c>
      <c r="N182" s="946"/>
      <c r="O182" s="946"/>
    </row>
    <row r="183" spans="1:31" outlineLevel="1" x14ac:dyDescent="0.35">
      <c r="A183" s="284"/>
      <c r="B183" s="285"/>
      <c r="C183" s="363"/>
      <c r="D183" s="362"/>
      <c r="E183" s="423"/>
      <c r="F183" s="441"/>
      <c r="G183" s="442"/>
      <c r="H183" s="442"/>
      <c r="I183" s="442"/>
      <c r="J183" s="442"/>
      <c r="K183" s="442"/>
      <c r="L183" s="442"/>
      <c r="M183" s="443"/>
      <c r="N183" s="948"/>
      <c r="O183" s="948"/>
    </row>
    <row r="184" spans="1:31" outlineLevel="1" x14ac:dyDescent="0.35">
      <c r="A184" s="292"/>
      <c r="B184" s="444" t="s">
        <v>570</v>
      </c>
      <c r="C184" s="444"/>
      <c r="D184" s="444"/>
      <c r="E184" s="445"/>
      <c r="F184" s="858">
        <f>SUMIF($B$39:$B$163,"Fonds propres",$M$39:$M$163)</f>
        <v>0</v>
      </c>
      <c r="G184" s="858">
        <f t="shared" ref="G184:M184" si="131">SUMIF($B$39:$B$163,"Fonds propres",$M$39:$M$163)</f>
        <v>0</v>
      </c>
      <c r="H184" s="858">
        <f t="shared" si="131"/>
        <v>0</v>
      </c>
      <c r="I184" s="858">
        <f t="shared" si="131"/>
        <v>0</v>
      </c>
      <c r="J184" s="858">
        <f t="shared" si="131"/>
        <v>0</v>
      </c>
      <c r="K184" s="858">
        <f t="shared" si="131"/>
        <v>0</v>
      </c>
      <c r="L184" s="858">
        <f t="shared" si="131"/>
        <v>0</v>
      </c>
      <c r="M184" s="859">
        <f t="shared" si="131"/>
        <v>0</v>
      </c>
      <c r="N184" s="953"/>
      <c r="O184" s="950"/>
    </row>
    <row r="185" spans="1:31" outlineLevel="1" x14ac:dyDescent="0.35">
      <c r="A185" s="292"/>
      <c r="B185" s="446" t="s">
        <v>529</v>
      </c>
      <c r="C185" s="444"/>
      <c r="D185" s="444"/>
      <c r="E185" s="445"/>
      <c r="F185" s="447"/>
      <c r="G185" s="448"/>
      <c r="H185" s="448"/>
      <c r="I185" s="448"/>
      <c r="J185" s="448"/>
      <c r="K185" s="448"/>
      <c r="L185" s="448"/>
      <c r="M185" s="449"/>
      <c r="N185" s="953"/>
      <c r="O185" s="950"/>
    </row>
    <row r="186" spans="1:31" outlineLevel="1" x14ac:dyDescent="0.35">
      <c r="A186" s="292"/>
      <c r="B186" s="450" t="s">
        <v>571</v>
      </c>
      <c r="C186" s="451"/>
      <c r="D186" s="452"/>
      <c r="E186" s="453"/>
      <c r="F186" s="454"/>
      <c r="G186" s="455"/>
      <c r="H186" s="455"/>
      <c r="I186" s="455"/>
      <c r="J186" s="455"/>
      <c r="K186" s="455"/>
      <c r="L186" s="455"/>
      <c r="M186" s="456"/>
      <c r="N186" s="953"/>
      <c r="O186" s="950"/>
    </row>
    <row r="187" spans="1:31" outlineLevel="1" x14ac:dyDescent="0.35">
      <c r="A187" s="292"/>
      <c r="B187" s="457" t="s">
        <v>530</v>
      </c>
      <c r="C187" s="451"/>
      <c r="D187" s="452"/>
      <c r="E187" s="453"/>
      <c r="F187" s="860">
        <f>$C$182*F181</f>
        <v>0</v>
      </c>
      <c r="G187" s="860">
        <f>$C$182*G181</f>
        <v>0</v>
      </c>
      <c r="H187" s="860">
        <f t="shared" ref="H187:M187" si="132">$C$182*H181</f>
        <v>0</v>
      </c>
      <c r="I187" s="860">
        <f t="shared" si="132"/>
        <v>0</v>
      </c>
      <c r="J187" s="860">
        <f t="shared" si="132"/>
        <v>0</v>
      </c>
      <c r="K187" s="860">
        <f t="shared" si="132"/>
        <v>0</v>
      </c>
      <c r="L187" s="860">
        <f t="shared" si="132"/>
        <v>0</v>
      </c>
      <c r="M187" s="861">
        <f t="shared" si="132"/>
        <v>0</v>
      </c>
      <c r="N187" s="953"/>
      <c r="O187" s="950"/>
    </row>
    <row r="188" spans="1:31" outlineLevel="1" x14ac:dyDescent="0.35">
      <c r="B188" s="319"/>
      <c r="C188" s="319"/>
      <c r="D188" s="319"/>
      <c r="E188" s="319"/>
      <c r="F188" s="319"/>
      <c r="G188" s="319"/>
      <c r="H188" s="319"/>
      <c r="I188" s="319"/>
      <c r="J188" s="319"/>
      <c r="K188" s="319"/>
      <c r="L188" s="319"/>
      <c r="M188" s="365"/>
      <c r="N188" s="951"/>
      <c r="O188" s="952"/>
    </row>
    <row r="189" spans="1:31" outlineLevel="1" x14ac:dyDescent="0.35">
      <c r="A189" s="426" t="s">
        <v>531</v>
      </c>
      <c r="B189" s="427"/>
      <c r="C189" s="428"/>
      <c r="D189" s="458"/>
      <c r="E189" s="429"/>
      <c r="F189" s="430"/>
      <c r="G189" s="427"/>
      <c r="H189" s="427"/>
      <c r="I189" s="427"/>
      <c r="J189" s="427"/>
      <c r="K189" s="427"/>
      <c r="L189" s="427"/>
      <c r="M189" s="431"/>
      <c r="N189" s="432"/>
      <c r="O189" s="432"/>
    </row>
    <row r="190" spans="1:31" outlineLevel="1" x14ac:dyDescent="0.35">
      <c r="A190" s="433" t="s">
        <v>526</v>
      </c>
      <c r="B190" s="417"/>
      <c r="C190" s="434"/>
      <c r="D190" s="459"/>
      <c r="E190" s="435"/>
      <c r="F190" s="852">
        <f>F191</f>
        <v>0</v>
      </c>
      <c r="G190" s="853">
        <f>F190+G191</f>
        <v>0</v>
      </c>
      <c r="H190" s="853">
        <f>G190+H191</f>
        <v>0</v>
      </c>
      <c r="I190" s="853">
        <f>H190+I191</f>
        <v>0</v>
      </c>
      <c r="J190" s="853">
        <f t="shared" ref="J190:L190" si="133">I190+J191</f>
        <v>0</v>
      </c>
      <c r="K190" s="853">
        <f t="shared" si="133"/>
        <v>0</v>
      </c>
      <c r="L190" s="853">
        <f t="shared" si="133"/>
        <v>0</v>
      </c>
      <c r="M190" s="854">
        <f>L190+M191</f>
        <v>0</v>
      </c>
      <c r="N190" s="943"/>
      <c r="O190" s="944"/>
    </row>
    <row r="191" spans="1:31" outlineLevel="1" x14ac:dyDescent="0.35">
      <c r="A191" s="436" t="s">
        <v>527</v>
      </c>
      <c r="B191" s="437"/>
      <c r="C191" s="379">
        <v>0</v>
      </c>
      <c r="D191" s="439" t="s">
        <v>528</v>
      </c>
      <c r="E191" s="440"/>
      <c r="F191" s="855">
        <f>F193+F194-F195</f>
        <v>0</v>
      </c>
      <c r="G191" s="856">
        <f>G193+G194-G195</f>
        <v>0</v>
      </c>
      <c r="H191" s="856">
        <f t="shared" ref="H191:M191" si="134">H193+H194-H195</f>
        <v>0</v>
      </c>
      <c r="I191" s="856">
        <f t="shared" si="134"/>
        <v>0</v>
      </c>
      <c r="J191" s="856">
        <f t="shared" si="134"/>
        <v>0</v>
      </c>
      <c r="K191" s="856">
        <f>K193+K194-K195</f>
        <v>0</v>
      </c>
      <c r="L191" s="856">
        <f>L193+L194-L195</f>
        <v>0</v>
      </c>
      <c r="M191" s="857">
        <f t="shared" si="134"/>
        <v>0</v>
      </c>
      <c r="N191" s="945"/>
      <c r="O191" s="946"/>
    </row>
    <row r="192" spans="1:31" outlineLevel="1" x14ac:dyDescent="0.35">
      <c r="A192" s="284"/>
      <c r="B192" s="285"/>
      <c r="C192" s="363"/>
      <c r="D192" s="362"/>
      <c r="E192" s="423"/>
      <c r="F192" s="441"/>
      <c r="G192" s="442"/>
      <c r="H192" s="442"/>
      <c r="I192" s="442"/>
      <c r="J192" s="442"/>
      <c r="K192" s="442"/>
      <c r="L192" s="442"/>
      <c r="M192" s="443"/>
      <c r="N192" s="947"/>
      <c r="O192" s="948"/>
    </row>
    <row r="193" spans="1:15" outlineLevel="1" x14ac:dyDescent="0.35">
      <c r="A193" s="292"/>
      <c r="B193" s="444" t="s">
        <v>570</v>
      </c>
      <c r="C193" s="444"/>
      <c r="D193" s="444"/>
      <c r="E193" s="445"/>
      <c r="F193" s="858">
        <f>SUMIF($B$39:$B$163,"Contributions à fonds perdu de tiers",F39:F163)</f>
        <v>0</v>
      </c>
      <c r="G193" s="858">
        <f t="shared" ref="G193:M193" si="135">SUMIF($B$39:$B$163,"Contributions à fonds perdu de tiers",G39:G163)</f>
        <v>0</v>
      </c>
      <c r="H193" s="858">
        <f t="shared" si="135"/>
        <v>0</v>
      </c>
      <c r="I193" s="858">
        <f t="shared" si="135"/>
        <v>0</v>
      </c>
      <c r="J193" s="858">
        <f t="shared" si="135"/>
        <v>0</v>
      </c>
      <c r="K193" s="858">
        <f t="shared" si="135"/>
        <v>0</v>
      </c>
      <c r="L193" s="858">
        <f t="shared" si="135"/>
        <v>0</v>
      </c>
      <c r="M193" s="858">
        <f t="shared" si="135"/>
        <v>0</v>
      </c>
      <c r="N193" s="949"/>
      <c r="O193" s="950"/>
    </row>
    <row r="194" spans="1:15" outlineLevel="1" x14ac:dyDescent="0.35">
      <c r="A194" s="292"/>
      <c r="B194" s="446" t="s">
        <v>529</v>
      </c>
      <c r="C194" s="444"/>
      <c r="D194" s="444"/>
      <c r="E194" s="445"/>
      <c r="F194" s="447"/>
      <c r="G194" s="448"/>
      <c r="H194" s="448"/>
      <c r="I194" s="448"/>
      <c r="J194" s="448"/>
      <c r="K194" s="448"/>
      <c r="L194" s="448"/>
      <c r="M194" s="449"/>
      <c r="N194" s="949"/>
      <c r="O194" s="950"/>
    </row>
    <row r="195" spans="1:15" outlineLevel="1" x14ac:dyDescent="0.35">
      <c r="A195" s="292"/>
      <c r="B195" s="450" t="s">
        <v>571</v>
      </c>
      <c r="C195" s="451"/>
      <c r="D195" s="452"/>
      <c r="E195" s="445"/>
      <c r="F195" s="454"/>
      <c r="G195" s="455"/>
      <c r="H195" s="455"/>
      <c r="I195" s="455"/>
      <c r="J195" s="455"/>
      <c r="K195" s="455"/>
      <c r="L195" s="455"/>
      <c r="M195" s="456"/>
      <c r="N195" s="949"/>
      <c r="O195" s="950"/>
    </row>
    <row r="196" spans="1:15" outlineLevel="1" x14ac:dyDescent="0.35">
      <c r="A196" s="292"/>
      <c r="B196" s="457" t="s">
        <v>530</v>
      </c>
      <c r="C196" s="451"/>
      <c r="D196" s="452"/>
      <c r="E196" s="445"/>
      <c r="F196" s="860">
        <f>$C$191*F190</f>
        <v>0</v>
      </c>
      <c r="G196" s="860">
        <f t="shared" ref="G196:M196" si="136">$C$191*G190</f>
        <v>0</v>
      </c>
      <c r="H196" s="860">
        <f t="shared" si="136"/>
        <v>0</v>
      </c>
      <c r="I196" s="860">
        <f t="shared" si="136"/>
        <v>0</v>
      </c>
      <c r="J196" s="860">
        <f t="shared" si="136"/>
        <v>0</v>
      </c>
      <c r="K196" s="860">
        <f t="shared" si="136"/>
        <v>0</v>
      </c>
      <c r="L196" s="860">
        <f t="shared" si="136"/>
        <v>0</v>
      </c>
      <c r="M196" s="860">
        <f t="shared" si="136"/>
        <v>0</v>
      </c>
      <c r="N196" s="949"/>
      <c r="O196" s="950"/>
    </row>
    <row r="197" spans="1:15" outlineLevel="1" x14ac:dyDescent="0.35">
      <c r="B197" s="319"/>
      <c r="C197" s="319"/>
      <c r="D197" s="319"/>
      <c r="E197" s="319"/>
      <c r="F197" s="319"/>
      <c r="G197" s="319"/>
      <c r="H197" s="319"/>
      <c r="I197" s="319"/>
      <c r="J197" s="319"/>
      <c r="K197" s="319"/>
      <c r="L197" s="319"/>
      <c r="M197" s="365"/>
      <c r="N197" s="951"/>
      <c r="O197" s="952"/>
    </row>
    <row r="198" spans="1:15" outlineLevel="1" x14ac:dyDescent="0.35">
      <c r="A198" s="426" t="s">
        <v>296</v>
      </c>
      <c r="B198" s="427"/>
      <c r="C198" s="428"/>
      <c r="D198" s="458"/>
      <c r="E198" s="429"/>
      <c r="F198" s="430"/>
      <c r="G198" s="427"/>
      <c r="H198" s="427"/>
      <c r="I198" s="427"/>
      <c r="J198" s="427"/>
      <c r="K198" s="427"/>
      <c r="L198" s="427"/>
      <c r="M198" s="431"/>
      <c r="N198" s="432"/>
      <c r="O198" s="432"/>
    </row>
    <row r="199" spans="1:15" outlineLevel="1" x14ac:dyDescent="0.35">
      <c r="A199" s="433" t="s">
        <v>526</v>
      </c>
      <c r="B199" s="417"/>
      <c r="C199" s="434"/>
      <c r="D199" s="459"/>
      <c r="E199" s="435"/>
      <c r="F199" s="852">
        <f>F200</f>
        <v>0</v>
      </c>
      <c r="G199" s="853">
        <f>F199+G200</f>
        <v>0</v>
      </c>
      <c r="H199" s="853">
        <f>G199+H200</f>
        <v>0</v>
      </c>
      <c r="I199" s="853">
        <f>H199+I200</f>
        <v>0</v>
      </c>
      <c r="J199" s="853">
        <f t="shared" ref="J199" si="137">I199+J200</f>
        <v>0</v>
      </c>
      <c r="K199" s="853">
        <f>J199+K200</f>
        <v>0</v>
      </c>
      <c r="L199" s="853">
        <f t="shared" ref="L199" si="138">K199+L200</f>
        <v>0</v>
      </c>
      <c r="M199" s="854">
        <f>L199+M200</f>
        <v>0</v>
      </c>
      <c r="N199" s="943"/>
      <c r="O199" s="944"/>
    </row>
    <row r="200" spans="1:15" ht="14.5" customHeight="1" outlineLevel="1" x14ac:dyDescent="0.35">
      <c r="A200" s="436" t="s">
        <v>527</v>
      </c>
      <c r="B200" s="437"/>
      <c r="C200" s="379">
        <v>0</v>
      </c>
      <c r="D200" s="439" t="s">
        <v>528</v>
      </c>
      <c r="E200" s="440"/>
      <c r="F200" s="855">
        <f>F202+F203-F204</f>
        <v>0</v>
      </c>
      <c r="G200" s="856">
        <f>G202+G203-G204</f>
        <v>0</v>
      </c>
      <c r="H200" s="856">
        <f t="shared" ref="H200:L200" si="139">H202+H203-H204</f>
        <v>0</v>
      </c>
      <c r="I200" s="856">
        <f t="shared" si="139"/>
        <v>0</v>
      </c>
      <c r="J200" s="856">
        <f t="shared" si="139"/>
        <v>0</v>
      </c>
      <c r="K200" s="856">
        <f t="shared" si="139"/>
        <v>0</v>
      </c>
      <c r="L200" s="856">
        <f t="shared" si="139"/>
        <v>0</v>
      </c>
      <c r="M200" s="857">
        <f>M202+M203-M204</f>
        <v>0</v>
      </c>
      <c r="N200" s="945"/>
      <c r="O200" s="946"/>
    </row>
    <row r="201" spans="1:15" outlineLevel="1" x14ac:dyDescent="0.35">
      <c r="A201" s="284"/>
      <c r="B201" s="285"/>
      <c r="C201" s="363"/>
      <c r="D201" s="362"/>
      <c r="E201" s="423"/>
      <c r="F201" s="441"/>
      <c r="G201" s="442"/>
      <c r="H201" s="442"/>
      <c r="I201" s="442"/>
      <c r="J201" s="442"/>
      <c r="K201" s="442"/>
      <c r="L201" s="442"/>
      <c r="M201" s="443"/>
      <c r="N201" s="947"/>
      <c r="O201" s="948"/>
    </row>
    <row r="202" spans="1:15" outlineLevel="1" x14ac:dyDescent="0.35">
      <c r="A202" s="292"/>
      <c r="B202" s="444" t="s">
        <v>570</v>
      </c>
      <c r="C202" s="444"/>
      <c r="D202" s="444"/>
      <c r="E202" s="445"/>
      <c r="F202" s="858">
        <f>SUMIF($B$39:$B$163,"Contributions Confédération et canton",F39:F163)</f>
        <v>0</v>
      </c>
      <c r="G202" s="858">
        <f t="shared" ref="G202:M202" si="140">SUMIF($B$39:$B$163,"Contributions Confédération et canton",G39:G163)</f>
        <v>0</v>
      </c>
      <c r="H202" s="858">
        <f t="shared" si="140"/>
        <v>0</v>
      </c>
      <c r="I202" s="858">
        <f t="shared" si="140"/>
        <v>0</v>
      </c>
      <c r="J202" s="858">
        <f t="shared" si="140"/>
        <v>0</v>
      </c>
      <c r="K202" s="858">
        <f t="shared" si="140"/>
        <v>0</v>
      </c>
      <c r="L202" s="858">
        <f t="shared" si="140"/>
        <v>0</v>
      </c>
      <c r="M202" s="858">
        <f t="shared" si="140"/>
        <v>0</v>
      </c>
      <c r="N202" s="949"/>
      <c r="O202" s="950"/>
    </row>
    <row r="203" spans="1:15" outlineLevel="1" x14ac:dyDescent="0.35">
      <c r="A203" s="292"/>
      <c r="B203" s="446" t="s">
        <v>529</v>
      </c>
      <c r="C203" s="444"/>
      <c r="D203" s="444"/>
      <c r="E203" s="445"/>
      <c r="F203" s="447"/>
      <c r="G203" s="448"/>
      <c r="H203" s="448"/>
      <c r="I203" s="448"/>
      <c r="J203" s="448"/>
      <c r="K203" s="448"/>
      <c r="L203" s="448"/>
      <c r="M203" s="449"/>
      <c r="N203" s="949"/>
      <c r="O203" s="950"/>
    </row>
    <row r="204" spans="1:15" outlineLevel="1" x14ac:dyDescent="0.35">
      <c r="A204" s="292"/>
      <c r="B204" s="450" t="s">
        <v>571</v>
      </c>
      <c r="C204" s="451"/>
      <c r="D204" s="452"/>
      <c r="E204" s="445"/>
      <c r="F204" s="454"/>
      <c r="G204" s="455"/>
      <c r="H204" s="455"/>
      <c r="I204" s="455"/>
      <c r="J204" s="455"/>
      <c r="K204" s="455"/>
      <c r="L204" s="455"/>
      <c r="M204" s="456"/>
      <c r="N204" s="949"/>
      <c r="O204" s="950"/>
    </row>
    <row r="205" spans="1:15" outlineLevel="1" x14ac:dyDescent="0.35">
      <c r="A205" s="292"/>
      <c r="B205" s="457" t="s">
        <v>530</v>
      </c>
      <c r="C205" s="451"/>
      <c r="D205" s="452"/>
      <c r="E205" s="445"/>
      <c r="F205" s="860">
        <f>$C$200*F199</f>
        <v>0</v>
      </c>
      <c r="G205" s="860">
        <f t="shared" ref="G205:M205" si="141">$C$200*G199</f>
        <v>0</v>
      </c>
      <c r="H205" s="860">
        <f t="shared" si="141"/>
        <v>0</v>
      </c>
      <c r="I205" s="860">
        <f t="shared" si="141"/>
        <v>0</v>
      </c>
      <c r="J205" s="860">
        <f t="shared" si="141"/>
        <v>0</v>
      </c>
      <c r="K205" s="860">
        <f t="shared" si="141"/>
        <v>0</v>
      </c>
      <c r="L205" s="860">
        <f t="shared" si="141"/>
        <v>0</v>
      </c>
      <c r="M205" s="860">
        <f t="shared" si="141"/>
        <v>0</v>
      </c>
      <c r="N205" s="949"/>
      <c r="O205" s="950"/>
    </row>
    <row r="206" spans="1:15" outlineLevel="1" x14ac:dyDescent="0.35">
      <c r="M206" s="286"/>
      <c r="N206" s="951"/>
      <c r="O206" s="952"/>
    </row>
    <row r="207" spans="1:15" outlineLevel="1" x14ac:dyDescent="0.35">
      <c r="A207" s="426" t="s">
        <v>532</v>
      </c>
      <c r="B207" s="427"/>
      <c r="C207" s="428"/>
      <c r="D207" s="458"/>
      <c r="E207" s="429"/>
      <c r="F207" s="430"/>
      <c r="G207" s="427"/>
      <c r="H207" s="427"/>
      <c r="I207" s="427"/>
      <c r="J207" s="427"/>
      <c r="K207" s="427"/>
      <c r="L207" s="427"/>
      <c r="M207" s="431"/>
      <c r="N207" s="432"/>
      <c r="O207" s="432"/>
    </row>
    <row r="208" spans="1:15" outlineLevel="1" x14ac:dyDescent="0.35">
      <c r="A208" s="433" t="s">
        <v>526</v>
      </c>
      <c r="B208" s="417"/>
      <c r="C208" s="434"/>
      <c r="D208" s="459"/>
      <c r="E208" s="435"/>
      <c r="F208" s="852">
        <f>F209</f>
        <v>0</v>
      </c>
      <c r="G208" s="853">
        <f>F208+G209</f>
        <v>0</v>
      </c>
      <c r="H208" s="853">
        <f>G208+H209</f>
        <v>0</v>
      </c>
      <c r="I208" s="853">
        <f>H208+I209</f>
        <v>0</v>
      </c>
      <c r="J208" s="853">
        <f t="shared" ref="J208" si="142">I208+J209</f>
        <v>0</v>
      </c>
      <c r="K208" s="853">
        <f>J208+K209</f>
        <v>0</v>
      </c>
      <c r="L208" s="853">
        <f>K208+L209</f>
        <v>0</v>
      </c>
      <c r="M208" s="854">
        <f>L208+M209</f>
        <v>0</v>
      </c>
      <c r="N208" s="943"/>
      <c r="O208" s="944"/>
    </row>
    <row r="209" spans="1:15" outlineLevel="1" x14ac:dyDescent="0.35">
      <c r="A209" s="436" t="s">
        <v>527</v>
      </c>
      <c r="B209" s="437"/>
      <c r="C209" s="379">
        <v>0</v>
      </c>
      <c r="D209" s="439" t="s">
        <v>528</v>
      </c>
      <c r="E209" s="440"/>
      <c r="F209" s="855">
        <f>F211+F212-F213</f>
        <v>0</v>
      </c>
      <c r="G209" s="856">
        <f>G211+G212-G213</f>
        <v>0</v>
      </c>
      <c r="H209" s="856">
        <f t="shared" ref="H209:M209" si="143">H211+H212-H213</f>
        <v>0</v>
      </c>
      <c r="I209" s="856">
        <f>I211+I212-I213</f>
        <v>0</v>
      </c>
      <c r="J209" s="856">
        <f t="shared" si="143"/>
        <v>0</v>
      </c>
      <c r="K209" s="856">
        <f>K211+K212-K213</f>
        <v>0</v>
      </c>
      <c r="L209" s="856">
        <f>L211+L212-L213</f>
        <v>0</v>
      </c>
      <c r="M209" s="857">
        <f t="shared" si="143"/>
        <v>0</v>
      </c>
      <c r="N209" s="945"/>
      <c r="O209" s="946"/>
    </row>
    <row r="210" spans="1:15" outlineLevel="1" x14ac:dyDescent="0.35">
      <c r="A210" s="284"/>
      <c r="B210" s="285"/>
      <c r="C210" s="363"/>
      <c r="D210" s="362"/>
      <c r="E210" s="423"/>
      <c r="F210" s="441"/>
      <c r="G210" s="442"/>
      <c r="H210" s="442"/>
      <c r="I210" s="442"/>
      <c r="J210" s="442"/>
      <c r="K210" s="442"/>
      <c r="L210" s="442"/>
      <c r="M210" s="443"/>
      <c r="N210" s="947"/>
      <c r="O210" s="948"/>
    </row>
    <row r="211" spans="1:15" outlineLevel="1" x14ac:dyDescent="0.35">
      <c r="A211" s="292"/>
      <c r="B211" s="444" t="s">
        <v>570</v>
      </c>
      <c r="C211" s="444"/>
      <c r="D211" s="444"/>
      <c r="E211" s="445"/>
      <c r="F211" s="858">
        <f>SUMIF($B$39:$B$163,"Crédit d’investissement",F39:F163)</f>
        <v>0</v>
      </c>
      <c r="G211" s="858">
        <f t="shared" ref="G211:M211" si="144">SUMIF($B$39:$B$163,"Crédit d’investissement",G39:G163)</f>
        <v>0</v>
      </c>
      <c r="H211" s="858">
        <f t="shared" si="144"/>
        <v>0</v>
      </c>
      <c r="I211" s="858">
        <f t="shared" si="144"/>
        <v>0</v>
      </c>
      <c r="J211" s="858">
        <f t="shared" si="144"/>
        <v>0</v>
      </c>
      <c r="K211" s="858">
        <f t="shared" si="144"/>
        <v>0</v>
      </c>
      <c r="L211" s="858">
        <f t="shared" si="144"/>
        <v>0</v>
      </c>
      <c r="M211" s="858">
        <f t="shared" si="144"/>
        <v>0</v>
      </c>
      <c r="N211" s="949"/>
      <c r="O211" s="950"/>
    </row>
    <row r="212" spans="1:15" outlineLevel="1" x14ac:dyDescent="0.35">
      <c r="A212" s="292"/>
      <c r="B212" s="446" t="s">
        <v>529</v>
      </c>
      <c r="C212" s="444"/>
      <c r="D212" s="444"/>
      <c r="E212" s="445"/>
      <c r="F212" s="447"/>
      <c r="G212" s="448"/>
      <c r="H212" s="448"/>
      <c r="I212" s="448"/>
      <c r="J212" s="448"/>
      <c r="K212" s="448"/>
      <c r="L212" s="448"/>
      <c r="M212" s="449"/>
      <c r="N212" s="949"/>
      <c r="O212" s="950"/>
    </row>
    <row r="213" spans="1:15" outlineLevel="1" x14ac:dyDescent="0.35">
      <c r="A213" s="292"/>
      <c r="B213" s="450" t="s">
        <v>571</v>
      </c>
      <c r="C213" s="451"/>
      <c r="D213" s="452"/>
      <c r="E213" s="445"/>
      <c r="F213" s="454"/>
      <c r="G213" s="455"/>
      <c r="H213" s="455"/>
      <c r="I213" s="455"/>
      <c r="J213" s="455"/>
      <c r="K213" s="455"/>
      <c r="L213" s="455"/>
      <c r="M213" s="456"/>
      <c r="N213" s="949"/>
      <c r="O213" s="950"/>
    </row>
    <row r="214" spans="1:15" outlineLevel="1" x14ac:dyDescent="0.35">
      <c r="A214" s="292"/>
      <c r="B214" s="457" t="s">
        <v>530</v>
      </c>
      <c r="C214" s="451"/>
      <c r="D214" s="452"/>
      <c r="E214" s="445"/>
      <c r="F214" s="860">
        <f>$C$209*F208</f>
        <v>0</v>
      </c>
      <c r="G214" s="860">
        <f t="shared" ref="G214:M214" si="145">$C$209*G208</f>
        <v>0</v>
      </c>
      <c r="H214" s="860">
        <f t="shared" si="145"/>
        <v>0</v>
      </c>
      <c r="I214" s="860">
        <f t="shared" si="145"/>
        <v>0</v>
      </c>
      <c r="J214" s="860">
        <f t="shared" si="145"/>
        <v>0</v>
      </c>
      <c r="K214" s="860">
        <f t="shared" si="145"/>
        <v>0</v>
      </c>
      <c r="L214" s="860">
        <f t="shared" si="145"/>
        <v>0</v>
      </c>
      <c r="M214" s="860">
        <f t="shared" si="145"/>
        <v>0</v>
      </c>
      <c r="N214" s="949"/>
      <c r="O214" s="950"/>
    </row>
    <row r="215" spans="1:15" outlineLevel="1" x14ac:dyDescent="0.35">
      <c r="M215" s="286"/>
      <c r="N215" s="951"/>
      <c r="O215" s="952"/>
    </row>
    <row r="216" spans="1:15" outlineLevel="1" x14ac:dyDescent="0.35">
      <c r="A216" s="426" t="s">
        <v>298</v>
      </c>
      <c r="B216" s="427"/>
      <c r="C216" s="428"/>
      <c r="D216" s="458"/>
      <c r="E216" s="429"/>
      <c r="F216" s="430"/>
      <c r="G216" s="427"/>
      <c r="H216" s="427"/>
      <c r="I216" s="427"/>
      <c r="J216" s="427"/>
      <c r="K216" s="427"/>
      <c r="L216" s="427"/>
      <c r="M216" s="431"/>
      <c r="N216" s="432"/>
      <c r="O216" s="432"/>
    </row>
    <row r="217" spans="1:15" outlineLevel="1" x14ac:dyDescent="0.35">
      <c r="A217" s="433" t="s">
        <v>526</v>
      </c>
      <c r="B217" s="417"/>
      <c r="C217" s="434"/>
      <c r="D217" s="459"/>
      <c r="E217" s="435"/>
      <c r="F217" s="852">
        <f>F218</f>
        <v>0</v>
      </c>
      <c r="G217" s="853">
        <f>F217+G218</f>
        <v>0</v>
      </c>
      <c r="H217" s="853">
        <f>G217+H218</f>
        <v>0</v>
      </c>
      <c r="I217" s="853">
        <f>H217+I218</f>
        <v>0</v>
      </c>
      <c r="J217" s="853">
        <f t="shared" ref="J217" si="146">I217+J218</f>
        <v>0</v>
      </c>
      <c r="K217" s="853">
        <f>J217+K218</f>
        <v>0</v>
      </c>
      <c r="L217" s="853">
        <f t="shared" ref="L217" si="147">K217+L218</f>
        <v>0</v>
      </c>
      <c r="M217" s="854">
        <f>L217+M218</f>
        <v>0</v>
      </c>
      <c r="N217" s="943"/>
      <c r="O217" s="944"/>
    </row>
    <row r="218" spans="1:15" outlineLevel="1" x14ac:dyDescent="0.35">
      <c r="A218" s="436" t="s">
        <v>527</v>
      </c>
      <c r="B218" s="437"/>
      <c r="C218" s="460">
        <v>0.05</v>
      </c>
      <c r="D218" s="439" t="s">
        <v>528</v>
      </c>
      <c r="E218" s="440"/>
      <c r="F218" s="855">
        <f>F220+F221-F222</f>
        <v>0</v>
      </c>
      <c r="G218" s="856">
        <f>G220+G221-G222</f>
        <v>0</v>
      </c>
      <c r="H218" s="856">
        <f>H220+H221-H222</f>
        <v>0</v>
      </c>
      <c r="I218" s="856">
        <f t="shared" ref="I218:M218" si="148">I220+I221-I222</f>
        <v>0</v>
      </c>
      <c r="J218" s="856">
        <f t="shared" si="148"/>
        <v>0</v>
      </c>
      <c r="K218" s="856">
        <f t="shared" si="148"/>
        <v>0</v>
      </c>
      <c r="L218" s="856">
        <f t="shared" si="148"/>
        <v>0</v>
      </c>
      <c r="M218" s="857">
        <f t="shared" si="148"/>
        <v>0</v>
      </c>
      <c r="N218" s="945"/>
      <c r="O218" s="946"/>
    </row>
    <row r="219" spans="1:15" outlineLevel="1" x14ac:dyDescent="0.35">
      <c r="A219" s="284"/>
      <c r="B219" s="285"/>
      <c r="C219" s="363"/>
      <c r="D219" s="362"/>
      <c r="E219" s="423"/>
      <c r="F219" s="441"/>
      <c r="G219" s="442"/>
      <c r="H219" s="442"/>
      <c r="I219" s="442"/>
      <c r="J219" s="442"/>
      <c r="K219" s="442"/>
      <c r="L219" s="442"/>
      <c r="M219" s="443"/>
      <c r="N219" s="947"/>
      <c r="O219" s="948"/>
    </row>
    <row r="220" spans="1:15" outlineLevel="1" x14ac:dyDescent="0.35">
      <c r="A220" s="292"/>
      <c r="B220" s="444" t="s">
        <v>570</v>
      </c>
      <c r="C220" s="444"/>
      <c r="D220" s="444"/>
      <c r="E220" s="445"/>
      <c r="F220" s="858">
        <f>SUMIF($B$39:$B$163,"Hypothèque",F39:F163)</f>
        <v>0</v>
      </c>
      <c r="G220" s="858">
        <f t="shared" ref="G220:M220" si="149">SUMIF($B$39:$B$163,"Hypothèque",G39:G163)</f>
        <v>0</v>
      </c>
      <c r="H220" s="858"/>
      <c r="I220" s="858">
        <f t="shared" si="149"/>
        <v>0</v>
      </c>
      <c r="J220" s="858">
        <f t="shared" si="149"/>
        <v>0</v>
      </c>
      <c r="K220" s="858">
        <f t="shared" si="149"/>
        <v>0</v>
      </c>
      <c r="L220" s="858">
        <f t="shared" si="149"/>
        <v>0</v>
      </c>
      <c r="M220" s="858">
        <f t="shared" si="149"/>
        <v>0</v>
      </c>
      <c r="N220" s="949"/>
      <c r="O220" s="950"/>
    </row>
    <row r="221" spans="1:15" outlineLevel="1" x14ac:dyDescent="0.35">
      <c r="A221" s="292"/>
      <c r="B221" s="446" t="s">
        <v>529</v>
      </c>
      <c r="C221" s="444"/>
      <c r="D221" s="444"/>
      <c r="E221" s="445"/>
      <c r="F221" s="447"/>
      <c r="G221" s="448"/>
      <c r="H221" s="448"/>
      <c r="I221" s="448"/>
      <c r="J221" s="448"/>
      <c r="K221" s="448"/>
      <c r="L221" s="448"/>
      <c r="M221" s="449"/>
      <c r="N221" s="949"/>
      <c r="O221" s="950"/>
    </row>
    <row r="222" spans="1:15" outlineLevel="1" x14ac:dyDescent="0.35">
      <c r="A222" s="292"/>
      <c r="B222" s="450" t="s">
        <v>571</v>
      </c>
      <c r="C222" s="451"/>
      <c r="D222" s="452"/>
      <c r="E222" s="445"/>
      <c r="F222" s="454"/>
      <c r="G222" s="455"/>
      <c r="H222" s="455"/>
      <c r="I222" s="455"/>
      <c r="J222" s="455"/>
      <c r="K222" s="455"/>
      <c r="L222" s="455"/>
      <c r="M222" s="456"/>
      <c r="N222" s="949"/>
      <c r="O222" s="950"/>
    </row>
    <row r="223" spans="1:15" outlineLevel="1" x14ac:dyDescent="0.35">
      <c r="A223" s="292"/>
      <c r="B223" s="457" t="s">
        <v>530</v>
      </c>
      <c r="C223" s="451"/>
      <c r="D223" s="452"/>
      <c r="E223" s="445"/>
      <c r="F223" s="860">
        <f>$C$218*F217</f>
        <v>0</v>
      </c>
      <c r="G223" s="860">
        <f t="shared" ref="G223:M223" si="150">$C$218*G217</f>
        <v>0</v>
      </c>
      <c r="H223" s="860">
        <f t="shared" si="150"/>
        <v>0</v>
      </c>
      <c r="I223" s="860">
        <f t="shared" si="150"/>
        <v>0</v>
      </c>
      <c r="J223" s="860">
        <f t="shared" si="150"/>
        <v>0</v>
      </c>
      <c r="K223" s="860">
        <f t="shared" si="150"/>
        <v>0</v>
      </c>
      <c r="L223" s="860">
        <f t="shared" si="150"/>
        <v>0</v>
      </c>
      <c r="M223" s="860">
        <f t="shared" si="150"/>
        <v>0</v>
      </c>
      <c r="N223" s="949"/>
      <c r="O223" s="950"/>
    </row>
    <row r="224" spans="1:15" outlineLevel="1" x14ac:dyDescent="0.35">
      <c r="M224" s="286"/>
      <c r="N224" s="951"/>
      <c r="O224" s="952"/>
    </row>
    <row r="225" spans="1:15" outlineLevel="1" x14ac:dyDescent="0.35">
      <c r="A225" s="426" t="s">
        <v>533</v>
      </c>
      <c r="B225" s="427"/>
      <c r="C225" s="428"/>
      <c r="D225" s="458"/>
      <c r="E225" s="429"/>
      <c r="F225" s="430"/>
      <c r="G225" s="427"/>
      <c r="H225" s="427"/>
      <c r="I225" s="427"/>
      <c r="J225" s="427"/>
      <c r="K225" s="427"/>
      <c r="L225" s="427"/>
      <c r="M225" s="431"/>
      <c r="N225" s="432"/>
      <c r="O225" s="432"/>
    </row>
    <row r="226" spans="1:15" outlineLevel="1" x14ac:dyDescent="0.35">
      <c r="A226" s="433" t="s">
        <v>526</v>
      </c>
      <c r="B226" s="417"/>
      <c r="C226" s="434"/>
      <c r="D226" s="459"/>
      <c r="E226" s="435"/>
      <c r="F226" s="852">
        <f>F227</f>
        <v>0</v>
      </c>
      <c r="G226" s="853">
        <f>F226+G227</f>
        <v>0</v>
      </c>
      <c r="H226" s="853">
        <f>G226+H227</f>
        <v>0</v>
      </c>
      <c r="I226" s="853">
        <f>H226+I227</f>
        <v>0</v>
      </c>
      <c r="J226" s="853">
        <f t="shared" ref="J226" si="151">I226+J227</f>
        <v>0</v>
      </c>
      <c r="K226" s="853">
        <f t="shared" ref="K226" si="152">J226+K227</f>
        <v>0</v>
      </c>
      <c r="L226" s="853">
        <f t="shared" ref="L226" si="153">K226+L227</f>
        <v>0</v>
      </c>
      <c r="M226" s="854">
        <f t="shared" ref="M226" si="154">L226+M227</f>
        <v>0</v>
      </c>
      <c r="N226" s="954"/>
      <c r="O226" s="955"/>
    </row>
    <row r="227" spans="1:15" outlineLevel="1" x14ac:dyDescent="0.35">
      <c r="A227" s="436" t="s">
        <v>527</v>
      </c>
      <c r="B227" s="437"/>
      <c r="C227" s="461">
        <v>0.05</v>
      </c>
      <c r="D227" s="439" t="s">
        <v>528</v>
      </c>
      <c r="E227" s="440"/>
      <c r="F227" s="855">
        <f t="shared" ref="F227:L227" si="155">F229+F230-F231</f>
        <v>0</v>
      </c>
      <c r="G227" s="856">
        <f>G229+G230-G231</f>
        <v>0</v>
      </c>
      <c r="H227" s="856">
        <f t="shared" si="155"/>
        <v>0</v>
      </c>
      <c r="I227" s="856">
        <f t="shared" si="155"/>
        <v>0</v>
      </c>
      <c r="J227" s="856">
        <f t="shared" si="155"/>
        <v>0</v>
      </c>
      <c r="K227" s="856">
        <f t="shared" si="155"/>
        <v>0</v>
      </c>
      <c r="L227" s="856">
        <f t="shared" si="155"/>
        <v>0</v>
      </c>
      <c r="M227" s="857">
        <f>M229+M230-M231</f>
        <v>0</v>
      </c>
      <c r="N227" s="956"/>
      <c r="O227" s="957"/>
    </row>
    <row r="228" spans="1:15" outlineLevel="1" x14ac:dyDescent="0.35">
      <c r="A228" s="284"/>
      <c r="B228" s="285"/>
      <c r="C228" s="363"/>
      <c r="D228" s="362"/>
      <c r="E228" s="423"/>
      <c r="F228" s="441"/>
      <c r="G228" s="442"/>
      <c r="H228" s="442"/>
      <c r="I228" s="442"/>
      <c r="J228" s="442"/>
      <c r="K228" s="442"/>
      <c r="L228" s="442"/>
      <c r="M228" s="443"/>
      <c r="N228" s="938"/>
      <c r="O228" s="939"/>
    </row>
    <row r="229" spans="1:15" outlineLevel="1" x14ac:dyDescent="0.35">
      <c r="A229" s="292"/>
      <c r="B229" s="444" t="s">
        <v>570</v>
      </c>
      <c r="C229" s="444"/>
      <c r="D229" s="444"/>
      <c r="E229" s="445"/>
      <c r="F229" s="858">
        <f>SUMIF($B$39:$B$163,"Prêts de tiers",F39:F163)</f>
        <v>0</v>
      </c>
      <c r="G229" s="858">
        <f t="shared" ref="G229:M229" si="156">SUMIF($B$39:$B$163,"Prêts de tiers",G39:G163)</f>
        <v>0</v>
      </c>
      <c r="H229" s="858">
        <f t="shared" si="156"/>
        <v>0</v>
      </c>
      <c r="I229" s="858">
        <f t="shared" si="156"/>
        <v>0</v>
      </c>
      <c r="J229" s="858">
        <f t="shared" si="156"/>
        <v>0</v>
      </c>
      <c r="K229" s="858">
        <f t="shared" si="156"/>
        <v>0</v>
      </c>
      <c r="L229" s="858">
        <f t="shared" si="156"/>
        <v>0</v>
      </c>
      <c r="M229" s="858">
        <f t="shared" si="156"/>
        <v>0</v>
      </c>
      <c r="N229" s="928"/>
      <c r="O229" s="940"/>
    </row>
    <row r="230" spans="1:15" outlineLevel="1" x14ac:dyDescent="0.35">
      <c r="A230" s="292"/>
      <c r="B230" s="446" t="s">
        <v>529</v>
      </c>
      <c r="C230" s="444"/>
      <c r="D230" s="444"/>
      <c r="E230" s="445"/>
      <c r="F230" s="447"/>
      <c r="G230" s="448"/>
      <c r="H230" s="448"/>
      <c r="I230" s="448"/>
      <c r="J230" s="448"/>
      <c r="K230" s="448"/>
      <c r="L230" s="448"/>
      <c r="M230" s="449"/>
      <c r="N230" s="928"/>
      <c r="O230" s="940"/>
    </row>
    <row r="231" spans="1:15" outlineLevel="1" x14ac:dyDescent="0.35">
      <c r="A231" s="292"/>
      <c r="B231" s="450" t="s">
        <v>571</v>
      </c>
      <c r="C231" s="451"/>
      <c r="D231" s="452"/>
      <c r="E231" s="445"/>
      <c r="F231" s="454"/>
      <c r="G231" s="455"/>
      <c r="H231" s="455"/>
      <c r="I231" s="455"/>
      <c r="J231" s="455"/>
      <c r="K231" s="455"/>
      <c r="L231" s="455"/>
      <c r="M231" s="456"/>
      <c r="N231" s="928"/>
      <c r="O231" s="940"/>
    </row>
    <row r="232" spans="1:15" outlineLevel="1" x14ac:dyDescent="0.35">
      <c r="A232" s="292"/>
      <c r="B232" s="457" t="s">
        <v>530</v>
      </c>
      <c r="C232" s="451"/>
      <c r="D232" s="452"/>
      <c r="E232" s="445"/>
      <c r="F232" s="860">
        <f>$C$227*F226</f>
        <v>0</v>
      </c>
      <c r="G232" s="860">
        <f t="shared" ref="G232:M232" si="157">$C$227*G226</f>
        <v>0</v>
      </c>
      <c r="H232" s="860">
        <f t="shared" si="157"/>
        <v>0</v>
      </c>
      <c r="I232" s="860">
        <f t="shared" si="157"/>
        <v>0</v>
      </c>
      <c r="J232" s="860">
        <f t="shared" si="157"/>
        <v>0</v>
      </c>
      <c r="K232" s="860">
        <f t="shared" si="157"/>
        <v>0</v>
      </c>
      <c r="L232" s="860">
        <f t="shared" si="157"/>
        <v>0</v>
      </c>
      <c r="M232" s="860">
        <f t="shared" si="157"/>
        <v>0</v>
      </c>
      <c r="N232" s="928"/>
      <c r="O232" s="940"/>
    </row>
    <row r="233" spans="1:15" outlineLevel="1" x14ac:dyDescent="0.35">
      <c r="A233" s="319"/>
      <c r="M233" s="286"/>
      <c r="N233" s="941"/>
      <c r="O233" s="942"/>
    </row>
    <row r="234" spans="1:15" outlineLevel="1" x14ac:dyDescent="0.35">
      <c r="A234" s="426" t="s">
        <v>299</v>
      </c>
      <c r="B234" s="427"/>
      <c r="C234" s="428"/>
      <c r="D234" s="458"/>
      <c r="E234" s="429"/>
      <c r="F234" s="430"/>
      <c r="G234" s="427"/>
      <c r="H234" s="427"/>
      <c r="I234" s="427"/>
      <c r="J234" s="427"/>
      <c r="K234" s="427"/>
      <c r="L234" s="427"/>
      <c r="M234" s="431"/>
      <c r="N234" s="432"/>
      <c r="O234" s="432"/>
    </row>
    <row r="235" spans="1:15" outlineLevel="1" x14ac:dyDescent="0.35">
      <c r="A235" s="433" t="s">
        <v>526</v>
      </c>
      <c r="B235" s="417"/>
      <c r="C235" s="434"/>
      <c r="D235" s="459"/>
      <c r="E235" s="435"/>
      <c r="F235" s="852">
        <f>F236</f>
        <v>0</v>
      </c>
      <c r="G235" s="853">
        <f>F235+G236</f>
        <v>0</v>
      </c>
      <c r="H235" s="853">
        <f>G235+H236</f>
        <v>0</v>
      </c>
      <c r="I235" s="853">
        <f>H235+I236</f>
        <v>0</v>
      </c>
      <c r="J235" s="853">
        <f t="shared" ref="J235" si="158">I235+J236</f>
        <v>0</v>
      </c>
      <c r="K235" s="853">
        <f t="shared" ref="K235" si="159">J235+K236</f>
        <v>0</v>
      </c>
      <c r="L235" s="853">
        <f t="shared" ref="L235" si="160">K235+L236</f>
        <v>0</v>
      </c>
      <c r="M235" s="854">
        <f t="shared" ref="M235" si="161">L235+M236</f>
        <v>0</v>
      </c>
      <c r="N235" s="943"/>
      <c r="O235" s="944"/>
    </row>
    <row r="236" spans="1:15" outlineLevel="1" x14ac:dyDescent="0.35">
      <c r="A236" s="436" t="s">
        <v>527</v>
      </c>
      <c r="B236" s="437"/>
      <c r="C236" s="461">
        <v>0.05</v>
      </c>
      <c r="D236" s="439" t="s">
        <v>528</v>
      </c>
      <c r="E236" s="440"/>
      <c r="F236" s="855">
        <f>F238+F239-F240</f>
        <v>0</v>
      </c>
      <c r="G236" s="856">
        <f>G238+G239-G240</f>
        <v>0</v>
      </c>
      <c r="H236" s="856">
        <f>H238+H239-H240</f>
        <v>0</v>
      </c>
      <c r="I236" s="856">
        <f t="shared" ref="I236:J236" si="162">I238+I239-I240</f>
        <v>0</v>
      </c>
      <c r="J236" s="856">
        <f t="shared" si="162"/>
        <v>0</v>
      </c>
      <c r="K236" s="856">
        <f>K238+K239-K240</f>
        <v>0</v>
      </c>
      <c r="L236" s="856">
        <f>L238+L239-L240</f>
        <v>0</v>
      </c>
      <c r="M236" s="857">
        <f t="shared" ref="M236" si="163">M238+M239-M240</f>
        <v>0</v>
      </c>
      <c r="N236" s="945"/>
      <c r="O236" s="946"/>
    </row>
    <row r="237" spans="1:15" outlineLevel="1" x14ac:dyDescent="0.35">
      <c r="A237" s="284"/>
      <c r="B237" s="285"/>
      <c r="C237" s="363"/>
      <c r="D237" s="362"/>
      <c r="E237" s="423"/>
      <c r="F237" s="441"/>
      <c r="G237" s="442"/>
      <c r="H237" s="442"/>
      <c r="I237" s="442"/>
      <c r="J237" s="442"/>
      <c r="K237" s="442"/>
      <c r="L237" s="442"/>
      <c r="M237" s="443"/>
      <c r="N237" s="947"/>
      <c r="O237" s="948"/>
    </row>
    <row r="238" spans="1:15" outlineLevel="1" x14ac:dyDescent="0.35">
      <c r="A238" s="292"/>
      <c r="B238" s="444" t="s">
        <v>570</v>
      </c>
      <c r="C238" s="444"/>
      <c r="D238" s="444"/>
      <c r="E238" s="445"/>
      <c r="F238" s="858">
        <f>SUMIF($B$39:$B$163,"Prêts bancaires",F39:F163)</f>
        <v>0</v>
      </c>
      <c r="G238" s="858">
        <f t="shared" ref="G238:M238" si="164">SUMIF($B$39:$B$163,"Prêts bancaires",G39:G163)</f>
        <v>0</v>
      </c>
      <c r="H238" s="858">
        <f t="shared" si="164"/>
        <v>0</v>
      </c>
      <c r="I238" s="858">
        <f t="shared" si="164"/>
        <v>0</v>
      </c>
      <c r="J238" s="858">
        <f t="shared" si="164"/>
        <v>0</v>
      </c>
      <c r="K238" s="858">
        <f t="shared" si="164"/>
        <v>0</v>
      </c>
      <c r="L238" s="858">
        <f>SUMIF($B$39:$B$163,"Prêts bancaires",L39:L163)</f>
        <v>0</v>
      </c>
      <c r="M238" s="858">
        <f t="shared" si="164"/>
        <v>0</v>
      </c>
      <c r="N238" s="949"/>
      <c r="O238" s="950"/>
    </row>
    <row r="239" spans="1:15" outlineLevel="1" x14ac:dyDescent="0.35">
      <c r="A239" s="292"/>
      <c r="B239" s="446" t="s">
        <v>529</v>
      </c>
      <c r="C239" s="444"/>
      <c r="D239" s="444"/>
      <c r="E239" s="445"/>
      <c r="F239" s="447"/>
      <c r="G239" s="448"/>
      <c r="H239" s="448"/>
      <c r="I239" s="448"/>
      <c r="J239" s="448"/>
      <c r="K239" s="448"/>
      <c r="L239" s="448"/>
      <c r="M239" s="449"/>
      <c r="N239" s="949"/>
      <c r="O239" s="950"/>
    </row>
    <row r="240" spans="1:15" outlineLevel="1" x14ac:dyDescent="0.35">
      <c r="A240" s="292"/>
      <c r="B240" s="450" t="s">
        <v>571</v>
      </c>
      <c r="C240" s="451"/>
      <c r="D240" s="452"/>
      <c r="E240" s="445"/>
      <c r="F240" s="454"/>
      <c r="G240" s="455"/>
      <c r="H240" s="455"/>
      <c r="I240" s="455"/>
      <c r="J240" s="455"/>
      <c r="K240" s="455"/>
      <c r="L240" s="455"/>
      <c r="M240" s="456"/>
      <c r="N240" s="949"/>
      <c r="O240" s="950"/>
    </row>
    <row r="241" spans="1:15" outlineLevel="1" x14ac:dyDescent="0.35">
      <c r="A241" s="292"/>
      <c r="B241" s="457" t="s">
        <v>530</v>
      </c>
      <c r="C241" s="451"/>
      <c r="D241" s="452"/>
      <c r="E241" s="445"/>
      <c r="F241" s="860">
        <f>$C$236*F235</f>
        <v>0</v>
      </c>
      <c r="G241" s="860">
        <f t="shared" ref="G241:M241" si="165">$C$236*G235</f>
        <v>0</v>
      </c>
      <c r="H241" s="860">
        <f t="shared" si="165"/>
        <v>0</v>
      </c>
      <c r="I241" s="860">
        <f t="shared" si="165"/>
        <v>0</v>
      </c>
      <c r="J241" s="860">
        <f t="shared" si="165"/>
        <v>0</v>
      </c>
      <c r="K241" s="860">
        <f t="shared" si="165"/>
        <v>0</v>
      </c>
      <c r="L241" s="860">
        <f t="shared" si="165"/>
        <v>0</v>
      </c>
      <c r="M241" s="860">
        <f t="shared" si="165"/>
        <v>0</v>
      </c>
      <c r="N241" s="949"/>
      <c r="O241" s="950"/>
    </row>
    <row r="242" spans="1:15" outlineLevel="1" x14ac:dyDescent="0.35">
      <c r="M242" s="286"/>
      <c r="N242" s="951"/>
      <c r="O242" s="952"/>
    </row>
    <row r="243" spans="1:15" outlineLevel="1" x14ac:dyDescent="0.35">
      <c r="A243" s="426" t="s">
        <v>534</v>
      </c>
      <c r="B243" s="427"/>
      <c r="C243" s="428"/>
      <c r="D243" s="458"/>
      <c r="E243" s="429"/>
      <c r="F243" s="430"/>
      <c r="G243" s="427"/>
      <c r="H243" s="427"/>
      <c r="I243" s="427"/>
      <c r="J243" s="427"/>
      <c r="K243" s="427"/>
      <c r="L243" s="427"/>
      <c r="M243" s="431"/>
      <c r="N243" s="432"/>
      <c r="O243" s="432"/>
    </row>
    <row r="244" spans="1:15" outlineLevel="1" x14ac:dyDescent="0.35">
      <c r="A244" s="433" t="s">
        <v>526</v>
      </c>
      <c r="B244" s="417"/>
      <c r="C244" s="434"/>
      <c r="D244" s="459"/>
      <c r="E244" s="435"/>
      <c r="F244" s="852">
        <f>F245</f>
        <v>0</v>
      </c>
      <c r="G244" s="853">
        <f>F244+G245</f>
        <v>0</v>
      </c>
      <c r="H244" s="853">
        <f>G244+H245</f>
        <v>0</v>
      </c>
      <c r="I244" s="853">
        <f>H244+I245</f>
        <v>0</v>
      </c>
      <c r="J244" s="853">
        <f t="shared" ref="J244" si="166">I244+J245</f>
        <v>0</v>
      </c>
      <c r="K244" s="853">
        <f t="shared" ref="K244" si="167">J244+K245</f>
        <v>0</v>
      </c>
      <c r="L244" s="853">
        <f t="shared" ref="L244" si="168">K244+L245</f>
        <v>0</v>
      </c>
      <c r="M244" s="854">
        <f t="shared" ref="M244" si="169">L244+M245</f>
        <v>0</v>
      </c>
      <c r="N244" s="943"/>
      <c r="O244" s="944"/>
    </row>
    <row r="245" spans="1:15" outlineLevel="1" x14ac:dyDescent="0.35">
      <c r="A245" s="436" t="s">
        <v>527</v>
      </c>
      <c r="B245" s="437"/>
      <c r="C245" s="461">
        <v>0.05</v>
      </c>
      <c r="D245" s="439" t="s">
        <v>528</v>
      </c>
      <c r="E245" s="440"/>
      <c r="F245" s="855">
        <f>F247+F248-F249</f>
        <v>0</v>
      </c>
      <c r="G245" s="856">
        <f>G247+G248-G249</f>
        <v>0</v>
      </c>
      <c r="H245" s="856">
        <f t="shared" ref="H245:M245" si="170">H247+H248-H249</f>
        <v>0</v>
      </c>
      <c r="I245" s="856">
        <f t="shared" si="170"/>
        <v>0</v>
      </c>
      <c r="J245" s="856">
        <f t="shared" si="170"/>
        <v>0</v>
      </c>
      <c r="K245" s="856">
        <f t="shared" si="170"/>
        <v>0</v>
      </c>
      <c r="L245" s="856">
        <f t="shared" si="170"/>
        <v>0</v>
      </c>
      <c r="M245" s="857">
        <f t="shared" si="170"/>
        <v>0</v>
      </c>
      <c r="N245" s="945"/>
      <c r="O245" s="946"/>
    </row>
    <row r="246" spans="1:15" outlineLevel="1" x14ac:dyDescent="0.35">
      <c r="A246" s="462"/>
      <c r="B246" s="463"/>
      <c r="C246" s="464"/>
      <c r="D246" s="465"/>
      <c r="E246" s="466"/>
      <c r="F246" s="441"/>
      <c r="G246" s="442"/>
      <c r="H246" s="442"/>
      <c r="I246" s="442"/>
      <c r="J246" s="442"/>
      <c r="K246" s="442"/>
      <c r="L246" s="442"/>
      <c r="M246" s="443"/>
      <c r="N246" s="947"/>
      <c r="O246" s="948"/>
    </row>
    <row r="247" spans="1:15" outlineLevel="1" x14ac:dyDescent="0.35">
      <c r="A247" s="284"/>
      <c r="B247" s="444" t="s">
        <v>570</v>
      </c>
      <c r="C247" s="467"/>
      <c r="D247" s="467"/>
      <c r="E247" s="445"/>
      <c r="F247" s="858">
        <f>SUMIF($B$39:$B$163,"unbekannte Restfinanzierung",F39:F163)</f>
        <v>0</v>
      </c>
      <c r="G247" s="858">
        <f t="shared" ref="G247:M247" si="171">SUMIF($B$39:$B$163,"unbekannte Restfinanzierung",G39:G163)</f>
        <v>0</v>
      </c>
      <c r="H247" s="858">
        <f t="shared" si="171"/>
        <v>0</v>
      </c>
      <c r="I247" s="858">
        <f t="shared" si="171"/>
        <v>0</v>
      </c>
      <c r="J247" s="858">
        <f t="shared" si="171"/>
        <v>0</v>
      </c>
      <c r="K247" s="858">
        <f t="shared" si="171"/>
        <v>0</v>
      </c>
      <c r="L247" s="858">
        <f t="shared" si="171"/>
        <v>0</v>
      </c>
      <c r="M247" s="858">
        <f t="shared" si="171"/>
        <v>0</v>
      </c>
      <c r="N247" s="949"/>
      <c r="O247" s="953"/>
    </row>
    <row r="248" spans="1:15" outlineLevel="1" x14ac:dyDescent="0.35">
      <c r="A248" s="284"/>
      <c r="B248" s="446" t="s">
        <v>529</v>
      </c>
      <c r="C248" s="467"/>
      <c r="D248" s="467"/>
      <c r="E248" s="445"/>
      <c r="F248" s="447"/>
      <c r="G248" s="448"/>
      <c r="H248" s="448"/>
      <c r="I248" s="448"/>
      <c r="J248" s="448"/>
      <c r="K248" s="448"/>
      <c r="L248" s="448"/>
      <c r="M248" s="449"/>
      <c r="N248" s="949"/>
      <c r="O248" s="953"/>
    </row>
    <row r="249" spans="1:15" outlineLevel="1" x14ac:dyDescent="0.35">
      <c r="A249" s="284"/>
      <c r="B249" s="450" t="s">
        <v>571</v>
      </c>
      <c r="C249" s="468"/>
      <c r="D249" s="469"/>
      <c r="E249" s="445"/>
      <c r="F249" s="454"/>
      <c r="G249" s="455"/>
      <c r="H249" s="455"/>
      <c r="I249" s="455"/>
      <c r="J249" s="455"/>
      <c r="K249" s="455"/>
      <c r="L249" s="455"/>
      <c r="M249" s="456"/>
      <c r="N249" s="949"/>
      <c r="O249" s="953"/>
    </row>
    <row r="250" spans="1:15" outlineLevel="1" x14ac:dyDescent="0.35">
      <c r="A250" s="284"/>
      <c r="B250" s="457" t="s">
        <v>530</v>
      </c>
      <c r="C250" s="468"/>
      <c r="D250" s="469"/>
      <c r="E250" s="445"/>
      <c r="F250" s="860">
        <f>$C$245*F244</f>
        <v>0</v>
      </c>
      <c r="G250" s="860">
        <f t="shared" ref="G250:M250" si="172">$C$245*G244</f>
        <v>0</v>
      </c>
      <c r="H250" s="860">
        <f t="shared" si="172"/>
        <v>0</v>
      </c>
      <c r="I250" s="860">
        <f t="shared" si="172"/>
        <v>0</v>
      </c>
      <c r="J250" s="860">
        <f t="shared" si="172"/>
        <v>0</v>
      </c>
      <c r="K250" s="860">
        <f t="shared" si="172"/>
        <v>0</v>
      </c>
      <c r="L250" s="860">
        <f t="shared" si="172"/>
        <v>0</v>
      </c>
      <c r="M250" s="860">
        <f t="shared" si="172"/>
        <v>0</v>
      </c>
      <c r="N250" s="949"/>
      <c r="O250" s="953"/>
    </row>
    <row r="251" spans="1:15" outlineLevel="1" x14ac:dyDescent="0.35">
      <c r="A251" s="470"/>
      <c r="B251" s="288"/>
      <c r="C251" s="288"/>
      <c r="D251" s="288"/>
      <c r="E251" s="288"/>
      <c r="F251" s="288"/>
      <c r="G251" s="288"/>
      <c r="H251" s="288"/>
      <c r="I251" s="288"/>
      <c r="J251" s="288"/>
      <c r="K251" s="288"/>
      <c r="L251" s="288"/>
      <c r="M251" s="288"/>
      <c r="N251" s="951"/>
      <c r="O251" s="952"/>
    </row>
    <row r="252" spans="1:15" x14ac:dyDescent="0.35">
      <c r="A252" s="362"/>
    </row>
    <row r="253" spans="1:15" x14ac:dyDescent="0.35">
      <c r="A253" s="362"/>
    </row>
    <row r="254" spans="1:15" x14ac:dyDescent="0.35">
      <c r="A254" s="362"/>
    </row>
  </sheetData>
  <sheetProtection sheet="1" formatCells="0"/>
  <mergeCells count="23">
    <mergeCell ref="N165:O165"/>
    <mergeCell ref="N166:O166"/>
    <mergeCell ref="N168:O170"/>
    <mergeCell ref="N167:O167"/>
    <mergeCell ref="A5:O5"/>
    <mergeCell ref="N35:O35"/>
    <mergeCell ref="N192:O197"/>
    <mergeCell ref="N199:O200"/>
    <mergeCell ref="N201:O206"/>
    <mergeCell ref="N179:O179"/>
    <mergeCell ref="N181:O182"/>
    <mergeCell ref="N183:O188"/>
    <mergeCell ref="N190:O191"/>
    <mergeCell ref="N208:O209"/>
    <mergeCell ref="N210:O215"/>
    <mergeCell ref="N217:O218"/>
    <mergeCell ref="N219:O224"/>
    <mergeCell ref="N226:O227"/>
    <mergeCell ref="N228:O233"/>
    <mergeCell ref="N235:O236"/>
    <mergeCell ref="N237:O242"/>
    <mergeCell ref="N244:O245"/>
    <mergeCell ref="N246:O251"/>
  </mergeCells>
  <conditionalFormatting sqref="F28:M29">
    <cfRule type="cellIs" dxfId="49" priority="2" operator="lessThan">
      <formula>0</formula>
    </cfRule>
  </conditionalFormatting>
  <conditionalFormatting sqref="N28:N29">
    <cfRule type="cellIs" dxfId="48" priority="1" operator="lessThan">
      <formula>0</formula>
    </cfRule>
  </conditionalFormatting>
  <pageMargins left="0.70866141732283472" right="0.70866141732283472" top="0.78740157480314965" bottom="0.78740157480314965" header="0.31496062992125984" footer="0.31496062992125984"/>
  <pageSetup paperSize="9" scale="38" fitToHeight="0" orientation="landscape" r:id="rId1"/>
  <rowBreaks count="4" manualBreakCount="4">
    <brk id="31" max="14" man="1"/>
    <brk id="93" max="14" man="1"/>
    <brk id="163" max="14" man="1"/>
    <brk id="215" max="14" man="1"/>
  </rowBreaks>
  <ignoredErrors>
    <ignoredError sqref="E53" unlockedFormula="1"/>
  </ignoredErrors>
  <legacyDrawing r:id="rId2"/>
  <extLst>
    <ext xmlns:x14="http://schemas.microsoft.com/office/spreadsheetml/2009/9/main" uri="{CCE6A557-97BC-4b89-ADB6-D9C93CAAB3DF}">
      <x14:dataValidations xmlns:xm="http://schemas.microsoft.com/office/excel/2006/main" count="17">
        <x14:dataValidation type="list" allowBlank="1" showInputMessage="1" showErrorMessage="1">
          <x14:formula1>
            <xm:f>'Dropdown input'!$B$46:$B$52</xm:f>
          </x14:formula1>
          <xm:sqref>B98:B104</xm:sqref>
        </x14:dataValidation>
        <x14:dataValidation type="list" allowBlank="1" showInputMessage="1" showErrorMessage="1">
          <x14:formula1>
            <xm:f>'Dropdown input'!$B$46:$B$52</xm:f>
          </x14:formula1>
          <xm:sqref>B84:B90</xm:sqref>
        </x14:dataValidation>
        <x14:dataValidation type="list" allowBlank="1" showInputMessage="1" showErrorMessage="1">
          <x14:formula1>
            <xm:f>'Dropdown input'!$B$46:$B$52</xm:f>
          </x14:formula1>
          <xm:sqref>B70:B76</xm:sqref>
        </x14:dataValidation>
        <x14:dataValidation type="list" allowBlank="1" showInputMessage="1" showErrorMessage="1">
          <x14:formula1>
            <xm:f>'Dropdown input'!$B$46:$B$52</xm:f>
          </x14:formula1>
          <xm:sqref>B56:B62</xm:sqref>
        </x14:dataValidation>
        <x14:dataValidation type="list" allowBlank="1" showInputMessage="1" showErrorMessage="1">
          <x14:formula1>
            <xm:f>'Dropdown input'!$B$46:$B$52</xm:f>
          </x14:formula1>
          <xm:sqref>B112:B118</xm:sqref>
        </x14:dataValidation>
        <x14:dataValidation type="list" allowBlank="1" showInputMessage="1" showErrorMessage="1">
          <x14:formula1>
            <xm:f>'Dropdown input'!$B$46:$B$52</xm:f>
          </x14:formula1>
          <xm:sqref>B126:B132</xm:sqref>
        </x14:dataValidation>
        <x14:dataValidation type="list" allowBlank="1" showInputMessage="1" showErrorMessage="1">
          <x14:formula1>
            <xm:f>'Dropdown input'!$B$46:$B$52</xm:f>
          </x14:formula1>
          <xm:sqref>B140:B146</xm:sqref>
        </x14:dataValidation>
        <x14:dataValidation type="list" allowBlank="1" showInputMessage="1" showErrorMessage="1">
          <x14:formula1>
            <xm:f>'Dropdown input'!$B$46:$B$52</xm:f>
          </x14:formula1>
          <xm:sqref>B154:B160</xm:sqref>
        </x14:dataValidation>
        <x14:dataValidation type="list" allowBlank="1" showInputMessage="1" showErrorMessage="1">
          <x14:formula1>
            <xm:f>'Dropdown input'!$B$55:$B$57</xm:f>
          </x14:formula1>
          <xm:sqref>D245</xm:sqref>
        </x14:dataValidation>
        <x14:dataValidation type="list" allowBlank="1" showInputMessage="1" showErrorMessage="1">
          <x14:formula1>
            <xm:f>'Dropdown input'!$B$55:$B$57</xm:f>
          </x14:formula1>
          <xm:sqref>D236</xm:sqref>
        </x14:dataValidation>
        <x14:dataValidation type="list" allowBlank="1" showInputMessage="1" showErrorMessage="1">
          <x14:formula1>
            <xm:f>'Dropdown input'!$B$55:$B$57</xm:f>
          </x14:formula1>
          <xm:sqref>D227</xm:sqref>
        </x14:dataValidation>
        <x14:dataValidation type="list" allowBlank="1" showInputMessage="1" showErrorMessage="1">
          <x14:formula1>
            <xm:f>'Dropdown input'!$B$55:$B$57</xm:f>
          </x14:formula1>
          <xm:sqref>D218</xm:sqref>
        </x14:dataValidation>
        <x14:dataValidation type="list" allowBlank="1" showInputMessage="1" showErrorMessage="1">
          <x14:formula1>
            <xm:f>'Dropdown input'!$B$55:$B$57</xm:f>
          </x14:formula1>
          <xm:sqref>D209</xm:sqref>
        </x14:dataValidation>
        <x14:dataValidation type="list" allowBlank="1" showInputMessage="1" showErrorMessage="1">
          <x14:formula1>
            <xm:f>'Dropdown input'!$B$55:$B$57</xm:f>
          </x14:formula1>
          <xm:sqref>D200</xm:sqref>
        </x14:dataValidation>
        <x14:dataValidation type="list" allowBlank="1" showInputMessage="1" showErrorMessage="1">
          <x14:formula1>
            <xm:f>'Dropdown input'!$B$55:$B$57</xm:f>
          </x14:formula1>
          <xm:sqref>D191</xm:sqref>
        </x14:dataValidation>
        <x14:dataValidation type="list" allowBlank="1" showInputMessage="1" showErrorMessage="1">
          <x14:formula1>
            <xm:f>'Dropdown input'!$B$46:$B$52</xm:f>
          </x14:formula1>
          <xm:sqref>B42:B48</xm:sqref>
        </x14:dataValidation>
        <x14:dataValidation type="list" allowBlank="1" showInputMessage="1" showErrorMessage="1">
          <x14:formula1>
            <xm:f>'Dropdown input'!$B$55:$B$57</xm:f>
          </x14:formula1>
          <xm:sqref>D182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AE135"/>
  <sheetViews>
    <sheetView showGridLines="0" view="pageBreakPreview" topLeftCell="A2" zoomScale="90" zoomScaleNormal="100" zoomScaleSheetLayoutView="90" workbookViewId="0">
      <selection activeCell="A19" sqref="A19"/>
    </sheetView>
  </sheetViews>
  <sheetFormatPr baseColWidth="10" defaultColWidth="11" defaultRowHeight="14" outlineLevelRow="1" x14ac:dyDescent="0.3"/>
  <cols>
    <col min="1" max="1" width="52.58203125" style="7" customWidth="1"/>
    <col min="2" max="2" width="19.08203125" style="7" bestFit="1" customWidth="1"/>
    <col min="3" max="3" width="14.08203125" style="7" customWidth="1"/>
    <col min="4" max="4" width="11" style="7"/>
    <col min="5" max="10" width="11" style="7" customWidth="1"/>
    <col min="11" max="11" width="30.08203125" style="7" customWidth="1"/>
    <col min="12" max="12" width="22.5" style="7" customWidth="1"/>
    <col min="13" max="14" width="16.58203125" style="7" customWidth="1"/>
    <col min="15" max="15" width="8.33203125" style="7" customWidth="1"/>
    <col min="16" max="16" width="41.33203125" style="7" customWidth="1"/>
    <col min="17" max="16384" width="11" style="7"/>
  </cols>
  <sheetData>
    <row r="1" spans="1:31" s="16" customFormat="1" ht="24.65" customHeight="1" x14ac:dyDescent="0.3">
      <c r="A1" s="659" t="s">
        <v>572</v>
      </c>
      <c r="B1" s="15"/>
      <c r="C1" s="15"/>
      <c r="D1" s="15"/>
      <c r="E1" s="15"/>
      <c r="F1" s="15"/>
      <c r="G1" s="15"/>
      <c r="H1" s="15"/>
      <c r="I1" s="15"/>
      <c r="J1" s="15"/>
      <c r="K1" s="15"/>
      <c r="L1" s="15"/>
      <c r="M1" s="15"/>
      <c r="N1" s="15"/>
      <c r="O1" s="15"/>
      <c r="P1" s="15"/>
      <c r="Q1" s="9"/>
      <c r="R1" s="9"/>
      <c r="S1" s="9"/>
      <c r="T1" s="9"/>
      <c r="U1" s="9"/>
      <c r="V1" s="9"/>
      <c r="W1" s="9"/>
      <c r="X1" s="9"/>
      <c r="Y1" s="9"/>
      <c r="Z1" s="9"/>
      <c r="AA1" s="9"/>
      <c r="AB1" s="9"/>
      <c r="AC1" s="9"/>
      <c r="AD1" s="9"/>
      <c r="AE1" s="9"/>
    </row>
    <row r="2" spans="1:31" s="77" customFormat="1" ht="22.5" customHeight="1" x14ac:dyDescent="0.3">
      <c r="A2" s="5" t="s">
        <v>0</v>
      </c>
      <c r="B2" s="76"/>
      <c r="C2" s="6"/>
      <c r="D2" s="11"/>
      <c r="E2" s="5" t="s">
        <v>1</v>
      </c>
      <c r="F2" s="76"/>
      <c r="G2" s="11"/>
      <c r="H2" s="11"/>
      <c r="I2" s="11"/>
      <c r="J2" s="11"/>
      <c r="K2" s="11"/>
      <c r="L2" s="11"/>
      <c r="M2" s="11"/>
      <c r="N2" s="11"/>
      <c r="O2" s="11"/>
    </row>
    <row r="3" spans="1:31" s="77" customFormat="1" ht="21" customHeight="1" x14ac:dyDescent="0.3">
      <c r="A3" s="78" t="s">
        <v>2</v>
      </c>
      <c r="B3" s="79" t="s">
        <v>3</v>
      </c>
      <c r="C3" s="80"/>
      <c r="D3" s="81"/>
      <c r="E3" s="81"/>
      <c r="F3" s="81"/>
      <c r="G3" s="81"/>
      <c r="H3" s="81"/>
      <c r="I3" s="81"/>
      <c r="J3" s="81"/>
      <c r="K3" s="81"/>
      <c r="L3" s="81"/>
      <c r="M3" s="81"/>
      <c r="N3" s="81"/>
      <c r="O3" s="81"/>
      <c r="P3" s="81"/>
    </row>
    <row r="4" spans="1:31" ht="7" customHeight="1" thickBot="1" x14ac:dyDescent="0.35">
      <c r="A4" s="82"/>
    </row>
    <row r="5" spans="1:31" ht="49.5" customHeight="1" thickTop="1" x14ac:dyDescent="0.3">
      <c r="A5" s="973" t="s">
        <v>573</v>
      </c>
      <c r="B5" s="974"/>
      <c r="C5" s="974"/>
      <c r="D5" s="974"/>
      <c r="E5" s="974"/>
      <c r="F5" s="974"/>
      <c r="G5" s="974"/>
      <c r="H5" s="974"/>
      <c r="I5" s="974"/>
      <c r="J5" s="974"/>
      <c r="K5" s="974"/>
      <c r="L5" s="974"/>
      <c r="M5" s="974"/>
      <c r="N5" s="974"/>
      <c r="O5" s="974"/>
      <c r="P5" s="975"/>
    </row>
    <row r="6" spans="1:31" ht="6" customHeight="1" x14ac:dyDescent="0.3">
      <c r="A6" s="83"/>
      <c r="B6" s="8"/>
      <c r="C6" s="8"/>
      <c r="D6" s="8"/>
      <c r="E6" s="8"/>
      <c r="F6" s="8"/>
      <c r="G6" s="8"/>
      <c r="H6" s="8"/>
      <c r="I6" s="8"/>
      <c r="J6" s="8"/>
      <c r="K6" s="8"/>
      <c r="L6" s="8"/>
      <c r="M6" s="8"/>
      <c r="N6" s="8"/>
      <c r="O6" s="8"/>
      <c r="P6" s="84"/>
    </row>
    <row r="7" spans="1:31" ht="19" customHeight="1" thickBot="1" x14ac:dyDescent="0.35">
      <c r="A7" s="85" t="s">
        <v>4</v>
      </c>
      <c r="B7" s="86"/>
      <c r="C7" s="86"/>
      <c r="D7" s="86"/>
      <c r="E7" s="86"/>
      <c r="F7" s="86"/>
      <c r="G7" s="86"/>
      <c r="H7" s="86"/>
      <c r="I7" s="86"/>
      <c r="J7" s="86"/>
      <c r="K7" s="86"/>
      <c r="L7" s="86"/>
      <c r="M7" s="86"/>
      <c r="N7" s="87"/>
      <c r="O7" s="87"/>
      <c r="P7" s="88"/>
    </row>
    <row r="8" spans="1:31" ht="14.5" thickTop="1" x14ac:dyDescent="0.3">
      <c r="A8" s="82"/>
      <c r="N8" s="89"/>
    </row>
    <row r="9" spans="1:31" s="96" customFormat="1" ht="26.15" customHeight="1" x14ac:dyDescent="0.3">
      <c r="A9" s="90" t="s">
        <v>5</v>
      </c>
      <c r="B9" s="91"/>
      <c r="C9" s="91"/>
      <c r="D9" s="91"/>
      <c r="E9" s="91"/>
      <c r="F9" s="91"/>
      <c r="G9" s="91"/>
      <c r="H9" s="91"/>
      <c r="I9" s="91"/>
      <c r="J9" s="91"/>
      <c r="K9" s="91"/>
      <c r="L9" s="92"/>
      <c r="M9" s="93"/>
      <c r="N9" s="94"/>
      <c r="O9" s="95"/>
      <c r="P9" s="95"/>
    </row>
    <row r="10" spans="1:31" outlineLevel="1" x14ac:dyDescent="0.3">
      <c r="A10" s="97" t="s">
        <v>6</v>
      </c>
      <c r="B10" s="98"/>
      <c r="C10" s="98"/>
      <c r="D10" s="98"/>
      <c r="E10" s="98"/>
      <c r="F10" s="98"/>
      <c r="G10" s="98"/>
      <c r="H10" s="98"/>
      <c r="I10" s="98"/>
      <c r="J10" s="98"/>
      <c r="K10" s="98"/>
      <c r="L10" s="99"/>
      <c r="M10" s="99"/>
      <c r="N10" s="97"/>
      <c r="O10" s="98"/>
      <c r="P10" s="98"/>
    </row>
    <row r="11" spans="1:31" s="106" customFormat="1" ht="39" outlineLevel="1" x14ac:dyDescent="0.3">
      <c r="A11" s="100"/>
      <c r="B11" s="101" t="s">
        <v>7</v>
      </c>
      <c r="C11" s="102" t="str">
        <f>'Compte des résultats'!C8</f>
        <v>n = Vorjahr</v>
      </c>
      <c r="D11" s="102" t="str">
        <f>'Compte des résultats'!D8</f>
        <v>n+1 
(1re année du PDR)</v>
      </c>
      <c r="E11" s="102" t="str">
        <f>'Compte des résultats'!E8</f>
        <v>n+2</v>
      </c>
      <c r="F11" s="102" t="str">
        <f>'Compte des résultats'!F8</f>
        <v>n+3</v>
      </c>
      <c r="G11" s="102" t="str">
        <f>'Compte des résultats'!G8</f>
        <v>n+4</v>
      </c>
      <c r="H11" s="102" t="str">
        <f>'Compte des résultats'!H8</f>
        <v>n+5</v>
      </c>
      <c r="I11" s="102" t="str">
        <f>'Compte des résultats'!I8</f>
        <v>n+6</v>
      </c>
      <c r="J11" s="102" t="str">
        <f>'Compte des résultats'!J8</f>
        <v>1. Jahr nach Umsetzung</v>
      </c>
      <c r="K11" s="103" t="s">
        <v>8</v>
      </c>
      <c r="L11" s="104" t="s">
        <v>9</v>
      </c>
      <c r="M11" s="105"/>
      <c r="N11" s="105"/>
    </row>
    <row r="12" spans="1:31" outlineLevel="1" x14ac:dyDescent="0.3">
      <c r="A12" s="107" t="s">
        <v>10</v>
      </c>
      <c r="B12" s="108"/>
      <c r="C12" s="109"/>
      <c r="D12" s="110"/>
      <c r="E12" s="110"/>
      <c r="F12" s="110"/>
      <c r="G12" s="110"/>
      <c r="H12" s="110"/>
      <c r="I12" s="111"/>
      <c r="J12" s="108"/>
      <c r="K12" s="112"/>
      <c r="L12" s="113"/>
    </row>
    <row r="13" spans="1:31" outlineLevel="1" x14ac:dyDescent="0.3">
      <c r="A13" s="114" t="s">
        <v>11</v>
      </c>
      <c r="B13" s="115" t="s">
        <v>12</v>
      </c>
      <c r="C13" s="116">
        <v>6000</v>
      </c>
      <c r="D13" s="117">
        <f>C13+D14*C13</f>
        <v>8400</v>
      </c>
      <c r="E13" s="117">
        <f t="shared" ref="E13:H13" si="0">D13+E14*D13</f>
        <v>9240</v>
      </c>
      <c r="F13" s="117">
        <f t="shared" si="0"/>
        <v>10626</v>
      </c>
      <c r="G13" s="117">
        <f t="shared" si="0"/>
        <v>11688.6</v>
      </c>
      <c r="H13" s="117">
        <f t="shared" si="0"/>
        <v>13441.89</v>
      </c>
      <c r="I13" s="118">
        <f>H13+I14*H13</f>
        <v>15458.173499999999</v>
      </c>
      <c r="J13" s="118">
        <f>I13+J14*I13</f>
        <v>17776.899525000001</v>
      </c>
      <c r="K13" s="119">
        <f>SUM(C13:I13)</f>
        <v>74854.663499999995</v>
      </c>
      <c r="L13" s="113"/>
    </row>
    <row r="14" spans="1:31" outlineLevel="1" x14ac:dyDescent="0.3">
      <c r="A14" s="120" t="s">
        <v>13</v>
      </c>
      <c r="B14" s="121" t="s">
        <v>14</v>
      </c>
      <c r="C14" s="122"/>
      <c r="D14" s="123">
        <v>0.4</v>
      </c>
      <c r="E14" s="123">
        <v>0.1</v>
      </c>
      <c r="F14" s="123">
        <v>0.15</v>
      </c>
      <c r="G14" s="123">
        <v>0.1</v>
      </c>
      <c r="H14" s="123">
        <v>0.15</v>
      </c>
      <c r="I14" s="123">
        <v>0.15</v>
      </c>
      <c r="J14" s="123">
        <v>0.15</v>
      </c>
      <c r="K14" s="124">
        <f>AVERAGE(D14:I14)</f>
        <v>0.17500000000000002</v>
      </c>
      <c r="L14" s="125" t="s">
        <v>15</v>
      </c>
      <c r="M14" s="126"/>
      <c r="N14" s="126"/>
    </row>
    <row r="15" spans="1:31" outlineLevel="1" x14ac:dyDescent="0.3">
      <c r="A15" s="120" t="s">
        <v>16</v>
      </c>
      <c r="B15" s="121" t="s">
        <v>17</v>
      </c>
      <c r="C15" s="127">
        <v>10</v>
      </c>
      <c r="D15" s="128">
        <v>10</v>
      </c>
      <c r="E15" s="128">
        <v>10</v>
      </c>
      <c r="F15" s="128">
        <v>10</v>
      </c>
      <c r="G15" s="128">
        <v>10</v>
      </c>
      <c r="H15" s="128">
        <v>10</v>
      </c>
      <c r="I15" s="128">
        <v>10</v>
      </c>
      <c r="J15" s="128">
        <v>10</v>
      </c>
      <c r="K15" s="129">
        <f>AVERAGE(C15:I15)</f>
        <v>10</v>
      </c>
      <c r="L15" s="125"/>
      <c r="M15" s="126"/>
      <c r="N15" s="126"/>
    </row>
    <row r="16" spans="1:31" outlineLevel="1" x14ac:dyDescent="0.3">
      <c r="A16" s="114" t="s">
        <v>18</v>
      </c>
      <c r="B16" s="115" t="s">
        <v>19</v>
      </c>
      <c r="C16" s="116">
        <f>C13/C15</f>
        <v>600</v>
      </c>
      <c r="D16" s="130">
        <f t="shared" ref="D16:J16" si="1">D13/D15</f>
        <v>840</v>
      </c>
      <c r="E16" s="130">
        <f t="shared" si="1"/>
        <v>924</v>
      </c>
      <c r="F16" s="130">
        <f t="shared" si="1"/>
        <v>1062.5999999999999</v>
      </c>
      <c r="G16" s="130">
        <f t="shared" si="1"/>
        <v>1168.8600000000001</v>
      </c>
      <c r="H16" s="130">
        <f t="shared" si="1"/>
        <v>1344.1889999999999</v>
      </c>
      <c r="I16" s="130">
        <f t="shared" si="1"/>
        <v>1545.8173499999998</v>
      </c>
      <c r="J16" s="130">
        <f t="shared" si="1"/>
        <v>1777.6899525000001</v>
      </c>
      <c r="K16" s="131">
        <f>SUM(C16:I16)</f>
        <v>7485.4663499999988</v>
      </c>
      <c r="L16" s="132"/>
      <c r="M16" s="133"/>
      <c r="N16" s="133"/>
    </row>
    <row r="17" spans="1:17" ht="3.65" customHeight="1" outlineLevel="1" x14ac:dyDescent="0.3">
      <c r="A17" s="114"/>
      <c r="B17" s="115"/>
      <c r="C17" s="134"/>
      <c r="D17" s="135"/>
      <c r="E17" s="135"/>
      <c r="F17" s="135"/>
      <c r="G17" s="135"/>
      <c r="H17" s="135"/>
      <c r="I17" s="136"/>
      <c r="J17" s="136"/>
      <c r="K17" s="137"/>
      <c r="L17" s="138"/>
    </row>
    <row r="18" spans="1:17" outlineLevel="1" x14ac:dyDescent="0.3">
      <c r="A18" s="139" t="s">
        <v>20</v>
      </c>
      <c r="B18" s="140"/>
      <c r="C18" s="141"/>
      <c r="D18" s="142"/>
      <c r="E18" s="142"/>
      <c r="F18" s="142"/>
      <c r="G18" s="142"/>
      <c r="H18" s="142"/>
      <c r="I18" s="143"/>
      <c r="J18" s="143"/>
      <c r="K18" s="144"/>
      <c r="L18" s="138"/>
    </row>
    <row r="19" spans="1:17" outlineLevel="1" x14ac:dyDescent="0.3">
      <c r="A19" s="114" t="s">
        <v>21</v>
      </c>
      <c r="B19" s="115" t="s">
        <v>22</v>
      </c>
      <c r="C19" s="145">
        <v>0.55000000000000004</v>
      </c>
      <c r="D19" s="146">
        <v>0.55000000000000004</v>
      </c>
      <c r="E19" s="146">
        <v>0.55000000000000004</v>
      </c>
      <c r="F19" s="146">
        <v>0.55000000000000004</v>
      </c>
      <c r="G19" s="146">
        <v>0.55000000000000004</v>
      </c>
      <c r="H19" s="146">
        <v>0.55000000000000004</v>
      </c>
      <c r="I19" s="147">
        <v>0.55000000000000004</v>
      </c>
      <c r="J19" s="147">
        <v>1.55</v>
      </c>
      <c r="K19" s="148">
        <f>AVERAGE(C19:I19)</f>
        <v>0.54999999999999993</v>
      </c>
      <c r="L19" s="132"/>
      <c r="M19" s="126"/>
      <c r="N19" s="126"/>
    </row>
    <row r="20" spans="1:17" outlineLevel="1" x14ac:dyDescent="0.3">
      <c r="A20" s="114" t="s">
        <v>23</v>
      </c>
      <c r="B20" s="115" t="s">
        <v>24</v>
      </c>
      <c r="C20" s="145">
        <v>0.6</v>
      </c>
      <c r="D20" s="149">
        <f>C20*C21+C20</f>
        <v>0.61199999999999999</v>
      </c>
      <c r="E20" s="149">
        <f t="shared" ref="E20:H20" si="2">D20*D21+D20</f>
        <v>0.59975999999999996</v>
      </c>
      <c r="F20" s="149">
        <f t="shared" si="2"/>
        <v>0.58776479999999998</v>
      </c>
      <c r="G20" s="149">
        <f t="shared" si="2"/>
        <v>0.60539774400000002</v>
      </c>
      <c r="H20" s="149">
        <f t="shared" si="2"/>
        <v>0.60539774400000002</v>
      </c>
      <c r="I20" s="150">
        <f>H20*H21+H20</f>
        <v>0.60539774400000002</v>
      </c>
      <c r="J20" s="150">
        <f>I20*I21+I20</f>
        <v>0.59328978911999997</v>
      </c>
      <c r="K20" s="148">
        <f>AVERAGE(C20:I20)</f>
        <v>0.60224543314285728</v>
      </c>
      <c r="L20" s="132"/>
      <c r="M20" s="133"/>
      <c r="N20" s="133"/>
    </row>
    <row r="21" spans="1:17" outlineLevel="1" x14ac:dyDescent="0.3">
      <c r="A21" s="120" t="s">
        <v>25</v>
      </c>
      <c r="B21" s="121" t="s">
        <v>26</v>
      </c>
      <c r="C21" s="122">
        <v>0.02</v>
      </c>
      <c r="D21" s="151">
        <v>-0.02</v>
      </c>
      <c r="E21" s="151">
        <v>-0.02</v>
      </c>
      <c r="F21" s="151">
        <v>0.03</v>
      </c>
      <c r="G21" s="123">
        <v>0</v>
      </c>
      <c r="H21" s="123">
        <v>0</v>
      </c>
      <c r="I21" s="152">
        <f>-2%</f>
        <v>-0.02</v>
      </c>
      <c r="J21" s="152">
        <f>-2%</f>
        <v>-0.02</v>
      </c>
      <c r="K21" s="148">
        <f>AVERAGE(C21:I21)</f>
        <v>-1.4285714285714288E-3</v>
      </c>
      <c r="L21" s="132"/>
      <c r="M21" s="126"/>
      <c r="N21" s="126"/>
    </row>
    <row r="22" spans="1:17" outlineLevel="1" x14ac:dyDescent="0.3">
      <c r="A22" s="114" t="s">
        <v>27</v>
      </c>
      <c r="B22" s="115" t="s">
        <v>28</v>
      </c>
      <c r="C22" s="153">
        <f>C20*C15</f>
        <v>6</v>
      </c>
      <c r="D22" s="154">
        <f t="shared" ref="D22:H22" si="3">D20*D15</f>
        <v>6.12</v>
      </c>
      <c r="E22" s="154">
        <f t="shared" si="3"/>
        <v>5.9975999999999994</v>
      </c>
      <c r="F22" s="154">
        <f t="shared" si="3"/>
        <v>5.8776479999999998</v>
      </c>
      <c r="G22" s="154">
        <f t="shared" si="3"/>
        <v>6.0539774400000006</v>
      </c>
      <c r="H22" s="154">
        <f t="shared" si="3"/>
        <v>6.0539774400000006</v>
      </c>
      <c r="I22" s="155">
        <f>I20*I15</f>
        <v>6.0539774400000006</v>
      </c>
      <c r="J22" s="155">
        <f>J20*J15</f>
        <v>5.9328978911999997</v>
      </c>
      <c r="K22" s="148">
        <f>AVERAGE(C22:I22)</f>
        <v>6.0224543314285706</v>
      </c>
      <c r="L22" s="132"/>
      <c r="M22" s="126"/>
      <c r="N22" s="126"/>
    </row>
    <row r="23" spans="1:17" ht="3.65" customHeight="1" outlineLevel="1" x14ac:dyDescent="0.3">
      <c r="A23" s="114"/>
      <c r="B23" s="115"/>
      <c r="C23" s="134"/>
      <c r="D23" s="135"/>
      <c r="E23" s="135"/>
      <c r="F23" s="135"/>
      <c r="G23" s="135"/>
      <c r="H23" s="135"/>
      <c r="I23" s="136"/>
      <c r="J23" s="136"/>
      <c r="K23" s="137"/>
      <c r="L23" s="138"/>
    </row>
    <row r="24" spans="1:17" outlineLevel="1" x14ac:dyDescent="0.3">
      <c r="A24" s="156" t="s">
        <v>29</v>
      </c>
      <c r="B24" s="115" t="s">
        <v>30</v>
      </c>
      <c r="C24" s="157">
        <v>1.2</v>
      </c>
      <c r="D24" s="158">
        <v>1.2</v>
      </c>
      <c r="E24" s="158">
        <v>1.2</v>
      </c>
      <c r="F24" s="158">
        <v>1.2</v>
      </c>
      <c r="G24" s="158">
        <v>1.2</v>
      </c>
      <c r="H24" s="158">
        <v>1.2</v>
      </c>
      <c r="I24" s="159">
        <v>1.2</v>
      </c>
      <c r="J24" s="159">
        <v>2.2000000000000002</v>
      </c>
      <c r="K24" s="148">
        <f>AVERAGE(C24:I24)</f>
        <v>1.2</v>
      </c>
      <c r="L24" s="132"/>
      <c r="M24" s="126"/>
      <c r="N24" s="126"/>
    </row>
    <row r="25" spans="1:17" ht="3.65" customHeight="1" outlineLevel="1" x14ac:dyDescent="0.3">
      <c r="A25" s="114"/>
      <c r="B25" s="115"/>
      <c r="C25" s="134"/>
      <c r="D25" s="135"/>
      <c r="E25" s="135"/>
      <c r="F25" s="135"/>
      <c r="G25" s="135"/>
      <c r="H25" s="135"/>
      <c r="I25" s="136"/>
      <c r="J25" s="136"/>
      <c r="K25" s="137"/>
      <c r="L25" s="138"/>
    </row>
    <row r="26" spans="1:17" outlineLevel="1" x14ac:dyDescent="0.3">
      <c r="A26" s="156" t="s">
        <v>31</v>
      </c>
      <c r="B26" s="115" t="s">
        <v>32</v>
      </c>
      <c r="C26" s="160">
        <v>0.3</v>
      </c>
      <c r="D26" s="161">
        <v>0.3</v>
      </c>
      <c r="E26" s="161">
        <v>0.3</v>
      </c>
      <c r="F26" s="161">
        <v>0.35</v>
      </c>
      <c r="G26" s="161">
        <v>0.35</v>
      </c>
      <c r="H26" s="161">
        <v>0.35</v>
      </c>
      <c r="I26" s="162">
        <v>0.35</v>
      </c>
      <c r="J26" s="162">
        <v>0.35</v>
      </c>
      <c r="K26" s="148">
        <f>AVERAGE(C26:I26)</f>
        <v>0.32857142857142863</v>
      </c>
      <c r="L26" s="132"/>
      <c r="M26" s="126"/>
      <c r="N26" s="126"/>
    </row>
    <row r="27" spans="1:17" outlineLevel="1" x14ac:dyDescent="0.3">
      <c r="A27" s="156" t="s">
        <v>33</v>
      </c>
      <c r="B27" s="115" t="s">
        <v>34</v>
      </c>
      <c r="C27" s="153">
        <f>(C22+C24)/(1-C26)</f>
        <v>10.285714285714286</v>
      </c>
      <c r="D27" s="154">
        <f>(D22+D24)/(1-D26)</f>
        <v>10.457142857142859</v>
      </c>
      <c r="E27" s="154">
        <f t="shared" ref="E27:H27" si="4">(E22+E24)/(1-E26)</f>
        <v>10.282285714285715</v>
      </c>
      <c r="F27" s="154">
        <f t="shared" si="4"/>
        <v>10.888689230769231</v>
      </c>
      <c r="G27" s="154">
        <f t="shared" si="4"/>
        <v>11.159965292307692</v>
      </c>
      <c r="H27" s="154">
        <f t="shared" si="4"/>
        <v>11.159965292307692</v>
      </c>
      <c r="I27" s="155">
        <f>(I22+I24)/(1-I26)</f>
        <v>11.159965292307692</v>
      </c>
      <c r="J27" s="155">
        <f>(J22+J24)/(1-J26)</f>
        <v>12.512150601846152</v>
      </c>
      <c r="K27" s="148">
        <f>AVERAGE(C27:I27)</f>
        <v>10.770532566405024</v>
      </c>
      <c r="L27" s="132"/>
      <c r="M27" s="133"/>
      <c r="N27" s="133"/>
    </row>
    <row r="28" spans="1:17" ht="3.65" customHeight="1" outlineLevel="1" x14ac:dyDescent="0.3">
      <c r="A28" s="114"/>
      <c r="B28" s="115"/>
      <c r="C28" s="134"/>
      <c r="D28" s="135"/>
      <c r="E28" s="135"/>
      <c r="F28" s="135"/>
      <c r="G28" s="135"/>
      <c r="H28" s="135"/>
      <c r="I28" s="136"/>
      <c r="J28" s="136"/>
      <c r="K28" s="137"/>
      <c r="L28" s="113"/>
      <c r="Q28" s="135"/>
    </row>
    <row r="29" spans="1:17" s="106" customFormat="1" ht="13" outlineLevel="1" x14ac:dyDescent="0.3">
      <c r="A29" s="163" t="s">
        <v>35</v>
      </c>
      <c r="B29" s="164" t="s">
        <v>36</v>
      </c>
      <c r="C29" s="165">
        <f>C16*C27</f>
        <v>6171.4285714285716</v>
      </c>
      <c r="D29" s="166">
        <f t="shared" ref="D29:H29" si="5">D16*D27</f>
        <v>8784.0000000000018</v>
      </c>
      <c r="E29" s="166">
        <f t="shared" si="5"/>
        <v>9500.8320000000003</v>
      </c>
      <c r="F29" s="166">
        <f t="shared" si="5"/>
        <v>11570.321176615384</v>
      </c>
      <c r="G29" s="166">
        <f t="shared" si="5"/>
        <v>13044.437031566771</v>
      </c>
      <c r="H29" s="166">
        <f t="shared" si="5"/>
        <v>15001.102586301784</v>
      </c>
      <c r="I29" s="167">
        <f>I16*I27</f>
        <v>17251.26797424705</v>
      </c>
      <c r="J29" s="167">
        <f>J16*J27</f>
        <v>22242.724409068735</v>
      </c>
      <c r="K29" s="168">
        <f>SUM(C29:I29)</f>
        <v>81323.389340159571</v>
      </c>
      <c r="L29" s="169" t="s">
        <v>37</v>
      </c>
    </row>
    <row r="30" spans="1:17" s="106" customFormat="1" ht="13" outlineLevel="1" x14ac:dyDescent="0.3">
      <c r="A30" s="170" t="s">
        <v>38</v>
      </c>
      <c r="B30" s="171" t="s">
        <v>39</v>
      </c>
      <c r="C30" s="172">
        <f>C13*C20+C24*C16</f>
        <v>4320</v>
      </c>
      <c r="D30" s="173">
        <f t="shared" ref="D30:H30" si="6">D13*D20+D24*D16</f>
        <v>6148.8</v>
      </c>
      <c r="E30" s="173">
        <f t="shared" si="6"/>
        <v>6650.5824000000002</v>
      </c>
      <c r="F30" s="173">
        <f t="shared" si="6"/>
        <v>7520.7087647999997</v>
      </c>
      <c r="G30" s="173">
        <f t="shared" si="6"/>
        <v>8478.8840705184011</v>
      </c>
      <c r="H30" s="173">
        <f t="shared" si="6"/>
        <v>9750.7166810961608</v>
      </c>
      <c r="I30" s="174">
        <f>I13*I20+I24*I16</f>
        <v>11213.324183260582</v>
      </c>
      <c r="J30" s="174">
        <f>J13*J20+J24*J16</f>
        <v>14457.770865894679</v>
      </c>
      <c r="K30" s="168">
        <f>SUM(C30:I30)</f>
        <v>54083.016099675151</v>
      </c>
      <c r="L30" s="169" t="s">
        <v>40</v>
      </c>
    </row>
    <row r="31" spans="1:17" s="106" customFormat="1" ht="13.5" outlineLevel="1" thickBot="1" x14ac:dyDescent="0.35">
      <c r="A31" s="175" t="s">
        <v>41</v>
      </c>
      <c r="B31" s="176" t="s">
        <v>42</v>
      </c>
      <c r="C31" s="177">
        <f>C29-C30</f>
        <v>1851.4285714285716</v>
      </c>
      <c r="D31" s="178">
        <f t="shared" ref="D31:H31" si="7">D29-D30</f>
        <v>2635.2000000000016</v>
      </c>
      <c r="E31" s="178">
        <f t="shared" si="7"/>
        <v>2850.2496000000001</v>
      </c>
      <c r="F31" s="178">
        <f t="shared" si="7"/>
        <v>4049.6124118153839</v>
      </c>
      <c r="G31" s="178">
        <f t="shared" si="7"/>
        <v>4565.55296104837</v>
      </c>
      <c r="H31" s="178">
        <f t="shared" si="7"/>
        <v>5250.3859052056232</v>
      </c>
      <c r="I31" s="179">
        <f>I29-I30</f>
        <v>6037.9437909864682</v>
      </c>
      <c r="J31" s="179">
        <f>J29-J30</f>
        <v>7784.9535431740551</v>
      </c>
      <c r="K31" s="180">
        <f>SUM(C31:I31)</f>
        <v>27240.37324048442</v>
      </c>
    </row>
    <row r="32" spans="1:17" ht="14.5" outlineLevel="1" thickTop="1" x14ac:dyDescent="0.3">
      <c r="A32" s="181"/>
      <c r="B32" s="182"/>
      <c r="C32" s="183"/>
      <c r="D32" s="183"/>
      <c r="E32" s="183"/>
      <c r="F32" s="183"/>
      <c r="G32" s="183"/>
      <c r="H32" s="183"/>
      <c r="I32" s="183"/>
      <c r="J32" s="183"/>
      <c r="L32" s="183"/>
      <c r="M32" s="183"/>
    </row>
    <row r="33" spans="1:16" outlineLevel="1" x14ac:dyDescent="0.3">
      <c r="A33" s="97" t="s">
        <v>43</v>
      </c>
      <c r="B33" s="98"/>
      <c r="C33" s="98"/>
      <c r="D33" s="98"/>
      <c r="E33" s="98"/>
      <c r="F33" s="98"/>
      <c r="G33" s="98"/>
      <c r="H33" s="98"/>
      <c r="I33" s="98"/>
      <c r="J33" s="98"/>
      <c r="K33" s="98"/>
      <c r="L33" s="98"/>
      <c r="M33" s="98"/>
      <c r="N33" s="98"/>
      <c r="O33" s="98"/>
      <c r="P33" s="98"/>
    </row>
    <row r="34" spans="1:16" s="106" customFormat="1" ht="39" outlineLevel="1" x14ac:dyDescent="0.3">
      <c r="A34" s="100"/>
      <c r="B34" s="101" t="s">
        <v>44</v>
      </c>
      <c r="C34" s="102" t="str">
        <f>'Compte des résultats'!C8</f>
        <v>n = Vorjahr</v>
      </c>
      <c r="D34" s="102" t="str">
        <f>'Compte des résultats'!D8</f>
        <v>n+1 
(1re année du PDR)</v>
      </c>
      <c r="E34" s="102" t="str">
        <f>'Compte des résultats'!E8</f>
        <v>n+2</v>
      </c>
      <c r="F34" s="102" t="str">
        <f>'Compte des résultats'!F8</f>
        <v>n+3</v>
      </c>
      <c r="G34" s="102" t="str">
        <f>'Compte des résultats'!G8</f>
        <v>n+4</v>
      </c>
      <c r="H34" s="102" t="str">
        <f>'Compte des résultats'!H8</f>
        <v>n+5</v>
      </c>
      <c r="I34" s="102" t="str">
        <f>'Compte des résultats'!I8</f>
        <v>n+6</v>
      </c>
      <c r="J34" s="102" t="str">
        <f>'Compte des résultats'!J8</f>
        <v>1. Jahr nach Umsetzung</v>
      </c>
      <c r="K34" s="103" t="s">
        <v>45</v>
      </c>
      <c r="L34" s="104" t="s">
        <v>46</v>
      </c>
      <c r="M34" s="105"/>
      <c r="N34" s="105"/>
    </row>
    <row r="35" spans="1:16" outlineLevel="1" x14ac:dyDescent="0.3">
      <c r="A35" s="107" t="s">
        <v>47</v>
      </c>
      <c r="B35" s="108"/>
      <c r="C35" s="109"/>
      <c r="D35" s="110"/>
      <c r="E35" s="110"/>
      <c r="F35" s="110"/>
      <c r="G35" s="110"/>
      <c r="H35" s="110"/>
      <c r="I35" s="111"/>
      <c r="J35" s="111"/>
      <c r="K35" s="184"/>
      <c r="L35" s="113"/>
    </row>
    <row r="36" spans="1:16" outlineLevel="1" x14ac:dyDescent="0.3">
      <c r="A36" s="114" t="s">
        <v>48</v>
      </c>
      <c r="B36" s="115" t="s">
        <v>49</v>
      </c>
      <c r="C36" s="116">
        <v>0</v>
      </c>
      <c r="D36" s="130">
        <f>52*3</f>
        <v>156</v>
      </c>
      <c r="E36" s="117">
        <f>D36*(1+E37)</f>
        <v>171.60000000000002</v>
      </c>
      <c r="F36" s="117">
        <f t="shared" ref="F36:H36" si="8">E36*(1+F37)</f>
        <v>188.76000000000005</v>
      </c>
      <c r="G36" s="117">
        <f t="shared" si="8"/>
        <v>207.63600000000008</v>
      </c>
      <c r="H36" s="117">
        <f t="shared" si="8"/>
        <v>228.39960000000011</v>
      </c>
      <c r="I36" s="185">
        <f>H36*(1+I37)</f>
        <v>251.23956000000013</v>
      </c>
      <c r="J36" s="185">
        <f>I36*(1+J37)</f>
        <v>527.60307600000033</v>
      </c>
      <c r="K36" s="119">
        <f>SUM(C36:I36)</f>
        <v>1203.6351600000005</v>
      </c>
      <c r="L36" s="132"/>
      <c r="M36" s="126"/>
      <c r="N36" s="126"/>
    </row>
    <row r="37" spans="1:16" outlineLevel="1" x14ac:dyDescent="0.3">
      <c r="A37" s="120" t="s">
        <v>50</v>
      </c>
      <c r="B37" s="121" t="s">
        <v>51</v>
      </c>
      <c r="C37" s="122"/>
      <c r="D37" s="123"/>
      <c r="E37" s="123">
        <v>0.1</v>
      </c>
      <c r="F37" s="123">
        <v>0.1</v>
      </c>
      <c r="G37" s="123">
        <v>0.1</v>
      </c>
      <c r="H37" s="123">
        <v>0.1</v>
      </c>
      <c r="I37" s="186">
        <v>0.1</v>
      </c>
      <c r="J37" s="186">
        <v>1.1000000000000001</v>
      </c>
      <c r="K37" s="124">
        <f>AVERAGE(D37:I37)</f>
        <v>0.1</v>
      </c>
      <c r="L37" s="132"/>
      <c r="M37" s="126"/>
      <c r="N37" s="126"/>
    </row>
    <row r="38" spans="1:16" outlineLevel="1" x14ac:dyDescent="0.3">
      <c r="A38" s="114" t="s">
        <v>52</v>
      </c>
      <c r="B38" s="115" t="s">
        <v>53</v>
      </c>
      <c r="C38" s="116">
        <v>0</v>
      </c>
      <c r="D38" s="130">
        <v>40</v>
      </c>
      <c r="E38" s="130">
        <v>40</v>
      </c>
      <c r="F38" s="130">
        <v>40</v>
      </c>
      <c r="G38" s="130">
        <v>40</v>
      </c>
      <c r="H38" s="130">
        <v>40</v>
      </c>
      <c r="I38" s="187">
        <v>40</v>
      </c>
      <c r="J38" s="187">
        <v>41</v>
      </c>
      <c r="K38" s="188">
        <f>SUM(C38:I38)</f>
        <v>240</v>
      </c>
      <c r="L38" s="132"/>
      <c r="M38" s="126"/>
      <c r="N38" s="126"/>
    </row>
    <row r="39" spans="1:16" outlineLevel="1" x14ac:dyDescent="0.3">
      <c r="A39" s="114" t="s">
        <v>54</v>
      </c>
      <c r="B39" s="115" t="s">
        <v>55</v>
      </c>
      <c r="C39" s="189"/>
      <c r="D39" s="117">
        <f>D38/(1-D40)</f>
        <v>80</v>
      </c>
      <c r="E39" s="117">
        <f t="shared" ref="E39:H39" si="9">E38/(1-E40)</f>
        <v>88.8888888888889</v>
      </c>
      <c r="F39" s="117">
        <f t="shared" si="9"/>
        <v>100</v>
      </c>
      <c r="G39" s="117">
        <f t="shared" si="9"/>
        <v>100</v>
      </c>
      <c r="H39" s="117">
        <f t="shared" si="9"/>
        <v>100</v>
      </c>
      <c r="I39" s="185">
        <f>I38/(1-I40)</f>
        <v>100</v>
      </c>
      <c r="J39" s="185">
        <f>J38/(1-J40)</f>
        <v>102.5</v>
      </c>
      <c r="K39" s="131">
        <f>AVERAGE(C39:I39)</f>
        <v>94.814814814814824</v>
      </c>
      <c r="L39" s="132"/>
      <c r="M39" s="126"/>
      <c r="N39" s="126"/>
    </row>
    <row r="40" spans="1:16" outlineLevel="1" x14ac:dyDescent="0.3">
      <c r="A40" s="114" t="s">
        <v>56</v>
      </c>
      <c r="B40" s="115" t="s">
        <v>57</v>
      </c>
      <c r="C40" s="160"/>
      <c r="D40" s="190">
        <v>0.5</v>
      </c>
      <c r="E40" s="161">
        <v>0.55000000000000004</v>
      </c>
      <c r="F40" s="161">
        <v>0.6</v>
      </c>
      <c r="G40" s="161">
        <v>0.6</v>
      </c>
      <c r="H40" s="161">
        <v>0.6</v>
      </c>
      <c r="I40" s="191">
        <v>0.6</v>
      </c>
      <c r="J40" s="191">
        <v>0.6</v>
      </c>
      <c r="K40" s="192">
        <f>AVERAGE(C40:I40)</f>
        <v>0.57500000000000007</v>
      </c>
      <c r="L40" s="132"/>
      <c r="M40" s="126"/>
      <c r="N40" s="126"/>
    </row>
    <row r="41" spans="1:16" ht="3.65" customHeight="1" outlineLevel="1" x14ac:dyDescent="0.3">
      <c r="A41" s="114"/>
      <c r="B41" s="115"/>
      <c r="C41" s="134"/>
      <c r="D41" s="135"/>
      <c r="E41" s="135"/>
      <c r="F41" s="135"/>
      <c r="G41" s="135"/>
      <c r="H41" s="135"/>
      <c r="I41" s="138"/>
      <c r="J41" s="138"/>
      <c r="K41" s="112"/>
      <c r="L41" s="169"/>
      <c r="M41" s="183"/>
      <c r="N41" s="8"/>
    </row>
    <row r="42" spans="1:16" s="106" customFormat="1" outlineLevel="1" x14ac:dyDescent="0.3">
      <c r="A42" s="163" t="s">
        <v>58</v>
      </c>
      <c r="B42" s="164"/>
      <c r="C42" s="165">
        <f>C36*C39</f>
        <v>0</v>
      </c>
      <c r="D42" s="166">
        <f t="shared" ref="D42:H42" si="10">D36*D39</f>
        <v>12480</v>
      </c>
      <c r="E42" s="166">
        <f t="shared" si="10"/>
        <v>15253.333333333338</v>
      </c>
      <c r="F42" s="166">
        <f t="shared" si="10"/>
        <v>18876.000000000004</v>
      </c>
      <c r="G42" s="166">
        <f t="shared" si="10"/>
        <v>20763.600000000009</v>
      </c>
      <c r="H42" s="166">
        <f t="shared" si="10"/>
        <v>22839.96000000001</v>
      </c>
      <c r="I42" s="193">
        <f>I36*I39</f>
        <v>25123.956000000013</v>
      </c>
      <c r="J42" s="193">
        <f>J36*J39</f>
        <v>54079.315290000035</v>
      </c>
      <c r="K42" s="194">
        <f>SUM(C42:I42)</f>
        <v>115336.84933333338</v>
      </c>
      <c r="L42" s="169" t="s">
        <v>59</v>
      </c>
      <c r="M42" s="183"/>
      <c r="N42" s="8"/>
    </row>
    <row r="43" spans="1:16" s="106" customFormat="1" outlineLevel="1" x14ac:dyDescent="0.3">
      <c r="A43" s="170" t="s">
        <v>60</v>
      </c>
      <c r="B43" s="171"/>
      <c r="C43" s="172">
        <f>C36*C38</f>
        <v>0</v>
      </c>
      <c r="D43" s="173">
        <f t="shared" ref="D43:H43" si="11">D36*D38</f>
        <v>6240</v>
      </c>
      <c r="E43" s="173">
        <f t="shared" si="11"/>
        <v>6864.0000000000009</v>
      </c>
      <c r="F43" s="173">
        <f t="shared" si="11"/>
        <v>7550.4000000000015</v>
      </c>
      <c r="G43" s="173">
        <f t="shared" si="11"/>
        <v>8305.4400000000023</v>
      </c>
      <c r="H43" s="173">
        <f t="shared" si="11"/>
        <v>9135.984000000004</v>
      </c>
      <c r="I43" s="195">
        <f>I36*I38</f>
        <v>10049.582400000005</v>
      </c>
      <c r="J43" s="195">
        <f>J36*J38</f>
        <v>21631.726116000013</v>
      </c>
      <c r="K43" s="194">
        <f>SUM(C43:I43)</f>
        <v>48145.406400000014</v>
      </c>
      <c r="L43" s="169" t="s">
        <v>61</v>
      </c>
      <c r="M43" s="196"/>
      <c r="N43" s="8"/>
    </row>
    <row r="44" spans="1:16" s="106" customFormat="1" ht="14.5" outlineLevel="1" thickBot="1" x14ac:dyDescent="0.35">
      <c r="A44" s="175" t="s">
        <v>62</v>
      </c>
      <c r="B44" s="176" t="s">
        <v>63</v>
      </c>
      <c r="C44" s="177">
        <f>C42-C43</f>
        <v>0</v>
      </c>
      <c r="D44" s="178">
        <f>D42-D43</f>
        <v>6240</v>
      </c>
      <c r="E44" s="178">
        <f t="shared" ref="E44:H44" si="12">E42-E43</f>
        <v>8389.3333333333358</v>
      </c>
      <c r="F44" s="178">
        <f t="shared" si="12"/>
        <v>11325.600000000002</v>
      </c>
      <c r="G44" s="178">
        <f t="shared" si="12"/>
        <v>12458.160000000007</v>
      </c>
      <c r="H44" s="178">
        <f t="shared" si="12"/>
        <v>13703.976000000006</v>
      </c>
      <c r="I44" s="197">
        <f>I42-I43</f>
        <v>15074.373600000008</v>
      </c>
      <c r="J44" s="197">
        <f>J42-J43</f>
        <v>32447.589174000022</v>
      </c>
      <c r="K44" s="198">
        <f>SUM(C44:I44)</f>
        <v>67191.442933333354</v>
      </c>
      <c r="L44" s="199"/>
      <c r="M44" s="200"/>
      <c r="N44" s="8"/>
    </row>
    <row r="45" spans="1:16" ht="14.5" outlineLevel="1" thickTop="1" x14ac:dyDescent="0.3">
      <c r="A45" s="181"/>
      <c r="B45" s="182"/>
      <c r="C45" s="183"/>
      <c r="D45" s="183"/>
      <c r="E45" s="183"/>
      <c r="F45" s="183"/>
      <c r="G45" s="183"/>
      <c r="H45" s="183"/>
      <c r="I45" s="183"/>
      <c r="J45" s="183"/>
      <c r="L45" s="183"/>
      <c r="M45" s="183"/>
    </row>
    <row r="46" spans="1:16" outlineLevel="1" x14ac:dyDescent="0.3">
      <c r="A46" s="97" t="s">
        <v>64</v>
      </c>
      <c r="B46" s="98"/>
      <c r="C46" s="98"/>
      <c r="D46" s="98"/>
      <c r="E46" s="98"/>
      <c r="F46" s="98"/>
      <c r="G46" s="98"/>
      <c r="H46" s="98"/>
      <c r="I46" s="98"/>
      <c r="J46" s="98"/>
      <c r="K46" s="98"/>
      <c r="L46" s="98"/>
      <c r="M46" s="98"/>
      <c r="N46" s="98"/>
      <c r="O46" s="98"/>
      <c r="P46" s="98"/>
    </row>
    <row r="47" spans="1:16" s="106" customFormat="1" ht="39" outlineLevel="1" x14ac:dyDescent="0.3">
      <c r="A47" s="100"/>
      <c r="B47" s="101" t="s">
        <v>65</v>
      </c>
      <c r="C47" s="102" t="str">
        <f>'Compte des résultats'!C8</f>
        <v>n = Vorjahr</v>
      </c>
      <c r="D47" s="102" t="str">
        <f>'Compte des résultats'!D8</f>
        <v>n+1 
(1re année du PDR)</v>
      </c>
      <c r="E47" s="102" t="str">
        <f>'Compte des résultats'!E8</f>
        <v>n+2</v>
      </c>
      <c r="F47" s="102" t="str">
        <f>'Compte des résultats'!F8</f>
        <v>n+3</v>
      </c>
      <c r="G47" s="102" t="str">
        <f>'Compte des résultats'!G8</f>
        <v>n+4</v>
      </c>
      <c r="H47" s="102" t="str">
        <f>'Compte des résultats'!H8</f>
        <v>n+5</v>
      </c>
      <c r="I47" s="102" t="str">
        <f>'Compte des résultats'!I8</f>
        <v>n+6</v>
      </c>
      <c r="J47" s="102" t="str">
        <f>'Compte des résultats'!J8</f>
        <v>1. Jahr nach Umsetzung</v>
      </c>
      <c r="K47" s="103" t="s">
        <v>66</v>
      </c>
      <c r="L47" s="104" t="s">
        <v>67</v>
      </c>
      <c r="M47" s="105"/>
      <c r="N47" s="105"/>
    </row>
    <row r="48" spans="1:16" outlineLevel="1" x14ac:dyDescent="0.3">
      <c r="A48" s="107" t="s">
        <v>68</v>
      </c>
      <c r="B48" s="108"/>
      <c r="C48" s="109"/>
      <c r="D48" s="110"/>
      <c r="E48" s="110"/>
      <c r="F48" s="110"/>
      <c r="G48" s="110"/>
      <c r="H48" s="110"/>
      <c r="I48" s="110"/>
      <c r="J48" s="110"/>
      <c r="K48" s="184"/>
      <c r="L48" s="113"/>
    </row>
    <row r="49" spans="1:18" outlineLevel="1" x14ac:dyDescent="0.3">
      <c r="A49" s="114" t="s">
        <v>69</v>
      </c>
      <c r="B49" s="115" t="s">
        <v>70</v>
      </c>
      <c r="C49" s="116">
        <v>0</v>
      </c>
      <c r="D49" s="130"/>
      <c r="E49" s="130"/>
      <c r="F49" s="130"/>
      <c r="G49" s="130"/>
      <c r="H49" s="130"/>
      <c r="I49" s="130"/>
      <c r="J49" s="130"/>
      <c r="K49" s="119"/>
      <c r="L49" s="132"/>
      <c r="M49" s="126"/>
      <c r="N49" s="126"/>
    </row>
    <row r="50" spans="1:18" outlineLevel="1" x14ac:dyDescent="0.3">
      <c r="A50" s="120" t="s">
        <v>71</v>
      </c>
      <c r="B50" s="121" t="s">
        <v>72</v>
      </c>
      <c r="C50" s="122"/>
      <c r="D50" s="123"/>
      <c r="E50" s="123"/>
      <c r="F50" s="123"/>
      <c r="G50" s="123"/>
      <c r="H50" s="123"/>
      <c r="I50" s="123"/>
      <c r="J50" s="123"/>
      <c r="K50" s="124"/>
      <c r="L50" s="132"/>
      <c r="M50" s="126"/>
      <c r="N50" s="126"/>
    </row>
    <row r="51" spans="1:18" outlineLevel="1" x14ac:dyDescent="0.3">
      <c r="A51" s="114" t="s">
        <v>73</v>
      </c>
      <c r="B51" s="115" t="s">
        <v>74</v>
      </c>
      <c r="C51" s="116"/>
      <c r="D51" s="130"/>
      <c r="E51" s="130"/>
      <c r="F51" s="130"/>
      <c r="G51" s="130"/>
      <c r="H51" s="130"/>
      <c r="I51" s="130"/>
      <c r="J51" s="130"/>
      <c r="K51" s="188"/>
      <c r="L51" s="132"/>
      <c r="M51" s="126"/>
      <c r="N51" s="126"/>
    </row>
    <row r="52" spans="1:18" outlineLevel="1" x14ac:dyDescent="0.3">
      <c r="A52" s="114"/>
      <c r="B52" s="115"/>
      <c r="C52" s="116"/>
      <c r="D52" s="130"/>
      <c r="E52" s="130"/>
      <c r="F52" s="130"/>
      <c r="G52" s="130"/>
      <c r="H52" s="130"/>
      <c r="I52" s="130"/>
      <c r="J52" s="130"/>
      <c r="K52" s="131"/>
      <c r="L52" s="132"/>
      <c r="M52" s="126"/>
      <c r="N52" s="126"/>
    </row>
    <row r="53" spans="1:18" outlineLevel="1" x14ac:dyDescent="0.3">
      <c r="A53" s="114" t="s">
        <v>75</v>
      </c>
      <c r="B53" s="115" t="s">
        <v>76</v>
      </c>
      <c r="C53" s="189"/>
      <c r="D53" s="117"/>
      <c r="E53" s="117"/>
      <c r="F53" s="117"/>
      <c r="G53" s="117"/>
      <c r="H53" s="117"/>
      <c r="I53" s="117"/>
      <c r="J53" s="117"/>
      <c r="K53" s="192"/>
      <c r="L53" s="132"/>
      <c r="M53" s="126"/>
      <c r="N53" s="126"/>
    </row>
    <row r="54" spans="1:18" outlineLevel="1" x14ac:dyDescent="0.3">
      <c r="A54" s="114" t="s">
        <v>77</v>
      </c>
      <c r="B54" s="115" t="s">
        <v>78</v>
      </c>
      <c r="C54" s="160"/>
      <c r="D54" s="190"/>
      <c r="E54" s="161"/>
      <c r="F54" s="161"/>
      <c r="G54" s="161"/>
      <c r="H54" s="161"/>
      <c r="I54" s="161"/>
      <c r="J54" s="161"/>
      <c r="K54" s="112"/>
      <c r="L54" s="169"/>
      <c r="M54" s="183"/>
      <c r="N54" s="8"/>
      <c r="O54" s="8"/>
      <c r="P54" s="8"/>
    </row>
    <row r="55" spans="1:18" ht="3.65" customHeight="1" outlineLevel="1" x14ac:dyDescent="0.3">
      <c r="A55" s="114"/>
      <c r="B55" s="115"/>
      <c r="C55" s="134"/>
      <c r="D55" s="135"/>
      <c r="E55" s="135"/>
      <c r="F55" s="135"/>
      <c r="G55" s="135"/>
      <c r="H55" s="135"/>
      <c r="I55" s="135"/>
      <c r="J55" s="135"/>
      <c r="L55" s="169"/>
      <c r="M55" s="183"/>
      <c r="N55" s="8"/>
      <c r="O55" s="8"/>
      <c r="P55" s="8"/>
    </row>
    <row r="56" spans="1:18" s="106" customFormat="1" outlineLevel="1" x14ac:dyDescent="0.3">
      <c r="A56" s="163" t="s">
        <v>79</v>
      </c>
      <c r="B56" s="164"/>
      <c r="C56" s="165">
        <f>C49*C53</f>
        <v>0</v>
      </c>
      <c r="D56" s="166">
        <f t="shared" ref="D56:J56" si="13">D49*D53</f>
        <v>0</v>
      </c>
      <c r="E56" s="166">
        <f t="shared" si="13"/>
        <v>0</v>
      </c>
      <c r="F56" s="166">
        <f t="shared" si="13"/>
        <v>0</v>
      </c>
      <c r="G56" s="166">
        <f t="shared" si="13"/>
        <v>0</v>
      </c>
      <c r="H56" s="166">
        <f t="shared" si="13"/>
        <v>0</v>
      </c>
      <c r="I56" s="166"/>
      <c r="J56" s="166">
        <f t="shared" si="13"/>
        <v>0</v>
      </c>
      <c r="K56" s="194"/>
      <c r="L56" s="169" t="s">
        <v>80</v>
      </c>
      <c r="M56" s="196"/>
      <c r="N56" s="8"/>
      <c r="O56" s="182"/>
      <c r="P56" s="182"/>
    </row>
    <row r="57" spans="1:18" s="106" customFormat="1" outlineLevel="1" x14ac:dyDescent="0.3">
      <c r="A57" s="170" t="s">
        <v>81</v>
      </c>
      <c r="B57" s="171"/>
      <c r="C57" s="172">
        <f>C49*C51</f>
        <v>0</v>
      </c>
      <c r="D57" s="173">
        <f t="shared" ref="D57:J57" si="14">D49*D51</f>
        <v>0</v>
      </c>
      <c r="E57" s="173">
        <f t="shared" si="14"/>
        <v>0</v>
      </c>
      <c r="F57" s="173">
        <f t="shared" si="14"/>
        <v>0</v>
      </c>
      <c r="G57" s="173">
        <f t="shared" si="14"/>
        <v>0</v>
      </c>
      <c r="H57" s="173">
        <f t="shared" si="14"/>
        <v>0</v>
      </c>
      <c r="I57" s="173"/>
      <c r="J57" s="173">
        <f t="shared" si="14"/>
        <v>0</v>
      </c>
      <c r="K57" s="194"/>
      <c r="L57" s="169" t="s">
        <v>82</v>
      </c>
      <c r="M57" s="200"/>
      <c r="N57" s="8"/>
      <c r="O57" s="182"/>
      <c r="P57" s="182"/>
    </row>
    <row r="58" spans="1:18" s="106" customFormat="1" ht="14.5" outlineLevel="1" thickBot="1" x14ac:dyDescent="0.35">
      <c r="A58" s="175" t="s">
        <v>83</v>
      </c>
      <c r="B58" s="176" t="s">
        <v>84</v>
      </c>
      <c r="C58" s="177">
        <f>C56-C57</f>
        <v>0</v>
      </c>
      <c r="D58" s="178">
        <f>D56-D57</f>
        <v>0</v>
      </c>
      <c r="E58" s="178">
        <f t="shared" ref="E58:J58" si="15">E56-E57</f>
        <v>0</v>
      </c>
      <c r="F58" s="178">
        <f t="shared" si="15"/>
        <v>0</v>
      </c>
      <c r="G58" s="178">
        <f t="shared" si="15"/>
        <v>0</v>
      </c>
      <c r="H58" s="178">
        <f t="shared" si="15"/>
        <v>0</v>
      </c>
      <c r="I58" s="178"/>
      <c r="J58" s="178">
        <f t="shared" si="15"/>
        <v>0</v>
      </c>
      <c r="K58" s="198"/>
      <c r="L58" s="169"/>
      <c r="M58" s="200"/>
      <c r="N58" s="8"/>
      <c r="O58" s="182"/>
      <c r="P58" s="182"/>
    </row>
    <row r="59" spans="1:18" ht="14.5" outlineLevel="1" thickTop="1" x14ac:dyDescent="0.3">
      <c r="A59" s="181"/>
      <c r="B59" s="182"/>
      <c r="C59" s="183"/>
      <c r="D59" s="183"/>
      <c r="E59" s="183"/>
      <c r="F59" s="183"/>
      <c r="G59" s="183"/>
      <c r="H59" s="183"/>
      <c r="I59" s="183"/>
      <c r="J59" s="183"/>
      <c r="K59" s="183"/>
      <c r="L59" s="183"/>
      <c r="R59" s="106"/>
    </row>
    <row r="60" spans="1:18" x14ac:dyDescent="0.3">
      <c r="R60" s="106"/>
    </row>
    <row r="61" spans="1:18" s="96" customFormat="1" ht="26.15" customHeight="1" x14ac:dyDescent="0.3">
      <c r="A61" s="90" t="s">
        <v>85</v>
      </c>
      <c r="B61" s="91"/>
      <c r="C61" s="91"/>
      <c r="D61" s="91"/>
      <c r="E61" s="91"/>
      <c r="F61" s="91"/>
      <c r="G61" s="91"/>
      <c r="H61" s="91"/>
      <c r="I61" s="91"/>
      <c r="J61" s="91"/>
      <c r="K61" s="91"/>
      <c r="L61" s="92"/>
      <c r="M61" s="93"/>
      <c r="N61" s="94"/>
      <c r="O61" s="95"/>
      <c r="P61" s="95"/>
    </row>
    <row r="62" spans="1:18" s="106" customFormat="1" ht="26" outlineLevel="1" x14ac:dyDescent="0.3">
      <c r="A62" s="201"/>
      <c r="B62" s="101" t="s">
        <v>86</v>
      </c>
      <c r="C62" s="102" t="s">
        <v>87</v>
      </c>
      <c r="D62" s="202" t="s">
        <v>88</v>
      </c>
      <c r="E62" s="202" t="s">
        <v>89</v>
      </c>
      <c r="F62" s="202" t="s">
        <v>90</v>
      </c>
      <c r="G62" s="202" t="s">
        <v>91</v>
      </c>
      <c r="H62" s="202" t="s">
        <v>92</v>
      </c>
      <c r="I62" s="203"/>
      <c r="J62" s="204" t="s">
        <v>93</v>
      </c>
      <c r="K62" s="103" t="s">
        <v>94</v>
      </c>
      <c r="L62" s="205" t="s">
        <v>95</v>
      </c>
      <c r="M62" s="206" t="s">
        <v>96</v>
      </c>
      <c r="N62" s="104" t="s">
        <v>97</v>
      </c>
      <c r="O62" s="105"/>
      <c r="P62" s="105"/>
    </row>
    <row r="63" spans="1:18" s="9" customFormat="1" ht="14.25" customHeight="1" outlineLevel="1" x14ac:dyDescent="0.3">
      <c r="A63" s="207" t="s">
        <v>98</v>
      </c>
      <c r="B63" s="208"/>
      <c r="C63" s="209"/>
      <c r="D63" s="209"/>
      <c r="E63" s="209"/>
      <c r="F63" s="209"/>
      <c r="G63" s="209"/>
      <c r="H63" s="209"/>
      <c r="I63" s="209"/>
      <c r="J63" s="210"/>
      <c r="K63" s="211" t="s">
        <v>99</v>
      </c>
      <c r="L63" s="212"/>
      <c r="M63" s="212"/>
      <c r="N63" s="213"/>
      <c r="O63" s="211"/>
      <c r="P63" s="211"/>
    </row>
    <row r="64" spans="1:18" s="9" customFormat="1" ht="4.5" customHeight="1" outlineLevel="1" x14ac:dyDescent="0.3">
      <c r="B64" s="214"/>
      <c r="C64" s="215"/>
      <c r="D64" s="215"/>
      <c r="E64" s="215"/>
      <c r="F64" s="215"/>
      <c r="G64" s="215"/>
      <c r="H64" s="215"/>
      <c r="I64" s="215"/>
      <c r="J64" s="216"/>
      <c r="L64" s="217"/>
      <c r="M64" s="217"/>
    </row>
    <row r="65" spans="1:16" s="106" customFormat="1" ht="13" outlineLevel="1" x14ac:dyDescent="0.3">
      <c r="A65" s="106" t="s">
        <v>100</v>
      </c>
      <c r="B65" s="218">
        <v>0.15</v>
      </c>
      <c r="J65" s="219"/>
      <c r="L65" s="220" t="s">
        <v>101</v>
      </c>
      <c r="M65" s="220" t="s">
        <v>102</v>
      </c>
    </row>
    <row r="66" spans="1:16" s="106" customFormat="1" ht="13" outlineLevel="1" x14ac:dyDescent="0.3">
      <c r="A66" s="221" t="s">
        <v>103</v>
      </c>
      <c r="B66" s="171"/>
      <c r="J66" s="219"/>
      <c r="L66" s="220"/>
      <c r="M66" s="220"/>
    </row>
    <row r="67" spans="1:16" s="106" customFormat="1" ht="13" outlineLevel="1" x14ac:dyDescent="0.3">
      <c r="A67" s="222" t="s">
        <v>104</v>
      </c>
      <c r="B67" s="171" t="s">
        <v>105</v>
      </c>
      <c r="C67" s="223">
        <v>3000</v>
      </c>
      <c r="D67" s="223">
        <v>3500</v>
      </c>
      <c r="E67" s="223">
        <v>3500</v>
      </c>
      <c r="F67" s="223">
        <v>3500</v>
      </c>
      <c r="G67" s="223">
        <v>3500</v>
      </c>
      <c r="H67" s="223">
        <v>3500</v>
      </c>
      <c r="I67" s="223"/>
      <c r="J67" s="224">
        <v>3500</v>
      </c>
      <c r="L67" s="220"/>
      <c r="M67" s="220"/>
    </row>
    <row r="68" spans="1:16" s="106" customFormat="1" ht="13" outlineLevel="1" x14ac:dyDescent="0.3">
      <c r="A68" s="222" t="s">
        <v>106</v>
      </c>
      <c r="B68" s="171" t="s">
        <v>107</v>
      </c>
      <c r="C68" s="223"/>
      <c r="D68" s="223"/>
      <c r="E68" s="223"/>
      <c r="F68" s="223"/>
      <c r="G68" s="223"/>
      <c r="H68" s="223"/>
      <c r="I68" s="223"/>
      <c r="J68" s="224"/>
      <c r="K68" s="182"/>
      <c r="L68" s="220"/>
      <c r="M68" s="220"/>
    </row>
    <row r="69" spans="1:16" s="106" customFormat="1" ht="3" customHeight="1" outlineLevel="1" x14ac:dyDescent="0.3">
      <c r="B69" s="171"/>
      <c r="J69" s="219"/>
      <c r="K69" s="182"/>
      <c r="L69" s="220"/>
      <c r="M69" s="220"/>
    </row>
    <row r="70" spans="1:16" s="106" customFormat="1" ht="13" outlineLevel="1" x14ac:dyDescent="0.3">
      <c r="A70" s="221" t="s">
        <v>108</v>
      </c>
      <c r="B70" s="171"/>
      <c r="J70" s="219"/>
      <c r="L70" s="220"/>
      <c r="M70" s="220"/>
    </row>
    <row r="71" spans="1:16" s="106" customFormat="1" ht="13" outlineLevel="1" x14ac:dyDescent="0.3">
      <c r="A71" s="222" t="s">
        <v>109</v>
      </c>
      <c r="B71" s="171" t="s">
        <v>110</v>
      </c>
      <c r="C71" s="225">
        <v>0.15</v>
      </c>
      <c r="D71" s="225">
        <v>0.3</v>
      </c>
      <c r="E71" s="225">
        <v>0.3</v>
      </c>
      <c r="F71" s="225">
        <v>0.3</v>
      </c>
      <c r="G71" s="225">
        <v>0.3</v>
      </c>
      <c r="H71" s="225">
        <v>0.4</v>
      </c>
      <c r="I71" s="225"/>
      <c r="J71" s="226">
        <v>0.4</v>
      </c>
      <c r="L71" s="220"/>
      <c r="M71" s="220"/>
    </row>
    <row r="72" spans="1:16" s="106" customFormat="1" ht="13" outlineLevel="1" x14ac:dyDescent="0.3">
      <c r="A72" s="222" t="s">
        <v>111</v>
      </c>
      <c r="B72" s="171" t="s">
        <v>112</v>
      </c>
      <c r="C72" s="225"/>
      <c r="D72" s="225"/>
      <c r="E72" s="225"/>
      <c r="F72" s="225"/>
      <c r="G72" s="225"/>
      <c r="H72" s="225"/>
      <c r="I72" s="225"/>
      <c r="J72" s="226"/>
      <c r="L72" s="220"/>
      <c r="M72" s="220"/>
    </row>
    <row r="73" spans="1:16" s="9" customFormat="1" ht="4.5" customHeight="1" outlineLevel="1" x14ac:dyDescent="0.3">
      <c r="B73" s="214"/>
      <c r="C73" s="215"/>
      <c r="D73" s="215"/>
      <c r="E73" s="215"/>
      <c r="F73" s="215"/>
      <c r="G73" s="215"/>
      <c r="H73" s="215"/>
      <c r="I73" s="215"/>
      <c r="J73" s="216"/>
      <c r="L73" s="217"/>
      <c r="M73" s="217"/>
    </row>
    <row r="74" spans="1:16" s="9" customFormat="1" ht="14.15" customHeight="1" outlineLevel="1" x14ac:dyDescent="0.3">
      <c r="A74" s="227" t="s">
        <v>113</v>
      </c>
      <c r="B74" s="228" t="s">
        <v>114</v>
      </c>
      <c r="C74" s="211">
        <f t="shared" ref="C74:J74" si="16">IFERROR(C76*12*C77,"N/A")</f>
        <v>0</v>
      </c>
      <c r="D74" s="211">
        <f t="shared" si="16"/>
        <v>600</v>
      </c>
      <c r="E74" s="211">
        <f t="shared" si="16"/>
        <v>600</v>
      </c>
      <c r="F74" s="211">
        <f t="shared" si="16"/>
        <v>600</v>
      </c>
      <c r="G74" s="211">
        <f t="shared" si="16"/>
        <v>600</v>
      </c>
      <c r="H74" s="211">
        <f t="shared" si="16"/>
        <v>600</v>
      </c>
      <c r="I74" s="211"/>
      <c r="J74" s="229">
        <f t="shared" si="16"/>
        <v>600</v>
      </c>
      <c r="K74" s="211" t="s">
        <v>115</v>
      </c>
      <c r="L74" s="230"/>
      <c r="M74" s="230"/>
      <c r="N74" s="213"/>
      <c r="O74" s="211"/>
      <c r="P74" s="211"/>
    </row>
    <row r="75" spans="1:16" s="9" customFormat="1" ht="4.5" customHeight="1" outlineLevel="1" x14ac:dyDescent="0.3">
      <c r="B75" s="214"/>
      <c r="C75" s="215"/>
      <c r="D75" s="215"/>
      <c r="E75" s="215"/>
      <c r="F75" s="215"/>
      <c r="G75" s="215"/>
      <c r="H75" s="215"/>
      <c r="I75" s="215"/>
      <c r="J75" s="216"/>
      <c r="L75" s="217"/>
      <c r="M75" s="217"/>
    </row>
    <row r="76" spans="1:16" s="106" customFormat="1" ht="13" outlineLevel="1" x14ac:dyDescent="0.3">
      <c r="A76" s="231" t="s">
        <v>116</v>
      </c>
      <c r="B76" s="171" t="s">
        <v>117</v>
      </c>
      <c r="C76" s="223"/>
      <c r="D76" s="223">
        <v>10000</v>
      </c>
      <c r="E76" s="223">
        <v>10000</v>
      </c>
      <c r="F76" s="223">
        <v>10000</v>
      </c>
      <c r="G76" s="223">
        <v>10000</v>
      </c>
      <c r="H76" s="223">
        <v>10000</v>
      </c>
      <c r="I76" s="223"/>
      <c r="J76" s="224">
        <v>10000</v>
      </c>
      <c r="L76" s="220"/>
      <c r="M76" s="220"/>
    </row>
    <row r="77" spans="1:16" s="106" customFormat="1" ht="13" outlineLevel="1" x14ac:dyDescent="0.3">
      <c r="A77" s="222" t="s">
        <v>118</v>
      </c>
      <c r="B77" s="171" t="s">
        <v>119</v>
      </c>
      <c r="C77" s="232"/>
      <c r="D77" s="232">
        <v>5.0000000000000001E-3</v>
      </c>
      <c r="E77" s="232">
        <v>5.0000000000000001E-3</v>
      </c>
      <c r="F77" s="232">
        <v>5.0000000000000001E-3</v>
      </c>
      <c r="G77" s="232">
        <v>5.0000000000000001E-3</v>
      </c>
      <c r="H77" s="232">
        <v>5.0000000000000001E-3</v>
      </c>
      <c r="I77" s="232"/>
      <c r="J77" s="233">
        <v>5.0000000000000001E-3</v>
      </c>
      <c r="K77" s="106" t="s">
        <v>120</v>
      </c>
      <c r="L77" s="220"/>
      <c r="M77" s="220"/>
    </row>
    <row r="78" spans="1:16" s="9" customFormat="1" ht="4.5" customHeight="1" outlineLevel="1" x14ac:dyDescent="0.3">
      <c r="B78" s="214"/>
      <c r="C78" s="215"/>
      <c r="D78" s="215"/>
      <c r="E78" s="215"/>
      <c r="F78" s="215"/>
      <c r="G78" s="215"/>
      <c r="H78" s="215"/>
      <c r="I78" s="215"/>
      <c r="J78" s="216"/>
      <c r="L78" s="217"/>
      <c r="M78" s="217"/>
    </row>
    <row r="79" spans="1:16" s="9" customFormat="1" ht="14.25" customHeight="1" outlineLevel="1" x14ac:dyDescent="0.3">
      <c r="A79" s="227" t="s">
        <v>121</v>
      </c>
      <c r="B79" s="228"/>
      <c r="C79" s="211">
        <f>SUM(C80:C82)</f>
        <v>0</v>
      </c>
      <c r="D79" s="211">
        <f t="shared" ref="D79:J79" si="17">SUM(D80:D82)</f>
        <v>0</v>
      </c>
      <c r="E79" s="211">
        <f t="shared" si="17"/>
        <v>0</v>
      </c>
      <c r="F79" s="211">
        <f t="shared" si="17"/>
        <v>0</v>
      </c>
      <c r="G79" s="211">
        <f t="shared" si="17"/>
        <v>0</v>
      </c>
      <c r="H79" s="211">
        <f t="shared" si="17"/>
        <v>0</v>
      </c>
      <c r="I79" s="211"/>
      <c r="J79" s="211">
        <f t="shared" si="17"/>
        <v>0</v>
      </c>
      <c r="K79" s="211" t="s">
        <v>122</v>
      </c>
      <c r="L79" s="230"/>
      <c r="M79" s="230" t="s">
        <v>123</v>
      </c>
      <c r="N79" s="213"/>
      <c r="O79" s="211"/>
      <c r="P79" s="211"/>
    </row>
    <row r="80" spans="1:16" s="9" customFormat="1" ht="4.5" customHeight="1" outlineLevel="1" x14ac:dyDescent="0.3">
      <c r="B80" s="214"/>
      <c r="C80" s="215"/>
      <c r="D80" s="215"/>
      <c r="E80" s="215"/>
      <c r="F80" s="215"/>
      <c r="G80" s="215"/>
      <c r="H80" s="215"/>
      <c r="I80" s="215"/>
      <c r="J80" s="216"/>
      <c r="L80" s="217"/>
      <c r="M80" s="217"/>
    </row>
    <row r="81" spans="1:16" outlineLevel="1" x14ac:dyDescent="0.3">
      <c r="A81" s="231" t="s">
        <v>124</v>
      </c>
      <c r="B81" s="234" t="s">
        <v>125</v>
      </c>
      <c r="C81" s="235">
        <f>IFERROR('Liquidités, planification i &amp; f'!F34,"N/A")</f>
        <v>0</v>
      </c>
      <c r="D81" s="235">
        <f>IFERROR('Liquidités, planification i &amp; f'!G34,"N/A")</f>
        <v>0</v>
      </c>
      <c r="E81" s="235">
        <f>IFERROR('Liquidités, planification i &amp; f'!H34,"N/A")</f>
        <v>0</v>
      </c>
      <c r="F81" s="235">
        <f>IFERROR('Liquidités, planification i &amp; f'!I34,"N/A")</f>
        <v>0</v>
      </c>
      <c r="G81" s="235">
        <f>IFERROR('Liquidités, planification i &amp; f'!J34,"N/A")</f>
        <v>0</v>
      </c>
      <c r="H81" s="235">
        <f>IFERROR('Liquidités, planification i &amp; f'!K34,"N/A")</f>
        <v>0</v>
      </c>
      <c r="I81" s="235"/>
      <c r="J81" s="236">
        <f>IFERROR('Liquidités, planification i &amp; f'!M34,"N/A")</f>
        <v>0</v>
      </c>
      <c r="K81" s="237" t="s">
        <v>126</v>
      </c>
      <c r="L81" s="238"/>
      <c r="M81" s="238"/>
    </row>
    <row r="82" spans="1:16" outlineLevel="1" x14ac:dyDescent="0.3">
      <c r="A82" s="231" t="s">
        <v>127</v>
      </c>
      <c r="B82" s="234" t="s">
        <v>128</v>
      </c>
      <c r="C82" s="223"/>
      <c r="D82" s="223"/>
      <c r="E82" s="223"/>
      <c r="F82" s="223"/>
      <c r="G82" s="223"/>
      <c r="H82" s="223"/>
      <c r="I82" s="223"/>
      <c r="J82" s="224"/>
      <c r="K82" s="237"/>
      <c r="L82" s="238"/>
      <c r="M82" s="238"/>
    </row>
    <row r="83" spans="1:16" s="9" customFormat="1" ht="4.5" customHeight="1" outlineLevel="1" x14ac:dyDescent="0.3">
      <c r="B83" s="214"/>
      <c r="C83" s="215"/>
      <c r="D83" s="215"/>
      <c r="E83" s="215"/>
      <c r="F83" s="215"/>
      <c r="G83" s="215"/>
      <c r="H83" s="215"/>
      <c r="I83" s="215"/>
      <c r="J83" s="216"/>
      <c r="L83" s="217"/>
      <c r="M83" s="217"/>
    </row>
    <row r="84" spans="1:16" s="9" customFormat="1" ht="14.25" customHeight="1" outlineLevel="1" x14ac:dyDescent="0.3">
      <c r="A84" s="227" t="s">
        <v>129</v>
      </c>
      <c r="B84" s="228" t="s">
        <v>130</v>
      </c>
      <c r="C84" s="211">
        <f t="shared" ref="C84:J84" si="18">IFERROR(C86*C87,"N/A")</f>
        <v>0</v>
      </c>
      <c r="D84" s="211">
        <f t="shared" si="18"/>
        <v>1000</v>
      </c>
      <c r="E84" s="211">
        <f t="shared" si="18"/>
        <v>1000</v>
      </c>
      <c r="F84" s="211">
        <f t="shared" si="18"/>
        <v>1000</v>
      </c>
      <c r="G84" s="211">
        <f t="shared" si="18"/>
        <v>1000</v>
      </c>
      <c r="H84" s="211">
        <f t="shared" si="18"/>
        <v>1000</v>
      </c>
      <c r="I84" s="211"/>
      <c r="J84" s="229">
        <f t="shared" si="18"/>
        <v>1000</v>
      </c>
      <c r="K84" s="211" t="s">
        <v>131</v>
      </c>
      <c r="L84" s="230"/>
      <c r="M84" s="230"/>
      <c r="N84" s="213"/>
      <c r="O84" s="211"/>
      <c r="P84" s="211"/>
    </row>
    <row r="85" spans="1:16" s="9" customFormat="1" ht="4.5" customHeight="1" outlineLevel="1" x14ac:dyDescent="0.3">
      <c r="B85" s="214"/>
      <c r="C85" s="215"/>
      <c r="D85" s="215"/>
      <c r="E85" s="215"/>
      <c r="F85" s="215"/>
      <c r="G85" s="215"/>
      <c r="H85" s="215"/>
      <c r="I85" s="215"/>
      <c r="J85" s="216"/>
      <c r="L85" s="217"/>
      <c r="M85" s="217"/>
    </row>
    <row r="86" spans="1:16" s="106" customFormat="1" ht="13" outlineLevel="1" x14ac:dyDescent="0.3">
      <c r="A86" s="231" t="s">
        <v>132</v>
      </c>
      <c r="B86" s="171" t="s">
        <v>133</v>
      </c>
      <c r="C86" s="223"/>
      <c r="D86" s="223">
        <v>10000</v>
      </c>
      <c r="E86" s="223">
        <v>10000</v>
      </c>
      <c r="F86" s="223">
        <v>10000</v>
      </c>
      <c r="G86" s="223">
        <v>10000</v>
      </c>
      <c r="H86" s="223">
        <v>10000</v>
      </c>
      <c r="I86" s="223"/>
      <c r="J86" s="224">
        <v>10000</v>
      </c>
      <c r="L86" s="220"/>
      <c r="M86" s="220"/>
    </row>
    <row r="87" spans="1:16" s="106" customFormat="1" ht="13" outlineLevel="1" x14ac:dyDescent="0.3">
      <c r="A87" s="222" t="s">
        <v>134</v>
      </c>
      <c r="B87" s="171" t="s">
        <v>135</v>
      </c>
      <c r="C87" s="225"/>
      <c r="D87" s="225">
        <v>0.1</v>
      </c>
      <c r="E87" s="225">
        <v>0.1</v>
      </c>
      <c r="F87" s="225">
        <v>0.1</v>
      </c>
      <c r="G87" s="225">
        <v>0.1</v>
      </c>
      <c r="H87" s="225">
        <v>0.1</v>
      </c>
      <c r="I87" s="225"/>
      <c r="J87" s="226">
        <v>0.1</v>
      </c>
      <c r="K87" s="106" t="s">
        <v>136</v>
      </c>
      <c r="L87" s="220"/>
      <c r="M87" s="220"/>
    </row>
    <row r="88" spans="1:16" s="9" customFormat="1" ht="4.5" customHeight="1" outlineLevel="1" x14ac:dyDescent="0.3">
      <c r="B88" s="214"/>
      <c r="C88" s="215"/>
      <c r="D88" s="215"/>
      <c r="E88" s="215"/>
      <c r="F88" s="215"/>
      <c r="G88" s="215"/>
      <c r="H88" s="215"/>
      <c r="I88" s="215"/>
      <c r="J88" s="216"/>
      <c r="L88" s="217"/>
      <c r="M88" s="217"/>
    </row>
    <row r="89" spans="1:16" s="9" customFormat="1" ht="14.25" customHeight="1" outlineLevel="1" x14ac:dyDescent="0.3">
      <c r="A89" s="227" t="s">
        <v>137</v>
      </c>
      <c r="B89" s="228" t="s">
        <v>138</v>
      </c>
      <c r="C89" s="211">
        <f t="shared" ref="C89:J89" si="19">IFERROR(C91*C92,"N/A")</f>
        <v>0</v>
      </c>
      <c r="D89" s="211">
        <f t="shared" si="19"/>
        <v>1000</v>
      </c>
      <c r="E89" s="211">
        <f t="shared" si="19"/>
        <v>1000</v>
      </c>
      <c r="F89" s="211">
        <f t="shared" si="19"/>
        <v>1000</v>
      </c>
      <c r="G89" s="211">
        <f t="shared" si="19"/>
        <v>1000</v>
      </c>
      <c r="H89" s="211">
        <f t="shared" si="19"/>
        <v>1000</v>
      </c>
      <c r="I89" s="211"/>
      <c r="J89" s="229">
        <f t="shared" si="19"/>
        <v>1000</v>
      </c>
      <c r="K89" s="211" t="s">
        <v>139</v>
      </c>
      <c r="L89" s="230"/>
      <c r="M89" s="230"/>
      <c r="N89" s="213"/>
      <c r="O89" s="211"/>
      <c r="P89" s="211"/>
    </row>
    <row r="90" spans="1:16" s="9" customFormat="1" ht="4.5" customHeight="1" outlineLevel="1" x14ac:dyDescent="0.3">
      <c r="B90" s="214"/>
      <c r="C90" s="215"/>
      <c r="D90" s="215"/>
      <c r="E90" s="215"/>
      <c r="F90" s="215"/>
      <c r="G90" s="215"/>
      <c r="H90" s="215"/>
      <c r="I90" s="215"/>
      <c r="J90" s="216"/>
      <c r="L90" s="217"/>
      <c r="M90" s="217"/>
    </row>
    <row r="91" spans="1:16" s="106" customFormat="1" ht="13" outlineLevel="1" x14ac:dyDescent="0.3">
      <c r="A91" s="231" t="s">
        <v>140</v>
      </c>
      <c r="B91" s="171" t="s">
        <v>141</v>
      </c>
      <c r="C91" s="223"/>
      <c r="D91" s="223">
        <v>10000</v>
      </c>
      <c r="E91" s="223">
        <v>10000</v>
      </c>
      <c r="F91" s="223">
        <v>10000</v>
      </c>
      <c r="G91" s="223">
        <v>10000</v>
      </c>
      <c r="H91" s="223">
        <v>10000</v>
      </c>
      <c r="I91" s="223"/>
      <c r="J91" s="224">
        <v>10000</v>
      </c>
      <c r="L91" s="220"/>
      <c r="M91" s="220"/>
    </row>
    <row r="92" spans="1:16" s="106" customFormat="1" ht="13" outlineLevel="1" x14ac:dyDescent="0.3">
      <c r="A92" s="222" t="s">
        <v>142</v>
      </c>
      <c r="B92" s="171" t="s">
        <v>143</v>
      </c>
      <c r="C92" s="225"/>
      <c r="D92" s="225">
        <v>0.1</v>
      </c>
      <c r="E92" s="225">
        <v>0.1</v>
      </c>
      <c r="F92" s="225">
        <v>0.1</v>
      </c>
      <c r="G92" s="225">
        <v>0.1</v>
      </c>
      <c r="H92" s="225">
        <v>0.1</v>
      </c>
      <c r="I92" s="225"/>
      <c r="J92" s="226">
        <v>0.1</v>
      </c>
      <c r="K92" s="106" t="s">
        <v>144</v>
      </c>
      <c r="L92" s="220"/>
      <c r="M92" s="220"/>
    </row>
    <row r="93" spans="1:16" s="9" customFormat="1" ht="4.5" customHeight="1" outlineLevel="1" x14ac:dyDescent="0.3">
      <c r="B93" s="214"/>
      <c r="C93" s="215"/>
      <c r="D93" s="215"/>
      <c r="E93" s="215"/>
      <c r="F93" s="215"/>
      <c r="G93" s="215"/>
      <c r="H93" s="215"/>
      <c r="I93" s="215"/>
      <c r="J93" s="216"/>
      <c r="L93" s="217"/>
      <c r="M93" s="217"/>
    </row>
    <row r="94" spans="1:16" s="9" customFormat="1" ht="14.25" customHeight="1" outlineLevel="1" x14ac:dyDescent="0.3">
      <c r="A94" s="227" t="s">
        <v>145</v>
      </c>
      <c r="B94" s="228"/>
      <c r="C94" s="239">
        <f>SUM(C96:C97)</f>
        <v>0</v>
      </c>
      <c r="D94" s="239">
        <f t="shared" ref="D94:J94" si="20">SUM(D96:D97)</f>
        <v>0</v>
      </c>
      <c r="E94" s="239">
        <f t="shared" si="20"/>
        <v>0</v>
      </c>
      <c r="F94" s="239">
        <f t="shared" si="20"/>
        <v>0</v>
      </c>
      <c r="G94" s="239">
        <f t="shared" si="20"/>
        <v>0</v>
      </c>
      <c r="H94" s="239">
        <f t="shared" si="20"/>
        <v>0</v>
      </c>
      <c r="I94" s="239"/>
      <c r="J94" s="239">
        <f t="shared" si="20"/>
        <v>0</v>
      </c>
      <c r="K94" s="211" t="s">
        <v>146</v>
      </c>
      <c r="L94" s="230"/>
      <c r="M94" s="230" t="s">
        <v>147</v>
      </c>
      <c r="N94" s="213"/>
      <c r="O94" s="211"/>
      <c r="P94" s="211"/>
    </row>
    <row r="95" spans="1:16" s="9" customFormat="1" ht="4.5" customHeight="1" outlineLevel="1" x14ac:dyDescent="0.3">
      <c r="B95" s="214"/>
      <c r="C95" s="215"/>
      <c r="D95" s="215"/>
      <c r="E95" s="215"/>
      <c r="F95" s="215"/>
      <c r="G95" s="215"/>
      <c r="H95" s="215"/>
      <c r="I95" s="215"/>
      <c r="J95" s="216"/>
      <c r="L95" s="217"/>
      <c r="M95" s="217"/>
    </row>
    <row r="96" spans="1:16" outlineLevel="1" x14ac:dyDescent="0.3">
      <c r="A96" s="221"/>
      <c r="B96" s="234" t="s">
        <v>148</v>
      </c>
      <c r="C96" s="240"/>
      <c r="D96" s="240"/>
      <c r="E96" s="240"/>
      <c r="F96" s="240"/>
      <c r="G96" s="240"/>
      <c r="H96" s="240"/>
      <c r="I96" s="240"/>
      <c r="J96" s="241"/>
      <c r="K96" s="237"/>
      <c r="L96" s="238"/>
      <c r="M96" s="238"/>
    </row>
    <row r="97" spans="1:16" outlineLevel="1" x14ac:dyDescent="0.3">
      <c r="A97" s="221"/>
      <c r="B97" s="234" t="s">
        <v>149</v>
      </c>
      <c r="C97" s="240"/>
      <c r="D97" s="240"/>
      <c r="E97" s="240"/>
      <c r="F97" s="240"/>
      <c r="G97" s="240"/>
      <c r="H97" s="240"/>
      <c r="I97" s="240"/>
      <c r="J97" s="241"/>
      <c r="K97" s="237"/>
      <c r="L97" s="238"/>
      <c r="M97" s="238"/>
    </row>
    <row r="98" spans="1:16" s="9" customFormat="1" ht="4.5" customHeight="1" outlineLevel="1" x14ac:dyDescent="0.3">
      <c r="B98" s="214"/>
      <c r="C98" s="215"/>
      <c r="D98" s="215"/>
      <c r="E98" s="215"/>
      <c r="F98" s="215"/>
      <c r="G98" s="215"/>
      <c r="H98" s="215"/>
      <c r="I98" s="215"/>
      <c r="J98" s="216"/>
      <c r="L98" s="217"/>
      <c r="M98" s="217"/>
    </row>
    <row r="99" spans="1:16" s="9" customFormat="1" ht="14.25" customHeight="1" outlineLevel="1" x14ac:dyDescent="0.3">
      <c r="A99" s="227" t="s">
        <v>150</v>
      </c>
      <c r="B99" s="228" t="s">
        <v>151</v>
      </c>
      <c r="C99" s="211">
        <f>IFERROR(C101*C100,"N/A")</f>
        <v>0</v>
      </c>
      <c r="D99" s="211">
        <f>IFERROR(D101*D100,"N/A")</f>
        <v>600</v>
      </c>
      <c r="E99" s="211">
        <f t="shared" ref="E99:J99" si="21">IFERROR(E101*E100,"N/A")</f>
        <v>600</v>
      </c>
      <c r="F99" s="211">
        <f t="shared" si="21"/>
        <v>600</v>
      </c>
      <c r="G99" s="211">
        <f t="shared" si="21"/>
        <v>600</v>
      </c>
      <c r="H99" s="211">
        <f t="shared" si="21"/>
        <v>600</v>
      </c>
      <c r="I99" s="211"/>
      <c r="J99" s="229">
        <f t="shared" si="21"/>
        <v>600</v>
      </c>
      <c r="K99" s="211" t="s">
        <v>152</v>
      </c>
      <c r="L99" s="230"/>
      <c r="M99" s="230"/>
      <c r="N99" s="213"/>
      <c r="O99" s="211"/>
      <c r="P99" s="211"/>
    </row>
    <row r="100" spans="1:16" s="106" customFormat="1" ht="13" outlineLevel="1" x14ac:dyDescent="0.3">
      <c r="A100" s="231" t="s">
        <v>153</v>
      </c>
      <c r="B100" s="171" t="s">
        <v>154</v>
      </c>
      <c r="C100" s="223"/>
      <c r="D100" s="223">
        <f t="shared" ref="D100:J100" si="22">12*500</f>
        <v>6000</v>
      </c>
      <c r="E100" s="223">
        <f t="shared" si="22"/>
        <v>6000</v>
      </c>
      <c r="F100" s="223">
        <f t="shared" si="22"/>
        <v>6000</v>
      </c>
      <c r="G100" s="223">
        <f t="shared" si="22"/>
        <v>6000</v>
      </c>
      <c r="H100" s="223">
        <f t="shared" si="22"/>
        <v>6000</v>
      </c>
      <c r="I100" s="223"/>
      <c r="J100" s="224">
        <f t="shared" si="22"/>
        <v>6000</v>
      </c>
      <c r="L100" s="220"/>
      <c r="M100" s="220"/>
    </row>
    <row r="101" spans="1:16" s="106" customFormat="1" ht="13" outlineLevel="1" x14ac:dyDescent="0.3">
      <c r="A101" s="222" t="s">
        <v>155</v>
      </c>
      <c r="B101" s="171" t="s">
        <v>156</v>
      </c>
      <c r="C101" s="225"/>
      <c r="D101" s="225">
        <v>0.1</v>
      </c>
      <c r="E101" s="225">
        <v>0.1</v>
      </c>
      <c r="F101" s="225">
        <v>0.1</v>
      </c>
      <c r="G101" s="225">
        <v>0.1</v>
      </c>
      <c r="H101" s="225">
        <v>0.1</v>
      </c>
      <c r="I101" s="225"/>
      <c r="J101" s="226">
        <v>0.1</v>
      </c>
      <c r="K101" s="106" t="s">
        <v>157</v>
      </c>
      <c r="L101" s="220"/>
      <c r="M101" s="220"/>
    </row>
    <row r="102" spans="1:16" s="9" customFormat="1" ht="4.5" customHeight="1" outlineLevel="1" x14ac:dyDescent="0.3">
      <c r="B102" s="214"/>
      <c r="C102" s="215"/>
      <c r="D102" s="215"/>
      <c r="E102" s="215"/>
      <c r="F102" s="215"/>
      <c r="G102" s="215"/>
      <c r="H102" s="215"/>
      <c r="I102" s="215"/>
      <c r="J102" s="216"/>
      <c r="L102" s="217"/>
      <c r="M102" s="217"/>
    </row>
    <row r="103" spans="1:16" s="9" customFormat="1" ht="14.25" customHeight="1" outlineLevel="1" x14ac:dyDescent="0.3">
      <c r="A103" s="227" t="s">
        <v>158</v>
      </c>
      <c r="B103" s="228" t="s">
        <v>159</v>
      </c>
      <c r="C103" s="239">
        <f>C105+C109+C112+C114</f>
        <v>0</v>
      </c>
      <c r="D103" s="239">
        <f>D105+D109+D112+D114</f>
        <v>2550</v>
      </c>
      <c r="E103" s="239">
        <f t="shared" ref="E103:J103" si="23">E105+E109+E112+E114</f>
        <v>2550</v>
      </c>
      <c r="F103" s="239">
        <f t="shared" si="23"/>
        <v>2250</v>
      </c>
      <c r="G103" s="239">
        <f t="shared" si="23"/>
        <v>2100</v>
      </c>
      <c r="H103" s="239">
        <f t="shared" si="23"/>
        <v>2150</v>
      </c>
      <c r="I103" s="239"/>
      <c r="J103" s="239">
        <f t="shared" si="23"/>
        <v>2150</v>
      </c>
      <c r="K103" s="211" t="s">
        <v>160</v>
      </c>
      <c r="L103" s="230"/>
      <c r="M103" s="230"/>
      <c r="N103" s="213"/>
      <c r="O103" s="211"/>
      <c r="P103" s="211"/>
    </row>
    <row r="104" spans="1:16" s="9" customFormat="1" ht="4.5" customHeight="1" outlineLevel="1" x14ac:dyDescent="0.3">
      <c r="B104" s="214"/>
      <c r="C104" s="215"/>
      <c r="D104" s="215"/>
      <c r="E104" s="215"/>
      <c r="F104" s="215"/>
      <c r="G104" s="215"/>
      <c r="H104" s="215"/>
      <c r="I104" s="215"/>
      <c r="J104" s="216"/>
      <c r="L104" s="217"/>
      <c r="M104" s="217"/>
    </row>
    <row r="105" spans="1:16" s="106" customFormat="1" ht="13" outlineLevel="1" x14ac:dyDescent="0.3">
      <c r="A105" s="242" t="s">
        <v>161</v>
      </c>
      <c r="B105" s="171"/>
      <c r="C105" s="243">
        <f>C106*C107</f>
        <v>0</v>
      </c>
      <c r="D105" s="243">
        <f t="shared" ref="D105:J105" si="24">D106*D107</f>
        <v>150</v>
      </c>
      <c r="E105" s="243">
        <f t="shared" si="24"/>
        <v>150</v>
      </c>
      <c r="F105" s="243">
        <f t="shared" si="24"/>
        <v>150</v>
      </c>
      <c r="G105" s="243">
        <f t="shared" si="24"/>
        <v>150</v>
      </c>
      <c r="H105" s="243">
        <f t="shared" si="24"/>
        <v>200</v>
      </c>
      <c r="I105" s="243"/>
      <c r="J105" s="244">
        <f t="shared" si="24"/>
        <v>200</v>
      </c>
      <c r="L105" s="220"/>
      <c r="M105" s="220"/>
    </row>
    <row r="106" spans="1:16" s="106" customFormat="1" ht="13" outlineLevel="1" x14ac:dyDescent="0.3">
      <c r="A106" s="222" t="s">
        <v>162</v>
      </c>
      <c r="B106" s="171" t="s">
        <v>163</v>
      </c>
      <c r="C106" s="223"/>
      <c r="D106" s="223">
        <v>500</v>
      </c>
      <c r="E106" s="223">
        <v>500</v>
      </c>
      <c r="F106" s="223">
        <v>500</v>
      </c>
      <c r="G106" s="223">
        <v>500</v>
      </c>
      <c r="H106" s="223">
        <v>500</v>
      </c>
      <c r="I106" s="223"/>
      <c r="J106" s="224">
        <v>500</v>
      </c>
      <c r="L106" s="220"/>
      <c r="M106" s="220"/>
    </row>
    <row r="107" spans="1:16" s="106" customFormat="1" ht="13" outlineLevel="1" x14ac:dyDescent="0.3">
      <c r="A107" s="222" t="s">
        <v>164</v>
      </c>
      <c r="B107" s="171" t="s">
        <v>165</v>
      </c>
      <c r="C107" s="245"/>
      <c r="D107" s="245">
        <f t="shared" ref="D107:J107" si="25">SUM(D71:D72)</f>
        <v>0.3</v>
      </c>
      <c r="E107" s="245">
        <f t="shared" si="25"/>
        <v>0.3</v>
      </c>
      <c r="F107" s="245">
        <f t="shared" si="25"/>
        <v>0.3</v>
      </c>
      <c r="G107" s="245">
        <f t="shared" si="25"/>
        <v>0.3</v>
      </c>
      <c r="H107" s="245">
        <f t="shared" si="25"/>
        <v>0.4</v>
      </c>
      <c r="I107" s="245"/>
      <c r="J107" s="246">
        <f t="shared" si="25"/>
        <v>0.4</v>
      </c>
      <c r="L107" s="220"/>
      <c r="M107" s="220"/>
    </row>
    <row r="108" spans="1:16" s="106" customFormat="1" ht="13" outlineLevel="1" x14ac:dyDescent="0.3">
      <c r="B108" s="171"/>
      <c r="C108" s="243"/>
      <c r="D108" s="243"/>
      <c r="E108" s="243"/>
      <c r="F108" s="243"/>
      <c r="G108" s="243"/>
      <c r="H108" s="243"/>
      <c r="I108" s="243"/>
      <c r="J108" s="244"/>
      <c r="L108" s="220"/>
      <c r="M108" s="220"/>
    </row>
    <row r="109" spans="1:16" s="106" customFormat="1" ht="13" outlineLevel="1" x14ac:dyDescent="0.3">
      <c r="A109" s="242" t="s">
        <v>166</v>
      </c>
      <c r="B109" s="171"/>
      <c r="C109" s="243">
        <f t="shared" ref="C109:J109" si="26">C110*12</f>
        <v>0</v>
      </c>
      <c r="D109" s="243">
        <f>D110*12</f>
        <v>1200</v>
      </c>
      <c r="E109" s="243">
        <f t="shared" si="26"/>
        <v>1200</v>
      </c>
      <c r="F109" s="243">
        <f t="shared" si="26"/>
        <v>1200</v>
      </c>
      <c r="G109" s="243">
        <f t="shared" si="26"/>
        <v>1200</v>
      </c>
      <c r="H109" s="243">
        <f t="shared" si="26"/>
        <v>1200</v>
      </c>
      <c r="I109" s="243"/>
      <c r="J109" s="244">
        <f t="shared" si="26"/>
        <v>1200</v>
      </c>
      <c r="K109" s="237"/>
      <c r="L109" s="220"/>
      <c r="M109" s="220"/>
    </row>
    <row r="110" spans="1:16" s="106" customFormat="1" ht="13" outlineLevel="1" x14ac:dyDescent="0.3">
      <c r="A110" s="106" t="s">
        <v>167</v>
      </c>
      <c r="B110" s="171" t="s">
        <v>168</v>
      </c>
      <c r="C110" s="223">
        <v>0</v>
      </c>
      <c r="D110" s="223">
        <v>100</v>
      </c>
      <c r="E110" s="223">
        <v>100</v>
      </c>
      <c r="F110" s="223">
        <v>100</v>
      </c>
      <c r="G110" s="223">
        <v>100</v>
      </c>
      <c r="H110" s="223">
        <v>100</v>
      </c>
      <c r="I110" s="223"/>
      <c r="J110" s="224">
        <v>100</v>
      </c>
      <c r="L110" s="220"/>
      <c r="M110" s="220"/>
    </row>
    <row r="111" spans="1:16" s="106" customFormat="1" ht="13" outlineLevel="1" x14ac:dyDescent="0.3">
      <c r="B111" s="171"/>
      <c r="J111" s="219"/>
      <c r="L111" s="220"/>
      <c r="M111" s="220"/>
    </row>
    <row r="112" spans="1:16" s="106" customFormat="1" ht="13" outlineLevel="1" x14ac:dyDescent="0.3">
      <c r="A112" s="221" t="s">
        <v>169</v>
      </c>
      <c r="B112" s="171" t="s">
        <v>170</v>
      </c>
      <c r="C112" s="243">
        <v>0</v>
      </c>
      <c r="D112" s="243">
        <v>300</v>
      </c>
      <c r="E112" s="243">
        <v>300</v>
      </c>
      <c r="F112" s="243">
        <v>300</v>
      </c>
      <c r="G112" s="243">
        <v>300</v>
      </c>
      <c r="H112" s="243">
        <v>300</v>
      </c>
      <c r="I112" s="243"/>
      <c r="J112" s="244">
        <v>300</v>
      </c>
      <c r="L112" s="220"/>
      <c r="M112" s="220"/>
    </row>
    <row r="113" spans="1:16" s="106" customFormat="1" ht="13" outlineLevel="1" x14ac:dyDescent="0.3">
      <c r="B113" s="171"/>
      <c r="C113" s="247"/>
      <c r="D113" s="247"/>
      <c r="E113" s="247"/>
      <c r="F113" s="247"/>
      <c r="G113" s="247"/>
      <c r="H113" s="247"/>
      <c r="I113" s="247"/>
      <c r="J113" s="248"/>
      <c r="L113" s="220"/>
      <c r="M113" s="220"/>
    </row>
    <row r="114" spans="1:16" s="106" customFormat="1" ht="13" outlineLevel="1" x14ac:dyDescent="0.3">
      <c r="A114" s="221" t="s">
        <v>171</v>
      </c>
      <c r="B114" s="171"/>
      <c r="C114" s="243">
        <f t="shared" ref="C114:J114" si="27">IFERROR(C115+C119,"N/A")</f>
        <v>0</v>
      </c>
      <c r="D114" s="243">
        <f t="shared" si="27"/>
        <v>900</v>
      </c>
      <c r="E114" s="243">
        <f t="shared" si="27"/>
        <v>900</v>
      </c>
      <c r="F114" s="243">
        <f t="shared" si="27"/>
        <v>600</v>
      </c>
      <c r="G114" s="243">
        <f t="shared" si="27"/>
        <v>450</v>
      </c>
      <c r="H114" s="243">
        <f t="shared" si="27"/>
        <v>450</v>
      </c>
      <c r="I114" s="243"/>
      <c r="J114" s="244">
        <f t="shared" si="27"/>
        <v>450</v>
      </c>
      <c r="K114" s="237"/>
      <c r="L114" s="220" t="s">
        <v>172</v>
      </c>
      <c r="M114" s="220"/>
    </row>
    <row r="115" spans="1:16" s="106" customFormat="1" ht="13" outlineLevel="1" x14ac:dyDescent="0.3">
      <c r="A115" s="222" t="s">
        <v>173</v>
      </c>
      <c r="B115" s="171"/>
      <c r="C115" s="235">
        <f t="shared" ref="C115:J115" si="28">IFERROR(C116*C117,"N/A")</f>
        <v>0</v>
      </c>
      <c r="D115" s="235">
        <f t="shared" si="28"/>
        <v>900</v>
      </c>
      <c r="E115" s="235">
        <f t="shared" si="28"/>
        <v>900</v>
      </c>
      <c r="F115" s="235">
        <f t="shared" si="28"/>
        <v>600</v>
      </c>
      <c r="G115" s="235">
        <f t="shared" si="28"/>
        <v>450</v>
      </c>
      <c r="H115" s="235">
        <f t="shared" si="28"/>
        <v>450</v>
      </c>
      <c r="I115" s="235"/>
      <c r="J115" s="236">
        <f t="shared" si="28"/>
        <v>450</v>
      </c>
      <c r="L115" s="220"/>
      <c r="M115" s="220"/>
    </row>
    <row r="116" spans="1:16" s="106" customFormat="1" outlineLevel="1" x14ac:dyDescent="0.3">
      <c r="A116" s="249" t="s">
        <v>174</v>
      </c>
      <c r="B116" s="171" t="s">
        <v>175</v>
      </c>
      <c r="C116" s="250">
        <v>0</v>
      </c>
      <c r="D116" s="250">
        <v>0.05</v>
      </c>
      <c r="E116" s="250">
        <v>0.05</v>
      </c>
      <c r="F116" s="250">
        <v>0.05</v>
      </c>
      <c r="G116" s="250">
        <v>0.05</v>
      </c>
      <c r="H116" s="250">
        <v>0.05</v>
      </c>
      <c r="I116" s="250"/>
      <c r="J116" s="251">
        <v>0.05</v>
      </c>
      <c r="K116" s="252"/>
      <c r="L116" s="253"/>
      <c r="M116" s="220"/>
    </row>
    <row r="117" spans="1:16" s="106" customFormat="1" ht="15.75" customHeight="1" outlineLevel="1" x14ac:dyDescent="0.3">
      <c r="A117" s="249" t="s">
        <v>176</v>
      </c>
      <c r="B117" s="171" t="s">
        <v>177</v>
      </c>
      <c r="C117" s="223">
        <v>0</v>
      </c>
      <c r="D117" s="223">
        <f>12*1500</f>
        <v>18000</v>
      </c>
      <c r="E117" s="223">
        <f>12*1500</f>
        <v>18000</v>
      </c>
      <c r="F117" s="223">
        <f>12*1000</f>
        <v>12000</v>
      </c>
      <c r="G117" s="223">
        <f>12*750</f>
        <v>9000</v>
      </c>
      <c r="H117" s="223">
        <f t="shared" ref="H117:J117" si="29">12*750</f>
        <v>9000</v>
      </c>
      <c r="I117" s="223"/>
      <c r="J117" s="224">
        <f t="shared" si="29"/>
        <v>9000</v>
      </c>
      <c r="L117" s="220"/>
      <c r="M117" s="220"/>
    </row>
    <row r="118" spans="1:16" s="106" customFormat="1" ht="13" outlineLevel="1" x14ac:dyDescent="0.3">
      <c r="B118" s="171"/>
      <c r="D118" s="247"/>
      <c r="E118" s="247"/>
      <c r="F118" s="247"/>
      <c r="G118" s="247"/>
      <c r="H118" s="247"/>
      <c r="I118" s="247"/>
      <c r="J118" s="248"/>
      <c r="L118" s="220"/>
      <c r="M118" s="220"/>
    </row>
    <row r="119" spans="1:16" s="106" customFormat="1" outlineLevel="1" x14ac:dyDescent="0.3">
      <c r="A119" s="222" t="s">
        <v>178</v>
      </c>
      <c r="B119" s="171"/>
      <c r="C119" s="235">
        <f t="shared" ref="C119:J119" si="30">C120*C121</f>
        <v>0</v>
      </c>
      <c r="D119" s="235">
        <f t="shared" si="30"/>
        <v>0</v>
      </c>
      <c r="E119" s="235">
        <f t="shared" si="30"/>
        <v>0</v>
      </c>
      <c r="F119" s="235">
        <f t="shared" si="30"/>
        <v>0</v>
      </c>
      <c r="G119" s="235">
        <f t="shared" si="30"/>
        <v>0</v>
      </c>
      <c r="H119" s="235">
        <f t="shared" si="30"/>
        <v>0</v>
      </c>
      <c r="I119" s="235"/>
      <c r="J119" s="236">
        <f t="shared" si="30"/>
        <v>0</v>
      </c>
      <c r="K119" s="252"/>
      <c r="L119" s="220"/>
      <c r="M119" s="220"/>
    </row>
    <row r="120" spans="1:16" s="106" customFormat="1" outlineLevel="1" x14ac:dyDescent="0.3">
      <c r="A120" s="249" t="s">
        <v>179</v>
      </c>
      <c r="B120" s="171" t="s">
        <v>180</v>
      </c>
      <c r="C120" s="254"/>
      <c r="D120" s="254"/>
      <c r="E120" s="254"/>
      <c r="F120" s="254"/>
      <c r="G120" s="254"/>
      <c r="H120" s="254"/>
      <c r="I120" s="254"/>
      <c r="J120" s="255"/>
      <c r="K120" s="252"/>
      <c r="L120" s="253"/>
      <c r="M120" s="220"/>
    </row>
    <row r="121" spans="1:16" s="106" customFormat="1" outlineLevel="1" x14ac:dyDescent="0.3">
      <c r="A121" s="249" t="s">
        <v>181</v>
      </c>
      <c r="B121" s="171" t="s">
        <v>182</v>
      </c>
      <c r="C121" s="223"/>
      <c r="D121" s="223"/>
      <c r="E121" s="223"/>
      <c r="F121" s="223"/>
      <c r="G121" s="223"/>
      <c r="H121" s="223"/>
      <c r="I121" s="223"/>
      <c r="J121" s="224"/>
      <c r="K121" s="252"/>
      <c r="L121" s="220" t="s">
        <v>183</v>
      </c>
      <c r="M121" s="220"/>
    </row>
    <row r="122" spans="1:16" s="9" customFormat="1" ht="4.5" customHeight="1" outlineLevel="1" x14ac:dyDescent="0.3">
      <c r="B122" s="214"/>
      <c r="C122" s="215"/>
      <c r="D122" s="215"/>
      <c r="E122" s="215"/>
      <c r="F122" s="215"/>
      <c r="G122" s="215"/>
      <c r="H122" s="215"/>
      <c r="I122" s="215"/>
      <c r="J122" s="216"/>
      <c r="L122" s="217"/>
      <c r="M122" s="217"/>
    </row>
    <row r="123" spans="1:16" s="9" customFormat="1" ht="14.25" customHeight="1" outlineLevel="1" x14ac:dyDescent="0.3">
      <c r="A123" s="227" t="s">
        <v>184</v>
      </c>
      <c r="B123" s="228"/>
      <c r="C123" s="239">
        <f>C125</f>
        <v>0</v>
      </c>
      <c r="D123" s="239">
        <f t="shared" ref="D123:J123" si="31">D125</f>
        <v>0</v>
      </c>
      <c r="E123" s="239">
        <f t="shared" si="31"/>
        <v>0</v>
      </c>
      <c r="F123" s="239">
        <f t="shared" si="31"/>
        <v>0</v>
      </c>
      <c r="G123" s="239">
        <f t="shared" si="31"/>
        <v>0</v>
      </c>
      <c r="H123" s="239">
        <f t="shared" si="31"/>
        <v>0</v>
      </c>
      <c r="I123" s="239"/>
      <c r="J123" s="239">
        <f t="shared" si="31"/>
        <v>0</v>
      </c>
      <c r="K123" s="211" t="s">
        <v>185</v>
      </c>
      <c r="L123" s="230"/>
      <c r="M123" s="230"/>
      <c r="N123" s="213"/>
      <c r="O123" s="211"/>
      <c r="P123" s="211"/>
    </row>
    <row r="124" spans="1:16" s="9" customFormat="1" ht="4.5" customHeight="1" outlineLevel="1" x14ac:dyDescent="0.3">
      <c r="B124" s="214"/>
      <c r="C124" s="215"/>
      <c r="D124" s="215"/>
      <c r="E124" s="215"/>
      <c r="F124" s="215"/>
      <c r="G124" s="215"/>
      <c r="H124" s="215"/>
      <c r="I124" s="215"/>
      <c r="J124" s="216"/>
      <c r="L124" s="217"/>
      <c r="M124" s="217"/>
    </row>
    <row r="125" spans="1:16" outlineLevel="1" x14ac:dyDescent="0.3">
      <c r="A125" s="231" t="s">
        <v>186</v>
      </c>
      <c r="B125" s="234" t="s">
        <v>187</v>
      </c>
      <c r="C125" s="235">
        <f>IFERROR('Liquidités, planification i &amp; f'!F34,"N/A")</f>
        <v>0</v>
      </c>
      <c r="D125" s="235">
        <f>IFERROR('Liquidités, planification i &amp; f'!G34,"N/A")</f>
        <v>0</v>
      </c>
      <c r="E125" s="235">
        <f>IFERROR('Liquidités, planification i &amp; f'!H34,"N/A")</f>
        <v>0</v>
      </c>
      <c r="F125" s="235">
        <f>IFERROR('Liquidités, planification i &amp; f'!I34,"N/A")</f>
        <v>0</v>
      </c>
      <c r="G125" s="235">
        <f>IFERROR('Liquidités, planification i &amp; f'!J34,"N/A")</f>
        <v>0</v>
      </c>
      <c r="H125" s="235">
        <f>IFERROR('Liquidités, planification i &amp; f'!K34,"N/A")</f>
        <v>0</v>
      </c>
      <c r="I125" s="235"/>
      <c r="J125" s="236">
        <f>IFERROR('Liquidités, planification i &amp; f'!M34,"N/A")</f>
        <v>0</v>
      </c>
      <c r="K125" s="237" t="s">
        <v>188</v>
      </c>
      <c r="L125" s="253"/>
      <c r="M125" s="238"/>
    </row>
    <row r="126" spans="1:16" s="9" customFormat="1" ht="4.5" customHeight="1" outlineLevel="1" x14ac:dyDescent="0.3">
      <c r="B126" s="214"/>
      <c r="C126" s="215"/>
      <c r="D126" s="215"/>
      <c r="E126" s="215"/>
      <c r="F126" s="215"/>
      <c r="G126" s="215"/>
      <c r="H126" s="215"/>
      <c r="I126" s="215"/>
      <c r="J126" s="216"/>
      <c r="L126" s="217"/>
      <c r="M126" s="217"/>
    </row>
    <row r="127" spans="1:16" s="106" customFormat="1" outlineLevel="1" x14ac:dyDescent="0.3">
      <c r="A127" s="256" t="s">
        <v>189</v>
      </c>
      <c r="B127" s="257"/>
      <c r="C127" s="258"/>
      <c r="D127" s="258"/>
      <c r="E127" s="258"/>
      <c r="F127" s="258"/>
      <c r="G127" s="258"/>
      <c r="H127" s="258"/>
      <c r="I127" s="258"/>
      <c r="J127" s="259"/>
      <c r="K127" s="211" t="s">
        <v>190</v>
      </c>
      <c r="L127" s="260"/>
      <c r="M127" s="260"/>
      <c r="N127" s="258"/>
      <c r="O127" s="258"/>
      <c r="P127" s="258"/>
    </row>
    <row r="128" spans="1:16" s="106" customFormat="1" ht="13" outlineLevel="1" x14ac:dyDescent="0.3">
      <c r="A128" s="106" t="s">
        <v>191</v>
      </c>
      <c r="B128" s="171"/>
      <c r="C128" s="250"/>
      <c r="D128" s="250"/>
      <c r="E128" s="250"/>
      <c r="F128" s="250"/>
      <c r="G128" s="250"/>
      <c r="H128" s="250"/>
      <c r="I128" s="250"/>
      <c r="J128" s="251"/>
      <c r="L128" s="220"/>
      <c r="M128" s="220"/>
    </row>
    <row r="131" spans="1:1" x14ac:dyDescent="0.3">
      <c r="A131" s="10"/>
    </row>
    <row r="132" spans="1:1" x14ac:dyDescent="0.3">
      <c r="A132" s="10"/>
    </row>
    <row r="133" spans="1:1" x14ac:dyDescent="0.3">
      <c r="A133" s="10"/>
    </row>
    <row r="134" spans="1:1" x14ac:dyDescent="0.3">
      <c r="A134" s="10"/>
    </row>
    <row r="135" spans="1:1" x14ac:dyDescent="0.3">
      <c r="A135" s="10"/>
    </row>
  </sheetData>
  <sheetProtection sheet="1" objects="1" scenarios="1"/>
  <mergeCells count="1">
    <mergeCell ref="A5:P5"/>
  </mergeCells>
  <hyperlinks>
    <hyperlink ref="M94" r:id="rId1"/>
    <hyperlink ref="M79" r:id="rId2"/>
  </hyperlinks>
  <pageMargins left="0.7" right="0.7" top="0.78740157499999996" bottom="0.78740157499999996" header="0.3" footer="0.3"/>
  <pageSetup paperSize="9" scale="27" orientation="landscape" r:id="rId3"/>
  <colBreaks count="1" manualBreakCount="1">
    <brk id="16" max="1048575" man="1"/>
  </colBreaks>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2:S58"/>
  <sheetViews>
    <sheetView topLeftCell="A4" zoomScale="85" zoomScaleNormal="85" zoomScaleSheetLayoutView="100" workbookViewId="0">
      <selection activeCell="B8" sqref="B8"/>
    </sheetView>
  </sheetViews>
  <sheetFormatPr baseColWidth="10" defaultColWidth="10.58203125" defaultRowHeight="15.5" x14ac:dyDescent="0.3"/>
  <cols>
    <col min="1" max="1" width="10.58203125" style="33"/>
    <col min="2" max="2" width="60.58203125" style="33" customWidth="1"/>
    <col min="3" max="3" width="13.58203125" style="33" customWidth="1"/>
    <col min="4" max="4" width="11.33203125" style="33" customWidth="1"/>
    <col min="5" max="5" width="15.83203125" style="33" customWidth="1"/>
    <col min="6" max="6" width="16.08203125" style="33" customWidth="1"/>
    <col min="7" max="8" width="10.58203125" style="33"/>
    <col min="9" max="9" width="10.58203125" style="33" customWidth="1"/>
    <col min="10" max="16384" width="10.58203125" style="33"/>
  </cols>
  <sheetData>
    <row r="2" spans="1:19" s="26" customFormat="1" ht="17.5" customHeight="1" x14ac:dyDescent="0.3">
      <c r="A2" s="26">
        <v>2</v>
      </c>
      <c r="B2" s="27" t="s">
        <v>192</v>
      </c>
      <c r="C2" s="28">
        <v>0.33</v>
      </c>
      <c r="D2" s="28">
        <v>0.33</v>
      </c>
      <c r="E2" s="26" t="s">
        <v>193</v>
      </c>
      <c r="F2" s="29">
        <v>0</v>
      </c>
      <c r="G2" s="29">
        <v>0</v>
      </c>
      <c r="H2" s="30">
        <v>0.8</v>
      </c>
      <c r="J2" s="29"/>
      <c r="K2" s="31"/>
      <c r="M2" s="32"/>
      <c r="N2" s="28"/>
      <c r="O2" s="28"/>
    </row>
    <row r="3" spans="1:19" x14ac:dyDescent="0.3">
      <c r="C3" s="34" t="s">
        <v>194</v>
      </c>
      <c r="F3" s="35"/>
    </row>
    <row r="4" spans="1:19" x14ac:dyDescent="0.3">
      <c r="C4" s="36"/>
      <c r="D4" s="36"/>
      <c r="J4" s="36"/>
      <c r="K4" s="36"/>
      <c r="L4" s="36"/>
      <c r="M4" s="36"/>
      <c r="N4" s="36"/>
      <c r="O4" s="37"/>
    </row>
    <row r="5" spans="1:19" ht="28" customHeight="1" x14ac:dyDescent="0.3">
      <c r="B5" s="38"/>
      <c r="C5" s="976" t="s">
        <v>195</v>
      </c>
      <c r="D5" s="977"/>
      <c r="E5" s="33" t="s">
        <v>196</v>
      </c>
      <c r="G5" s="39" t="s">
        <v>197</v>
      </c>
      <c r="I5" s="40"/>
      <c r="K5" s="41"/>
      <c r="M5" s="34"/>
      <c r="N5" s="34"/>
      <c r="O5" s="34"/>
    </row>
    <row r="6" spans="1:19" ht="77.5" x14ac:dyDescent="0.3">
      <c r="B6" s="42" t="s">
        <v>198</v>
      </c>
      <c r="C6" s="43" t="s">
        <v>199</v>
      </c>
      <c r="D6" s="44" t="s">
        <v>200</v>
      </c>
      <c r="E6" s="43" t="s">
        <v>201</v>
      </c>
      <c r="F6" s="44" t="s">
        <v>202</v>
      </c>
      <c r="G6" s="43" t="s">
        <v>203</v>
      </c>
      <c r="H6" s="44" t="s">
        <v>204</v>
      </c>
      <c r="I6" s="45" t="s">
        <v>205</v>
      </c>
      <c r="J6" s="39"/>
      <c r="K6" s="35"/>
      <c r="M6" s="46"/>
      <c r="N6" s="46"/>
      <c r="O6" s="45"/>
    </row>
    <row r="7" spans="1:19" x14ac:dyDescent="0.3">
      <c r="A7" s="26">
        <v>0</v>
      </c>
      <c r="B7" s="47" t="s">
        <v>206</v>
      </c>
      <c r="C7" s="48"/>
      <c r="D7" s="48"/>
      <c r="E7" s="48"/>
      <c r="F7" s="48"/>
      <c r="G7" s="48"/>
      <c r="I7" s="49"/>
      <c r="J7" s="48"/>
      <c r="K7" s="35"/>
      <c r="M7" s="50"/>
      <c r="N7" s="50"/>
      <c r="O7" s="51"/>
    </row>
    <row r="8" spans="1:19" s="26" customFormat="1" ht="27.65" customHeight="1" x14ac:dyDescent="0.3">
      <c r="A8" s="26">
        <v>1</v>
      </c>
      <c r="B8" s="27" t="s">
        <v>282</v>
      </c>
      <c r="C8" s="28">
        <v>0</v>
      </c>
      <c r="D8" s="28">
        <v>0</v>
      </c>
      <c r="E8" s="29">
        <v>0</v>
      </c>
      <c r="F8" s="29">
        <v>0</v>
      </c>
      <c r="G8" s="26" t="s">
        <v>207</v>
      </c>
      <c r="H8" s="26" t="s">
        <v>208</v>
      </c>
      <c r="I8" s="30">
        <v>0.8</v>
      </c>
      <c r="J8" s="29"/>
      <c r="K8" s="31"/>
      <c r="M8" s="28"/>
      <c r="N8" s="28"/>
      <c r="O8" s="28"/>
    </row>
    <row r="9" spans="1:19" s="26" customFormat="1" ht="25.5" customHeight="1" x14ac:dyDescent="0.3">
      <c r="A9" s="26">
        <v>2</v>
      </c>
      <c r="B9" s="52" t="s">
        <v>283</v>
      </c>
      <c r="C9" s="32">
        <v>0.2</v>
      </c>
      <c r="D9" s="32">
        <v>0.2</v>
      </c>
      <c r="E9" s="29">
        <v>0</v>
      </c>
      <c r="F9" s="29">
        <v>0</v>
      </c>
      <c r="G9" s="26" t="s">
        <v>209</v>
      </c>
      <c r="H9" s="26" t="s">
        <v>210</v>
      </c>
      <c r="I9" s="30">
        <v>0.8</v>
      </c>
      <c r="J9" s="29"/>
      <c r="K9" s="31"/>
      <c r="M9" s="32"/>
      <c r="N9" s="28"/>
      <c r="O9" s="28"/>
    </row>
    <row r="10" spans="1:19" s="26" customFormat="1" ht="35.25" customHeight="1" x14ac:dyDescent="0.3">
      <c r="A10" s="26">
        <v>3</v>
      </c>
      <c r="B10" s="52" t="s">
        <v>591</v>
      </c>
      <c r="C10" s="32">
        <v>0</v>
      </c>
      <c r="D10" s="28">
        <v>0</v>
      </c>
      <c r="E10" s="29">
        <v>0.1</v>
      </c>
      <c r="F10" s="29">
        <v>0.2</v>
      </c>
      <c r="G10" s="72">
        <f>22%+22%*E10</f>
        <v>0.24199999999999999</v>
      </c>
      <c r="H10" s="72">
        <f>22%+22%*F10</f>
        <v>0.26400000000000001</v>
      </c>
      <c r="I10" s="30">
        <v>0.9</v>
      </c>
      <c r="J10" s="29"/>
      <c r="K10" s="53"/>
      <c r="M10" s="32"/>
      <c r="N10" s="28"/>
      <c r="O10" s="28"/>
    </row>
    <row r="11" spans="1:19" s="26" customFormat="1" ht="31.5" customHeight="1" x14ac:dyDescent="0.3">
      <c r="A11" s="26">
        <v>4</v>
      </c>
      <c r="B11" s="52" t="s">
        <v>592</v>
      </c>
      <c r="C11" s="32">
        <v>0.33</v>
      </c>
      <c r="D11" s="28">
        <v>0.33</v>
      </c>
      <c r="E11" s="29">
        <v>0</v>
      </c>
      <c r="F11" s="29">
        <v>0</v>
      </c>
      <c r="G11" s="29">
        <v>0.34</v>
      </c>
      <c r="H11" s="29">
        <v>0.34</v>
      </c>
      <c r="I11" s="30">
        <v>0.8</v>
      </c>
      <c r="J11" s="29"/>
      <c r="K11" s="31"/>
      <c r="M11" s="32"/>
      <c r="N11" s="28"/>
      <c r="O11" s="28"/>
    </row>
    <row r="12" spans="1:19" s="26" customFormat="1" ht="17.25" customHeight="1" x14ac:dyDescent="0.35">
      <c r="A12" s="26">
        <v>5</v>
      </c>
      <c r="B12" s="52" t="s">
        <v>284</v>
      </c>
      <c r="C12" s="54">
        <v>0.5</v>
      </c>
      <c r="D12" s="55">
        <v>0.5</v>
      </c>
      <c r="E12" s="29">
        <v>0</v>
      </c>
      <c r="F12" s="29">
        <v>0</v>
      </c>
      <c r="G12" s="26" t="s">
        <v>211</v>
      </c>
      <c r="H12" s="26" t="s">
        <v>212</v>
      </c>
      <c r="I12" s="30">
        <v>0.8</v>
      </c>
      <c r="J12" s="29"/>
      <c r="K12" s="31"/>
      <c r="M12" s="32"/>
      <c r="N12" s="28"/>
      <c r="O12" s="28"/>
      <c r="Q12" s="56">
        <v>80</v>
      </c>
      <c r="R12" s="33" t="s">
        <v>213</v>
      </c>
      <c r="S12" s="33" t="s">
        <v>214</v>
      </c>
    </row>
    <row r="13" spans="1:19" s="26" customFormat="1" ht="15.65" customHeight="1" x14ac:dyDescent="0.3">
      <c r="A13" s="26">
        <v>6</v>
      </c>
      <c r="B13" s="57" t="s">
        <v>285</v>
      </c>
      <c r="C13" s="32">
        <v>0</v>
      </c>
      <c r="D13" s="28">
        <v>0</v>
      </c>
      <c r="E13" s="29">
        <v>0.1</v>
      </c>
      <c r="F13" s="29">
        <v>0.2</v>
      </c>
      <c r="G13" s="26" t="s">
        <v>215</v>
      </c>
      <c r="I13" s="30">
        <v>0.9</v>
      </c>
      <c r="J13" s="29"/>
      <c r="K13" s="53"/>
      <c r="M13" s="32"/>
      <c r="N13" s="28"/>
      <c r="O13" s="28"/>
      <c r="Q13" s="33">
        <v>90</v>
      </c>
      <c r="R13" s="33" t="s">
        <v>216</v>
      </c>
      <c r="S13" s="33"/>
    </row>
    <row r="14" spans="1:19" s="26" customFormat="1" ht="15.65" customHeight="1" x14ac:dyDescent="0.3">
      <c r="A14" s="26">
        <v>7</v>
      </c>
      <c r="B14" s="57" t="s">
        <v>286</v>
      </c>
      <c r="C14" s="32">
        <v>0</v>
      </c>
      <c r="D14" s="28">
        <v>0</v>
      </c>
      <c r="E14" s="29">
        <v>0.1</v>
      </c>
      <c r="F14" s="29">
        <v>0.2</v>
      </c>
      <c r="G14" s="26" t="s">
        <v>217</v>
      </c>
      <c r="I14" s="30">
        <v>1</v>
      </c>
      <c r="J14" s="29"/>
      <c r="K14" s="53"/>
      <c r="M14" s="32"/>
      <c r="N14" s="28"/>
      <c r="O14" s="28"/>
      <c r="Q14" s="33">
        <v>100</v>
      </c>
      <c r="R14" s="33" t="s">
        <v>218</v>
      </c>
      <c r="S14" s="33"/>
    </row>
    <row r="15" spans="1:19" s="26" customFormat="1" x14ac:dyDescent="0.3">
      <c r="A15" s="26">
        <v>8</v>
      </c>
      <c r="B15" s="58" t="s">
        <v>287</v>
      </c>
      <c r="C15" s="32">
        <v>0</v>
      </c>
      <c r="D15" s="28">
        <v>0</v>
      </c>
      <c r="E15" s="29">
        <v>0.1</v>
      </c>
      <c r="F15" s="29">
        <v>0.2</v>
      </c>
      <c r="G15" s="26" t="s">
        <v>290</v>
      </c>
      <c r="I15" s="30" t="s">
        <v>219</v>
      </c>
      <c r="J15" s="29"/>
      <c r="K15" s="53"/>
    </row>
    <row r="16" spans="1:19" s="26" customFormat="1" x14ac:dyDescent="0.3">
      <c r="A16" s="26">
        <v>9</v>
      </c>
      <c r="B16" s="75" t="s">
        <v>291</v>
      </c>
      <c r="C16" s="32">
        <v>0</v>
      </c>
      <c r="D16" s="28">
        <v>0</v>
      </c>
      <c r="E16" s="29">
        <v>0.1</v>
      </c>
      <c r="F16" s="29">
        <v>0.2</v>
      </c>
      <c r="G16" s="26" t="s">
        <v>289</v>
      </c>
      <c r="I16" s="30">
        <v>1</v>
      </c>
      <c r="J16" s="29"/>
      <c r="K16" s="53"/>
    </row>
    <row r="17" spans="2:11" s="26" customFormat="1" x14ac:dyDescent="0.3">
      <c r="B17" s="53"/>
      <c r="C17" s="32"/>
      <c r="D17" s="28"/>
      <c r="H17" s="28"/>
      <c r="K17" s="31"/>
    </row>
    <row r="18" spans="2:11" x14ac:dyDescent="0.35">
      <c r="B18" s="59" t="s">
        <v>220</v>
      </c>
      <c r="C18" s="56"/>
      <c r="D18" s="56"/>
    </row>
    <row r="20" spans="2:11" ht="62" x14ac:dyDescent="0.3">
      <c r="B20" s="60" t="s">
        <v>221</v>
      </c>
      <c r="C20" s="60" t="s">
        <v>222</v>
      </c>
    </row>
    <row r="21" spans="2:11" x14ac:dyDescent="0.3">
      <c r="B21" s="61" t="s">
        <v>223</v>
      </c>
      <c r="C21" s="60"/>
    </row>
    <row r="22" spans="2:11" x14ac:dyDescent="0.3">
      <c r="B22" s="61" t="s">
        <v>224</v>
      </c>
      <c r="C22" s="62">
        <v>0.34</v>
      </c>
    </row>
    <row r="23" spans="2:11" x14ac:dyDescent="0.3">
      <c r="B23" s="61" t="s">
        <v>225</v>
      </c>
      <c r="C23" s="62">
        <v>0.37</v>
      </c>
    </row>
    <row r="24" spans="2:11" x14ac:dyDescent="0.3">
      <c r="B24" s="61" t="s">
        <v>226</v>
      </c>
      <c r="C24" s="62">
        <v>0.4</v>
      </c>
    </row>
    <row r="26" spans="2:11" ht="31.5" thickBot="1" x14ac:dyDescent="0.35">
      <c r="B26" s="63" t="s">
        <v>227</v>
      </c>
      <c r="C26" s="63" t="s">
        <v>228</v>
      </c>
      <c r="D26" s="63" t="s">
        <v>229</v>
      </c>
      <c r="E26" s="63" t="s">
        <v>230</v>
      </c>
      <c r="F26" s="63" t="s">
        <v>231</v>
      </c>
      <c r="G26" s="33" t="s">
        <v>232</v>
      </c>
    </row>
    <row r="27" spans="2:11" ht="35" thickBot="1" x14ac:dyDescent="0.35">
      <c r="B27" s="705" t="s">
        <v>233</v>
      </c>
      <c r="C27" s="705" t="s">
        <v>234</v>
      </c>
      <c r="D27" s="705" t="s">
        <v>235</v>
      </c>
      <c r="E27" s="705" t="s">
        <v>236</v>
      </c>
      <c r="F27" s="706" t="s">
        <v>237</v>
      </c>
    </row>
    <row r="28" spans="2:11" ht="23.5" thickBot="1" x14ac:dyDescent="0.35">
      <c r="B28" s="705" t="s">
        <v>590</v>
      </c>
      <c r="C28" s="705" t="s">
        <v>588</v>
      </c>
      <c r="D28" s="705" t="s">
        <v>238</v>
      </c>
      <c r="E28" s="705" t="s">
        <v>239</v>
      </c>
      <c r="F28" s="707" t="s">
        <v>292</v>
      </c>
    </row>
    <row r="29" spans="2:11" x14ac:dyDescent="0.3">
      <c r="B29" s="705" t="s">
        <v>589</v>
      </c>
      <c r="C29" s="705" t="s">
        <v>240</v>
      </c>
      <c r="D29" s="705" t="s">
        <v>241</v>
      </c>
      <c r="E29" s="705" t="s">
        <v>242</v>
      </c>
      <c r="F29" s="705" t="s">
        <v>243</v>
      </c>
    </row>
    <row r="30" spans="2:11" ht="23" x14ac:dyDescent="0.3">
      <c r="B30" s="705" t="s">
        <v>244</v>
      </c>
      <c r="C30" s="705" t="s">
        <v>245</v>
      </c>
      <c r="D30" s="705" t="s">
        <v>246</v>
      </c>
      <c r="E30" s="705" t="s">
        <v>247</v>
      </c>
      <c r="F30" s="708"/>
    </row>
    <row r="31" spans="2:11" x14ac:dyDescent="0.3">
      <c r="B31" s="705" t="s">
        <v>248</v>
      </c>
      <c r="C31" s="705" t="s">
        <v>249</v>
      </c>
      <c r="D31" s="708" t="s">
        <v>250</v>
      </c>
      <c r="E31" s="705" t="s">
        <v>251</v>
      </c>
      <c r="F31" s="705"/>
    </row>
    <row r="32" spans="2:11" x14ac:dyDescent="0.3">
      <c r="B32" s="705" t="s">
        <v>252</v>
      </c>
      <c r="C32" s="705" t="s">
        <v>253</v>
      </c>
      <c r="D32" s="708"/>
      <c r="E32" s="708" t="s">
        <v>254</v>
      </c>
      <c r="F32" s="705"/>
    </row>
    <row r="33" spans="2:6" x14ac:dyDescent="0.3">
      <c r="B33" s="708" t="s">
        <v>255</v>
      </c>
      <c r="C33" s="708" t="s">
        <v>256</v>
      </c>
      <c r="D33" s="705"/>
      <c r="E33" s="705"/>
      <c r="F33" s="705"/>
    </row>
    <row r="35" spans="2:6" ht="31" x14ac:dyDescent="0.3">
      <c r="B35" s="60" t="s">
        <v>257</v>
      </c>
      <c r="D35" s="60" t="s">
        <v>258</v>
      </c>
    </row>
    <row r="36" spans="2:6" ht="31" x14ac:dyDescent="0.3">
      <c r="B36" s="66" t="s">
        <v>259</v>
      </c>
      <c r="D36" s="66" t="s">
        <v>260</v>
      </c>
    </row>
    <row r="37" spans="2:6" ht="31" x14ac:dyDescent="0.3">
      <c r="B37" s="66" t="s">
        <v>261</v>
      </c>
      <c r="D37" s="66" t="s">
        <v>262</v>
      </c>
    </row>
    <row r="38" spans="2:6" x14ac:dyDescent="0.3">
      <c r="B38" s="73" t="s">
        <v>263</v>
      </c>
      <c r="D38" s="73" t="s">
        <v>288</v>
      </c>
    </row>
    <row r="40" spans="2:6" x14ac:dyDescent="0.3">
      <c r="B40" s="60" t="s">
        <v>264</v>
      </c>
      <c r="D40" s="33" t="s">
        <v>265</v>
      </c>
      <c r="F40" s="271"/>
    </row>
    <row r="41" spans="2:6" x14ac:dyDescent="0.3">
      <c r="B41" s="66" t="s">
        <v>266</v>
      </c>
      <c r="D41" s="33" t="s">
        <v>267</v>
      </c>
    </row>
    <row r="42" spans="2:6" x14ac:dyDescent="0.3">
      <c r="B42" s="66" t="s">
        <v>268</v>
      </c>
      <c r="D42" s="33" t="s">
        <v>269</v>
      </c>
    </row>
    <row r="43" spans="2:6" x14ac:dyDescent="0.3">
      <c r="B43" s="73" t="s">
        <v>270</v>
      </c>
      <c r="D43" s="33" t="s">
        <v>271</v>
      </c>
    </row>
    <row r="45" spans="2:6" x14ac:dyDescent="0.3">
      <c r="B45" s="67" t="s">
        <v>272</v>
      </c>
    </row>
    <row r="46" spans="2:6" x14ac:dyDescent="0.3">
      <c r="B46" s="68" t="s">
        <v>273</v>
      </c>
    </row>
    <row r="47" spans="2:6" x14ac:dyDescent="0.35">
      <c r="B47" s="69" t="s">
        <v>295</v>
      </c>
    </row>
    <row r="48" spans="2:6" x14ac:dyDescent="0.35">
      <c r="B48" s="70" t="s">
        <v>299</v>
      </c>
    </row>
    <row r="49" spans="2:2" x14ac:dyDescent="0.35">
      <c r="B49" s="70" t="s">
        <v>298</v>
      </c>
    </row>
    <row r="50" spans="2:2" x14ac:dyDescent="0.35">
      <c r="B50" s="70" t="s">
        <v>294</v>
      </c>
    </row>
    <row r="51" spans="2:2" x14ac:dyDescent="0.35">
      <c r="B51" s="70" t="s">
        <v>274</v>
      </c>
    </row>
    <row r="52" spans="2:2" x14ac:dyDescent="0.35">
      <c r="B52" s="70" t="s">
        <v>275</v>
      </c>
    </row>
    <row r="54" spans="2:2" x14ac:dyDescent="0.3">
      <c r="B54" s="63" t="s">
        <v>276</v>
      </c>
    </row>
    <row r="55" spans="2:2" x14ac:dyDescent="0.3">
      <c r="B55" s="71" t="s">
        <v>277</v>
      </c>
    </row>
    <row r="56" spans="2:2" x14ac:dyDescent="0.3">
      <c r="B56" s="64" t="s">
        <v>278</v>
      </c>
    </row>
    <row r="57" spans="2:2" x14ac:dyDescent="0.3">
      <c r="B57" s="65" t="s">
        <v>279</v>
      </c>
    </row>
    <row r="58" spans="2:2" x14ac:dyDescent="0.3">
      <c r="B58" s="74" t="s">
        <v>280</v>
      </c>
    </row>
  </sheetData>
  <mergeCells count="1">
    <mergeCell ref="C5:D5"/>
  </mergeCells>
  <pageMargins left="0.7" right="0.7" top="0.78740157499999996" bottom="0.78740157499999996" header="0.3" footer="0.3"/>
  <pageSetup paperSize="9" scale="50" orientation="portrait" r:id="rId1"/>
  <colBreaks count="1" manualBreakCount="1">
    <brk id="9" max="57" man="1"/>
  </colBreaks>
  <legacyDrawing r:id="rId2"/>
  <tableParts count="9">
    <tablePart r:id="rId3"/>
    <tablePart r:id="rId4"/>
    <tablePart r:id="rId5"/>
    <tablePart r:id="rId6"/>
    <tablePart r:id="rId7"/>
    <tablePart r:id="rId8"/>
    <tablePart r:id="rId9"/>
    <tablePart r:id="rId10"/>
    <tablePart r:id="rId1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Vue d'ensemble</vt:lpstr>
      <vt:lpstr>Compte des résultats</vt:lpstr>
      <vt:lpstr>Liquidités, planification i &amp; f</vt:lpstr>
      <vt:lpstr>Exemples hypothèses</vt:lpstr>
      <vt:lpstr>Dropdown input</vt:lpstr>
      <vt:lpstr>'Compte des résultats'!Druckbereich</vt:lpstr>
      <vt:lpstr>'Dropdown input'!Druckbereich</vt:lpstr>
      <vt:lpstr>'Exemples hypothèses'!Druckbereich</vt:lpstr>
      <vt:lpstr>'Liquidités, planification i &amp; f'!Druckbereich</vt:lpstr>
      <vt:lpstr>'Vue d''ensemble'!Druckbereich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Beerli Anna BLW</dc:creator>
  <cp:lastModifiedBy>Beerli Anna BLW</cp:lastModifiedBy>
  <cp:lastPrinted>2021-01-13T13:06:37Z</cp:lastPrinted>
  <dcterms:created xsi:type="dcterms:W3CDTF">2020-03-06T14:56:44Z</dcterms:created>
  <dcterms:modified xsi:type="dcterms:W3CDTF">2021-04-28T13:00:51Z</dcterms:modified>
</cp:coreProperties>
</file>