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80816335\AppData\Local\rubicon\Acta Nova Client\Data\257373132\"/>
    </mc:Choice>
  </mc:AlternateContent>
  <bookViews>
    <workbookView xWindow="0" yWindow="0" windowWidth="28800" windowHeight="12030"/>
  </bookViews>
  <sheets>
    <sheet name="Etude préliminaire PP xy" sheetId="1" r:id="rId1"/>
    <sheet name="Exemple hypothèses" sheetId="9" r:id="rId2"/>
    <sheet name="Dropdown input" sheetId="11" state="hidden" r:id="rId3"/>
  </sheets>
  <definedNames>
    <definedName name="_xlnm.Print_Area" localSheetId="0">'Etude préliminaire PP xy'!$A$1:$O$79</definedName>
    <definedName name="_xlnm.Print_Area" localSheetId="1">'Exemple hypothèses'!$A$1:$O$128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5" i="1" l="1"/>
  <c r="E65" i="1"/>
  <c r="F65" i="1"/>
  <c r="G65" i="1"/>
  <c r="H65" i="1"/>
  <c r="I65" i="1"/>
  <c r="J65" i="1"/>
  <c r="C65" i="1"/>
  <c r="K49" i="1"/>
  <c r="K51" i="1" l="1"/>
  <c r="L79" i="1" l="1"/>
  <c r="L72" i="1"/>
  <c r="L73" i="1"/>
  <c r="L74" i="1"/>
  <c r="L75" i="1"/>
  <c r="L76" i="1"/>
  <c r="L77" i="1"/>
  <c r="L78" i="1"/>
  <c r="L71" i="1"/>
  <c r="O25" i="1" l="1"/>
  <c r="N25" i="1"/>
  <c r="M25" i="1"/>
  <c r="O15" i="1"/>
  <c r="N15" i="1"/>
  <c r="M15" i="1"/>
  <c r="E71" i="1" l="1"/>
  <c r="J71" i="1" s="1"/>
  <c r="K71" i="1" s="1"/>
  <c r="C15" i="1" l="1"/>
  <c r="M20" i="1" s="1"/>
  <c r="D15" i="1"/>
  <c r="N20" i="1" s="1"/>
  <c r="E15" i="1"/>
  <c r="E62" i="1" s="1"/>
  <c r="F15" i="1"/>
  <c r="G15" i="1"/>
  <c r="H15" i="1"/>
  <c r="H62" i="1" s="1"/>
  <c r="I15" i="1"/>
  <c r="O23" i="1" s="1"/>
  <c r="J15" i="1"/>
  <c r="K16" i="1"/>
  <c r="M16" i="1"/>
  <c r="N16" i="1"/>
  <c r="K17" i="1"/>
  <c r="M17" i="1"/>
  <c r="N17" i="1"/>
  <c r="K18" i="1"/>
  <c r="M18" i="1"/>
  <c r="N18" i="1"/>
  <c r="M19" i="1"/>
  <c r="N19" i="1"/>
  <c r="O19" i="1"/>
  <c r="M23" i="1"/>
  <c r="N23" i="1"/>
  <c r="C25" i="1"/>
  <c r="M32" i="1" s="1"/>
  <c r="D25" i="1"/>
  <c r="N30" i="1" s="1"/>
  <c r="E25" i="1"/>
  <c r="E63" i="1" s="1"/>
  <c r="F25" i="1"/>
  <c r="F63" i="1" s="1"/>
  <c r="G25" i="1"/>
  <c r="G34" i="1" s="1"/>
  <c r="G37" i="1" s="1"/>
  <c r="H25" i="1"/>
  <c r="H34" i="1" s="1"/>
  <c r="H37" i="1" s="1"/>
  <c r="I25" i="1"/>
  <c r="O31" i="1" s="1"/>
  <c r="J25" i="1"/>
  <c r="K26" i="1"/>
  <c r="M26" i="1"/>
  <c r="K27" i="1"/>
  <c r="K28" i="1"/>
  <c r="M29" i="1"/>
  <c r="M30" i="1"/>
  <c r="K35" i="1"/>
  <c r="K36" i="1"/>
  <c r="C38" i="1"/>
  <c r="M39" i="1" s="1"/>
  <c r="D38" i="1"/>
  <c r="N43" i="1" s="1"/>
  <c r="E38" i="1"/>
  <c r="F38" i="1"/>
  <c r="G38" i="1"/>
  <c r="H38" i="1"/>
  <c r="I38" i="1"/>
  <c r="J38" i="1"/>
  <c r="O39" i="1" s="1"/>
  <c r="K39" i="1"/>
  <c r="K40" i="1"/>
  <c r="K41" i="1"/>
  <c r="K42" i="1"/>
  <c r="K43" i="1"/>
  <c r="K44" i="1"/>
  <c r="K45" i="1"/>
  <c r="O45" i="1"/>
  <c r="K53" i="1"/>
  <c r="K55" i="1"/>
  <c r="C62" i="1"/>
  <c r="D62" i="1"/>
  <c r="G62" i="1"/>
  <c r="J63" i="1"/>
  <c r="C64" i="1"/>
  <c r="D64" i="1"/>
  <c r="E64" i="1"/>
  <c r="F64" i="1"/>
  <c r="G64" i="1"/>
  <c r="H64" i="1"/>
  <c r="I64" i="1"/>
  <c r="J64" i="1"/>
  <c r="I79" i="1"/>
  <c r="H79" i="1"/>
  <c r="G79" i="1"/>
  <c r="F79" i="1"/>
  <c r="G63" i="1" l="1"/>
  <c r="N24" i="1"/>
  <c r="M33" i="1"/>
  <c r="M24" i="1"/>
  <c r="O18" i="1"/>
  <c r="O17" i="1"/>
  <c r="O16" i="1"/>
  <c r="M31" i="1"/>
  <c r="M27" i="1"/>
  <c r="J34" i="1"/>
  <c r="J37" i="1" s="1"/>
  <c r="F34" i="1"/>
  <c r="F37" i="1" s="1"/>
  <c r="F49" i="1" s="1"/>
  <c r="F51" i="1" s="1"/>
  <c r="F56" i="1" s="1"/>
  <c r="N39" i="1"/>
  <c r="O33" i="1"/>
  <c r="O26" i="1"/>
  <c r="I62" i="1"/>
  <c r="I63" i="1"/>
  <c r="N41" i="1"/>
  <c r="O29" i="1"/>
  <c r="O27" i="1"/>
  <c r="O32" i="1"/>
  <c r="O28" i="1"/>
  <c r="N44" i="1"/>
  <c r="N42" i="1"/>
  <c r="H49" i="1"/>
  <c r="H51" i="1" s="1"/>
  <c r="H56" i="1" s="1"/>
  <c r="H58" i="1" s="1"/>
  <c r="N40" i="1"/>
  <c r="N45" i="1"/>
  <c r="O41" i="1"/>
  <c r="K38" i="1"/>
  <c r="O42" i="1"/>
  <c r="O43" i="1"/>
  <c r="M28" i="1"/>
  <c r="O24" i="1"/>
  <c r="J49" i="1"/>
  <c r="J51" i="1" s="1"/>
  <c r="J56" i="1" s="1"/>
  <c r="C63" i="1"/>
  <c r="O44" i="1"/>
  <c r="C34" i="1"/>
  <c r="C37" i="1" s="1"/>
  <c r="C49" i="1" s="1"/>
  <c r="C51" i="1" s="1"/>
  <c r="C56" i="1" s="1"/>
  <c r="N29" i="1"/>
  <c r="H63" i="1"/>
  <c r="D63" i="1"/>
  <c r="N32" i="1"/>
  <c r="K15" i="1"/>
  <c r="K25" i="1"/>
  <c r="K50" i="1"/>
  <c r="G49" i="1"/>
  <c r="G51" i="1" s="1"/>
  <c r="G56" i="1" s="1"/>
  <c r="G66" i="1" s="1"/>
  <c r="N33" i="1"/>
  <c r="J62" i="1"/>
  <c r="F62" i="1"/>
  <c r="D34" i="1"/>
  <c r="D37" i="1" s="1"/>
  <c r="D49" i="1" s="1"/>
  <c r="D51" i="1" s="1"/>
  <c r="D56" i="1" s="1"/>
  <c r="N31" i="1"/>
  <c r="N28" i="1"/>
  <c r="N27" i="1"/>
  <c r="N26" i="1"/>
  <c r="K52" i="1"/>
  <c r="O40" i="1"/>
  <c r="O38" i="1" s="1"/>
  <c r="I34" i="1"/>
  <c r="I37" i="1" s="1"/>
  <c r="I49" i="1" s="1"/>
  <c r="I51" i="1" s="1"/>
  <c r="I56" i="1" s="1"/>
  <c r="E34" i="1"/>
  <c r="E37" i="1" s="1"/>
  <c r="E49" i="1" s="1"/>
  <c r="E51" i="1" s="1"/>
  <c r="E56" i="1" s="1"/>
  <c r="O30" i="1"/>
  <c r="O20" i="1"/>
  <c r="M45" i="1"/>
  <c r="M44" i="1"/>
  <c r="M43" i="1"/>
  <c r="M42" i="1"/>
  <c r="M41" i="1"/>
  <c r="M40" i="1"/>
  <c r="M38" i="1" s="1"/>
  <c r="N38" i="1" l="1"/>
  <c r="K34" i="1"/>
  <c r="K56" i="1" s="1"/>
  <c r="D66" i="1"/>
  <c r="J66" i="1"/>
  <c r="J58" i="1"/>
  <c r="F66" i="1"/>
  <c r="H66" i="1"/>
  <c r="G58" i="1"/>
  <c r="F58" i="1"/>
  <c r="K37" i="1"/>
  <c r="I66" i="1"/>
  <c r="D58" i="1"/>
  <c r="C58" i="1"/>
  <c r="C59" i="1" s="1"/>
  <c r="E66" i="1"/>
  <c r="E78" i="1"/>
  <c r="D59" i="1" l="1"/>
  <c r="E58" i="1"/>
  <c r="I58" i="1"/>
  <c r="K57" i="1"/>
  <c r="K58" i="1" s="1"/>
  <c r="E74" i="1"/>
  <c r="C66" i="1"/>
  <c r="E72" i="1"/>
  <c r="J72" i="1" s="1"/>
  <c r="K72" i="1" s="1"/>
  <c r="D79" i="1"/>
  <c r="C79" i="1"/>
  <c r="E76" i="1"/>
  <c r="J78" i="1"/>
  <c r="K78" i="1" s="1"/>
  <c r="E73" i="1"/>
  <c r="E77" i="1"/>
  <c r="E59" i="1" l="1"/>
  <c r="F59" i="1" s="1"/>
  <c r="G59" i="1" s="1"/>
  <c r="H59" i="1" s="1"/>
  <c r="J59" i="1" s="1"/>
  <c r="E75" i="1"/>
  <c r="E79" i="1" s="1"/>
  <c r="J73" i="1"/>
  <c r="K73" i="1" s="1"/>
  <c r="J76" i="1"/>
  <c r="K76" i="1" s="1"/>
  <c r="J74" i="1"/>
  <c r="K74" i="1" s="1"/>
  <c r="J77" i="1"/>
  <c r="K77" i="1" s="1"/>
  <c r="I59" i="1" l="1"/>
  <c r="J75" i="1"/>
  <c r="K75" i="1" s="1"/>
  <c r="K79" i="1" l="1"/>
  <c r="J79" i="1"/>
  <c r="I27" i="9" l="1"/>
  <c r="D47" i="9"/>
  <c r="E47" i="9"/>
  <c r="F47" i="9"/>
  <c r="G47" i="9"/>
  <c r="H47" i="9"/>
  <c r="I47" i="9"/>
  <c r="J47" i="9"/>
  <c r="C47" i="9"/>
  <c r="D34" i="9"/>
  <c r="E34" i="9"/>
  <c r="F34" i="9"/>
  <c r="G34" i="9"/>
  <c r="H34" i="9"/>
  <c r="I34" i="9"/>
  <c r="J34" i="9"/>
  <c r="C34" i="9"/>
  <c r="J36" i="9"/>
  <c r="J39" i="9"/>
  <c r="J42" i="9" s="1"/>
  <c r="J44" i="9" s="1"/>
  <c r="J43" i="9"/>
  <c r="J20" i="9"/>
  <c r="J22" i="9" s="1"/>
  <c r="J27" i="9" s="1"/>
  <c r="J29" i="9" s="1"/>
  <c r="J31" i="9" s="1"/>
  <c r="J21" i="9"/>
  <c r="J30" i="9"/>
  <c r="J13" i="9"/>
  <c r="I16" i="9"/>
  <c r="J16" i="9"/>
  <c r="D11" i="9"/>
  <c r="E11" i="9"/>
  <c r="F11" i="9"/>
  <c r="G11" i="9"/>
  <c r="H11" i="9"/>
  <c r="I11" i="9"/>
  <c r="J11" i="9"/>
  <c r="C11" i="9"/>
  <c r="J84" i="9" l="1"/>
  <c r="H84" i="9"/>
  <c r="G84" i="9"/>
  <c r="F84" i="9"/>
  <c r="E84" i="9"/>
  <c r="D84" i="9"/>
  <c r="C84" i="9"/>
  <c r="J119" i="9" l="1"/>
  <c r="H119" i="9"/>
  <c r="G119" i="9"/>
  <c r="F119" i="9"/>
  <c r="E119" i="9"/>
  <c r="D119" i="9"/>
  <c r="C119" i="9"/>
  <c r="J117" i="9"/>
  <c r="J115" i="9" s="1"/>
  <c r="H117" i="9"/>
  <c r="H115" i="9" s="1"/>
  <c r="G117" i="9"/>
  <c r="G115" i="9" s="1"/>
  <c r="F117" i="9"/>
  <c r="F115" i="9" s="1"/>
  <c r="E117" i="9"/>
  <c r="E115" i="9" s="1"/>
  <c r="D117" i="9"/>
  <c r="D115" i="9" s="1"/>
  <c r="C115" i="9"/>
  <c r="J109" i="9"/>
  <c r="H109" i="9"/>
  <c r="G109" i="9"/>
  <c r="F109" i="9"/>
  <c r="E109" i="9"/>
  <c r="D109" i="9"/>
  <c r="C109" i="9"/>
  <c r="J107" i="9"/>
  <c r="J105" i="9" s="1"/>
  <c r="H107" i="9"/>
  <c r="H105" i="9" s="1"/>
  <c r="G107" i="9"/>
  <c r="G105" i="9" s="1"/>
  <c r="F107" i="9"/>
  <c r="F105" i="9" s="1"/>
  <c r="E107" i="9"/>
  <c r="E105" i="9" s="1"/>
  <c r="D107" i="9"/>
  <c r="D105" i="9" s="1"/>
  <c r="C105" i="9"/>
  <c r="J100" i="9"/>
  <c r="J99" i="9" s="1"/>
  <c r="H100" i="9"/>
  <c r="G100" i="9"/>
  <c r="G99" i="9" s="1"/>
  <c r="F100" i="9"/>
  <c r="F99" i="9" s="1"/>
  <c r="E100" i="9"/>
  <c r="E99" i="9" s="1"/>
  <c r="D100" i="9"/>
  <c r="D99" i="9" s="1"/>
  <c r="H99" i="9"/>
  <c r="C99" i="9"/>
  <c r="J94" i="9"/>
  <c r="H94" i="9"/>
  <c r="G94" i="9"/>
  <c r="F94" i="9"/>
  <c r="E94" i="9"/>
  <c r="D94" i="9"/>
  <c r="C94" i="9"/>
  <c r="J89" i="9"/>
  <c r="H89" i="9"/>
  <c r="G89" i="9"/>
  <c r="F89" i="9"/>
  <c r="E89" i="9"/>
  <c r="D89" i="9"/>
  <c r="C89" i="9"/>
  <c r="J74" i="9"/>
  <c r="H74" i="9"/>
  <c r="G74" i="9"/>
  <c r="F74" i="9"/>
  <c r="E74" i="9"/>
  <c r="D74" i="9"/>
  <c r="C74" i="9"/>
  <c r="J57" i="9"/>
  <c r="H57" i="9"/>
  <c r="G57" i="9"/>
  <c r="F57" i="9"/>
  <c r="E57" i="9"/>
  <c r="D57" i="9"/>
  <c r="C57" i="9"/>
  <c r="J56" i="9"/>
  <c r="H56" i="9"/>
  <c r="G56" i="9"/>
  <c r="F56" i="9"/>
  <c r="E56" i="9"/>
  <c r="D56" i="9"/>
  <c r="C56" i="9"/>
  <c r="C43" i="9"/>
  <c r="C42" i="9"/>
  <c r="K40" i="9"/>
  <c r="I39" i="9"/>
  <c r="H39" i="9"/>
  <c r="G39" i="9"/>
  <c r="F39" i="9"/>
  <c r="E39" i="9"/>
  <c r="D39" i="9"/>
  <c r="K38" i="9"/>
  <c r="K37" i="9"/>
  <c r="D36" i="9"/>
  <c r="E36" i="9" s="1"/>
  <c r="E43" i="9" s="1"/>
  <c r="K26" i="9"/>
  <c r="K24" i="9"/>
  <c r="C22" i="9"/>
  <c r="I21" i="9"/>
  <c r="K21" i="9" s="1"/>
  <c r="D20" i="9"/>
  <c r="D22" i="9" s="1"/>
  <c r="D27" i="9" s="1"/>
  <c r="K19" i="9"/>
  <c r="C16" i="9"/>
  <c r="C30" i="9" s="1"/>
  <c r="K15" i="9"/>
  <c r="K14" i="9"/>
  <c r="D13" i="9"/>
  <c r="C114" i="9" l="1"/>
  <c r="E114" i="9"/>
  <c r="E103" i="9" s="1"/>
  <c r="C44" i="9"/>
  <c r="C58" i="9"/>
  <c r="H114" i="9"/>
  <c r="H103" i="9" s="1"/>
  <c r="D42" i="9"/>
  <c r="C103" i="9"/>
  <c r="J114" i="9"/>
  <c r="J103" i="9" s="1"/>
  <c r="D43" i="9"/>
  <c r="G58" i="9"/>
  <c r="D58" i="9"/>
  <c r="H58" i="9"/>
  <c r="F114" i="9"/>
  <c r="F103" i="9" s="1"/>
  <c r="E20" i="9"/>
  <c r="K39" i="9"/>
  <c r="E58" i="9"/>
  <c r="J58" i="9"/>
  <c r="G114" i="9"/>
  <c r="G103" i="9" s="1"/>
  <c r="D114" i="9"/>
  <c r="D103" i="9" s="1"/>
  <c r="C27" i="9"/>
  <c r="F58" i="9"/>
  <c r="E42" i="9"/>
  <c r="D16" i="9"/>
  <c r="D30" i="9" s="1"/>
  <c r="E13" i="9"/>
  <c r="F36" i="9"/>
  <c r="D44" i="9" l="1"/>
  <c r="E22" i="9"/>
  <c r="E27" i="9" s="1"/>
  <c r="F20" i="9"/>
  <c r="F13" i="9"/>
  <c r="E16" i="9"/>
  <c r="C29" i="9"/>
  <c r="D29" i="9"/>
  <c r="F43" i="9"/>
  <c r="F42" i="9"/>
  <c r="G36" i="9"/>
  <c r="E44" i="9"/>
  <c r="E29" i="9" l="1"/>
  <c r="E30" i="9"/>
  <c r="F22" i="9"/>
  <c r="F27" i="9" s="1"/>
  <c r="G20" i="9"/>
  <c r="D31" i="9"/>
  <c r="F44" i="9"/>
  <c r="F16" i="9"/>
  <c r="G13" i="9"/>
  <c r="C31" i="9"/>
  <c r="G43" i="9"/>
  <c r="G42" i="9"/>
  <c r="H36" i="9"/>
  <c r="E31" i="9" l="1"/>
  <c r="G22" i="9"/>
  <c r="G27" i="9" s="1"/>
  <c r="H20" i="9"/>
  <c r="G44" i="9"/>
  <c r="G16" i="9"/>
  <c r="H13" i="9"/>
  <c r="F29" i="9"/>
  <c r="I36" i="9"/>
  <c r="H42" i="9"/>
  <c r="H43" i="9"/>
  <c r="F30" i="9"/>
  <c r="G29" i="9" l="1"/>
  <c r="I20" i="9"/>
  <c r="I22" i="9" s="1"/>
  <c r="H22" i="9"/>
  <c r="G30" i="9"/>
  <c r="H44" i="9"/>
  <c r="I42" i="9"/>
  <c r="I43" i="9"/>
  <c r="K36" i="9"/>
  <c r="F31" i="9"/>
  <c r="H16" i="9"/>
  <c r="I13" i="9"/>
  <c r="K20" i="9" l="1"/>
  <c r="H27" i="9"/>
  <c r="K27" i="9" s="1"/>
  <c r="K22" i="9"/>
  <c r="I30" i="9"/>
  <c r="K13" i="9"/>
  <c r="I44" i="9"/>
  <c r="K44" i="9" s="1"/>
  <c r="K42" i="9"/>
  <c r="K43" i="9"/>
  <c r="H30" i="9"/>
  <c r="G31" i="9"/>
  <c r="H29" i="9" l="1"/>
  <c r="I29" i="9"/>
  <c r="K16" i="9"/>
  <c r="K30" i="9"/>
  <c r="H31" i="9" l="1"/>
  <c r="I31" i="9"/>
  <c r="K29" i="9"/>
  <c r="K31" i="9" l="1"/>
  <c r="D125" i="9" l="1"/>
  <c r="D123" i="9" s="1"/>
  <c r="D81" i="9"/>
  <c r="D79" i="9" s="1"/>
  <c r="C125" i="9" l="1"/>
  <c r="C123" i="9" s="1"/>
  <c r="C81" i="9"/>
  <c r="C79" i="9" s="1"/>
  <c r="E125" i="9" l="1"/>
  <c r="E123" i="9" s="1"/>
  <c r="E81" i="9"/>
  <c r="E79" i="9" s="1"/>
  <c r="F81" i="9" l="1"/>
  <c r="F79" i="9" s="1"/>
  <c r="F125" i="9"/>
  <c r="F123" i="9" s="1"/>
  <c r="G125" i="9" l="1"/>
  <c r="G123" i="9" s="1"/>
  <c r="G81" i="9"/>
  <c r="G79" i="9" s="1"/>
  <c r="H125" i="9" l="1"/>
  <c r="H123" i="9" s="1"/>
  <c r="H81" i="9"/>
  <c r="H79" i="9" s="1"/>
  <c r="J125" i="9"/>
  <c r="J123" i="9" s="1"/>
  <c r="J81" i="9"/>
  <c r="J79" i="9" s="1"/>
</calcChain>
</file>

<file path=xl/comments1.xml><?xml version="1.0" encoding="utf-8"?>
<comments xmlns="http://schemas.openxmlformats.org/spreadsheetml/2006/main">
  <authors>
    <author>Beerli Anna BLW</author>
  </authors>
  <commentList>
    <comment ref="A29" authorId="0" shapeId="0">
      <text>
        <r>
          <rPr>
            <b/>
            <sz val="9"/>
            <color indexed="81"/>
            <rFont val="Segoe UI"/>
            <family val="2"/>
          </rPr>
          <t>Beerli Anna OFAG: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81"/>
            <rFont val="Segoe UI"/>
            <family val="2"/>
          </rPr>
          <t>= volume de vente * prix de vente</t>
        </r>
      </text>
    </comment>
    <comment ref="A30" authorId="0" shapeId="0">
      <text>
        <r>
          <rPr>
            <b/>
            <sz val="9"/>
            <color indexed="81"/>
            <rFont val="Segoe UI"/>
            <family val="2"/>
          </rPr>
          <t>Beerli Anna OFAG: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81"/>
            <rFont val="Segoe UI"/>
            <family val="2"/>
          </rPr>
          <t>p. ex. =(quantité achetée* prix d</t>
        </r>
        <r>
          <rPr>
            <sz val="9"/>
            <color indexed="81"/>
            <rFont val="Segoe UI"/>
            <family val="2"/>
          </rPr>
          <t xml:space="preserve">'achat)+(quantité vendue*autres coûts de production)
</t>
        </r>
      </text>
    </comment>
    <comment ref="A42" authorId="0" shapeId="0">
      <text>
        <r>
          <rPr>
            <b/>
            <sz val="9"/>
            <color indexed="81"/>
            <rFont val="Segoe UI"/>
            <family val="2"/>
          </rPr>
          <t>Beerli Anna OFAG: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81"/>
            <rFont val="Segoe UI"/>
            <family val="2"/>
          </rPr>
          <t>= volume de vente * prix de vente</t>
        </r>
      </text>
    </comment>
    <comment ref="A43" authorId="0" shapeId="0">
      <text>
        <r>
          <rPr>
            <b/>
            <sz val="9"/>
            <color indexed="81"/>
            <rFont val="Segoe UI"/>
            <family val="2"/>
          </rPr>
          <t>Beerli Anna OFAG: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81"/>
            <rFont val="Segoe UI"/>
            <family val="2"/>
          </rPr>
          <t>p. ex. =(quantité achetée* prix d</t>
        </r>
        <r>
          <rPr>
            <sz val="9"/>
            <color indexed="81"/>
            <rFont val="Segoe UI"/>
            <family val="2"/>
          </rPr>
          <t xml:space="preserve">'achat)+(quantité vendue*autres coûts de production)
</t>
        </r>
      </text>
    </comment>
    <comment ref="A56" authorId="0" shapeId="0">
      <text>
        <r>
          <rPr>
            <b/>
            <sz val="9"/>
            <color indexed="81"/>
            <rFont val="Segoe UI"/>
            <family val="2"/>
          </rPr>
          <t>Beerli Anna OFAG: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81"/>
            <rFont val="Segoe UI"/>
            <family val="2"/>
          </rPr>
          <t>= volume de vente * prix de vente</t>
        </r>
      </text>
    </comment>
    <comment ref="A57" authorId="0" shapeId="0">
      <text>
        <r>
          <rPr>
            <b/>
            <sz val="9"/>
            <color indexed="81"/>
            <rFont val="Segoe UI"/>
            <family val="2"/>
          </rPr>
          <t>Beerli Anna OFAG: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81"/>
            <rFont val="Segoe UI"/>
            <family val="2"/>
          </rPr>
          <t>p. ex. =(quantité achetée* prix d</t>
        </r>
        <r>
          <rPr>
            <sz val="9"/>
            <color indexed="81"/>
            <rFont val="Segoe UI"/>
            <family val="2"/>
          </rPr>
          <t xml:space="preserve">'achat)+(quantité vendue*autres coûts de production)
</t>
        </r>
      </text>
    </comment>
  </commentList>
</comments>
</file>

<file path=xl/comments2.xml><?xml version="1.0" encoding="utf-8"?>
<comments xmlns="http://schemas.openxmlformats.org/spreadsheetml/2006/main">
  <authors>
    <author>Beerli Anna BLW</author>
  </authors>
  <commentList>
    <comment ref="B14" authorId="0" shapeId="0">
      <text>
        <r>
          <rPr>
            <b/>
            <sz val="9"/>
            <color indexed="81"/>
            <rFont val="Segoe UI"/>
            <family val="2"/>
          </rPr>
          <t>Beerli Anna OFAG: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81"/>
            <rFont val="Segoe UI"/>
            <family val="2"/>
          </rPr>
          <t>Alpage :aussi si individuel</t>
        </r>
      </text>
    </comment>
  </commentList>
</comments>
</file>

<file path=xl/sharedStrings.xml><?xml version="1.0" encoding="utf-8"?>
<sst xmlns="http://schemas.openxmlformats.org/spreadsheetml/2006/main" count="390" uniqueCount="273">
  <si>
    <r>
      <rPr>
        <sz val="10"/>
        <color rgb="FFFF0000"/>
        <rFont val="Arial Narrow"/>
        <family val="2"/>
      </rPr>
      <t>Investissements collectifs (hardware) dans l</t>
    </r>
    <r>
      <rPr>
        <sz val="10"/>
        <color rgb="FFFF0000"/>
        <rFont val="Arial Narrow"/>
        <family val="2"/>
      </rPr>
      <t>'intérêt de l</t>
    </r>
    <r>
      <rPr>
        <sz val="10"/>
        <color rgb="FFFF0000"/>
        <rFont val="Arial Narrow"/>
        <family val="2"/>
      </rPr>
      <t>'ensemble du projet</t>
    </r>
  </si>
  <si>
    <r>
      <rPr>
        <sz val="10"/>
        <rFont val="Arial Narrow"/>
        <family val="2"/>
      </rPr>
      <t>selon la situation de la contribution</t>
    </r>
  </si>
  <si>
    <r>
      <rPr>
        <b/>
        <sz val="10"/>
        <rFont val="Arial Narrow"/>
        <family val="2"/>
      </rPr>
      <t>TO 2021</t>
    </r>
  </si>
  <si>
    <r>
      <rPr>
        <b/>
        <sz val="10"/>
        <rFont val="Arial Narrow"/>
        <family val="2"/>
      </rPr>
      <t>Réduction en % des coûts donnant droit à une contribution</t>
    </r>
  </si>
  <si>
    <r>
      <rPr>
        <sz val="10"/>
        <rFont val="Arial Narrow"/>
        <family val="2"/>
      </rPr>
      <t>Bonus PDR</t>
    </r>
  </si>
  <si>
    <r>
      <rPr>
        <b/>
        <sz val="10"/>
        <rFont val="Arial Narrow"/>
        <family val="2"/>
      </rPr>
      <t>Mesure</t>
    </r>
  </si>
  <si>
    <r>
      <rPr>
        <b/>
        <sz val="10"/>
        <rFont val="Arial Narrow"/>
        <family val="2"/>
      </rPr>
      <t>orienté sur la chaîne de création de valeur</t>
    </r>
  </si>
  <si>
    <r>
      <rPr>
        <b/>
        <sz val="10"/>
        <rFont val="Arial Narrow"/>
        <family val="2"/>
      </rPr>
      <t>intersectorielle</t>
    </r>
  </si>
  <si>
    <r>
      <rPr>
        <b/>
        <sz val="10"/>
        <rFont val="Arial Narrow"/>
        <family val="2"/>
      </rPr>
      <t>Taux des contributions de la Confédération</t>
    </r>
  </si>
  <si>
    <r>
      <rPr>
        <b/>
        <sz val="10"/>
        <rFont val="Arial Narrow"/>
        <family val="2"/>
      </rPr>
      <t>orienté sur la chaîne de création de valeur</t>
    </r>
  </si>
  <si>
    <r>
      <rPr>
        <b/>
        <sz val="10"/>
        <rFont val="Arial Narrow"/>
        <family val="2"/>
      </rPr>
      <t>intersectorielle</t>
    </r>
  </si>
  <si>
    <r>
      <rPr>
        <b/>
        <sz val="10"/>
        <rFont val="Arial Narrow"/>
        <family val="2"/>
      </rPr>
      <t>Participation cantonale à la contribution fédérale</t>
    </r>
  </si>
  <si>
    <r>
      <rPr>
        <sz val="10"/>
        <rFont val="Arial Narrow"/>
        <family val="2"/>
      </rPr>
      <t>…veuillez sélectionner la mesure</t>
    </r>
  </si>
  <si>
    <r>
      <rPr>
        <sz val="10"/>
        <color rgb="FFFF0000"/>
        <rFont val="Arial Narrow"/>
        <family val="2"/>
      </rPr>
      <t>Investissements collectifs dans l</t>
    </r>
    <r>
      <rPr>
        <sz val="10"/>
        <color rgb="FFFF0000"/>
        <rFont val="Arial Narrow"/>
        <family val="2"/>
      </rPr>
      <t>'intérêt de l</t>
    </r>
    <r>
      <rPr>
        <sz val="10"/>
        <color rgb="FFFF0000"/>
        <rFont val="Arial Narrow"/>
        <family val="2"/>
      </rPr>
      <t>'ensemble du projet</t>
    </r>
  </si>
  <si>
    <r>
      <rPr>
        <sz val="10"/>
        <rFont val="Arial Narrow"/>
        <family val="2"/>
      </rPr>
      <t>selon la situation de la contribution</t>
    </r>
  </si>
  <si>
    <r>
      <rPr>
        <sz val="10"/>
        <rFont val="Arial Narrow"/>
        <family val="2"/>
      </rPr>
      <t>Création d</t>
    </r>
    <r>
      <rPr>
        <sz val="10"/>
        <rFont val="Arial Narrow"/>
        <family val="2"/>
      </rPr>
      <t>'une branche de production dans l</t>
    </r>
    <r>
      <rPr>
        <sz val="10"/>
        <rFont val="Arial Narrow"/>
        <family val="2"/>
      </rPr>
      <t>'exploitation (diversification)</t>
    </r>
  </si>
  <si>
    <r>
      <rPr>
        <sz val="10"/>
        <rFont val="Arial Narrow"/>
        <family val="2"/>
      </rPr>
      <t>selon la situation de la contribution</t>
    </r>
  </si>
  <si>
    <r>
      <rPr>
        <sz val="10"/>
        <rFont val="Arial Narrow"/>
        <family val="2"/>
      </rPr>
      <t>Transformation communautaire ZC/ZM, ZM</t>
    </r>
  </si>
  <si>
    <r>
      <rPr>
        <sz val="10"/>
        <rFont val="Arial Narrow"/>
        <family val="2"/>
      </rPr>
      <t>Transformation artisanale ZC/ZM, ZM</t>
    </r>
  </si>
  <si>
    <r>
      <rPr>
        <sz val="10"/>
        <rFont val="Arial Narrow"/>
        <family val="2"/>
      </rPr>
      <t>Transformation en plaine</t>
    </r>
  </si>
  <si>
    <r>
      <rPr>
        <sz val="10"/>
        <rFont val="Arial Narrow"/>
        <family val="2"/>
      </rPr>
      <t>Autres mesures dans l</t>
    </r>
    <r>
      <rPr>
        <sz val="10"/>
        <rFont val="Arial Narrow"/>
        <family val="2"/>
      </rPr>
      <t>'intérêt de l</t>
    </r>
    <r>
      <rPr>
        <sz val="10"/>
        <rFont val="Arial Narrow"/>
        <family val="2"/>
      </rPr>
      <t>'ensemble du projet</t>
    </r>
  </si>
  <si>
    <r>
      <rPr>
        <sz val="10"/>
        <rFont val="Arial Narrow"/>
        <family val="2"/>
      </rPr>
      <t>selon la situation de la contribution</t>
    </r>
  </si>
  <si>
    <r>
      <rPr>
        <sz val="10"/>
        <rFont val="Arial Narrow"/>
        <family val="2"/>
      </rPr>
      <t>complet</t>
    </r>
  </si>
  <si>
    <r>
      <rPr>
        <sz val="10"/>
        <rFont val="Arial Narrow"/>
        <family val="2"/>
      </rPr>
      <t>SAF</t>
    </r>
  </si>
  <si>
    <r>
      <rPr>
        <sz val="10"/>
        <color rgb="FF7030A0"/>
        <rFont val="Arial Narrow"/>
        <family val="2"/>
      </rPr>
      <t>Construction d</t>
    </r>
    <r>
      <rPr>
        <sz val="10"/>
        <color rgb="FF7030A0"/>
        <rFont val="Arial Narrow"/>
        <family val="2"/>
      </rPr>
      <t>'étables communautaires</t>
    </r>
  </si>
  <si>
    <r>
      <rPr>
        <sz val="10"/>
        <rFont val="Arial Narrow"/>
        <family val="2"/>
      </rPr>
      <t>reprendre du modèle Bâtiments ruraux</t>
    </r>
  </si>
  <si>
    <r>
      <rPr>
        <sz val="10"/>
        <rFont val="Arial Narrow"/>
        <family val="2"/>
      </rPr>
      <t>communautaires</t>
    </r>
  </si>
  <si>
    <r>
      <rPr>
        <sz val="10"/>
        <color rgb="FF7030A0"/>
        <rFont val="Arial Narrow"/>
        <family val="2"/>
      </rPr>
      <t>Construction individuelle d</t>
    </r>
    <r>
      <rPr>
        <sz val="10"/>
        <color rgb="FF7030A0"/>
        <rFont val="Arial Narrow"/>
        <family val="2"/>
      </rPr>
      <t>'étables pour animaux consommant des fourrages grossiers</t>
    </r>
  </si>
  <si>
    <r>
      <rPr>
        <sz val="10"/>
        <rFont val="Arial Narrow"/>
        <family val="2"/>
      </rPr>
      <t>reprendre du modèle Bâtiments ruraux</t>
    </r>
  </si>
  <si>
    <r>
      <rPr>
        <sz val="10"/>
        <rFont val="Arial Narrow"/>
        <family val="2"/>
      </rPr>
      <t>unique</t>
    </r>
  </si>
  <si>
    <r>
      <rPr>
        <sz val="10"/>
        <color rgb="FF7030A0"/>
        <rFont val="Arial Narrow"/>
        <family val="2"/>
      </rPr>
      <t>Mesures individuelles d</t>
    </r>
    <r>
      <rPr>
        <sz val="10"/>
        <color rgb="FF7030A0"/>
        <rFont val="Arial Narrow"/>
        <family val="2"/>
      </rPr>
      <t>'améliorations foncières</t>
    </r>
  </si>
  <si>
    <r>
      <rPr>
        <sz val="10"/>
        <rFont val="Arial Narrow"/>
        <family val="2"/>
      </rPr>
      <t>veuillez clarifier spécifiquement avec l</t>
    </r>
    <r>
      <rPr>
        <sz val="10"/>
        <rFont val="Arial Narrow"/>
        <family val="2"/>
      </rPr>
      <t>'OFAG</t>
    </r>
  </si>
  <si>
    <r>
      <rPr>
        <sz val="10"/>
        <color theme="1"/>
        <rFont val="Arial Narrow"/>
        <family val="2"/>
      </rPr>
      <t>selon qu</t>
    </r>
    <r>
      <rPr>
        <sz val="10"/>
        <color theme="1"/>
        <rFont val="Arial Narrow"/>
        <family val="2"/>
      </rPr>
      <t>'il s</t>
    </r>
    <r>
      <rPr>
        <sz val="10"/>
        <color theme="1"/>
        <rFont val="Arial Narrow"/>
        <family val="2"/>
      </rPr>
      <t>'agit d</t>
    </r>
    <r>
      <rPr>
        <sz val="10"/>
        <color theme="1"/>
        <rFont val="Arial Narrow"/>
        <family val="2"/>
      </rPr>
      <t>'une mesure collective ou individuelle</t>
    </r>
  </si>
  <si>
    <r>
      <rPr>
        <sz val="10"/>
        <color rgb="FF7030A0"/>
        <rFont val="Arial Narrow"/>
        <family val="2"/>
      </rPr>
      <t>Mesures individuelles pour des objectifs écologiques (OAS, art.18, al. 3, OIMAS, annexe VI)</t>
    </r>
  </si>
  <si>
    <r>
      <rPr>
        <sz val="10"/>
        <rFont val="Arial Narrow"/>
        <family val="2"/>
      </rPr>
      <t>reprendre du modèle Bâtiments ruraux</t>
    </r>
  </si>
  <si>
    <r>
      <rPr>
        <b/>
        <sz val="10"/>
        <rFont val="Arial Narrow"/>
        <family val="2"/>
      </rPr>
      <t>Situation de l</t>
    </r>
    <r>
      <rPr>
        <b/>
        <sz val="10"/>
        <rFont val="Arial Narrow"/>
        <family val="2"/>
      </rPr>
      <t>'exploitation</t>
    </r>
  </si>
  <si>
    <r>
      <rPr>
        <b/>
        <sz val="10"/>
        <rFont val="Arial Narrow"/>
        <family val="2"/>
      </rPr>
      <t>Taux des contributions de la Confédération</t>
    </r>
  </si>
  <si>
    <r>
      <rPr>
        <sz val="10"/>
        <rFont val="Arial Narrow"/>
        <family val="2"/>
      </rPr>
      <t>…veuillez sélectionner la mesure</t>
    </r>
  </si>
  <si>
    <r>
      <rPr>
        <sz val="10"/>
        <rFont val="Arial Narrow"/>
        <family val="2"/>
      </rPr>
      <t>Plaine</t>
    </r>
  </si>
  <si>
    <r>
      <rPr>
        <sz val="10"/>
        <rFont val="Arial Narrow"/>
        <family val="2"/>
      </rPr>
      <t>ZC / ZM I</t>
    </r>
  </si>
  <si>
    <r>
      <rPr>
        <sz val="10"/>
        <rFont val="Arial Narrow"/>
        <family val="2"/>
      </rPr>
      <t>ZM II - IV</t>
    </r>
  </si>
  <si>
    <r>
      <rPr>
        <b/>
        <sz val="10"/>
        <rFont val="Arial Narrow"/>
        <family val="2"/>
      </rPr>
      <t>Production</t>
    </r>
  </si>
  <si>
    <r>
      <rPr>
        <b/>
        <sz val="10"/>
        <rFont val="Arial Narrow"/>
        <family val="2"/>
      </rPr>
      <t>Transformation</t>
    </r>
  </si>
  <si>
    <r>
      <rPr>
        <b/>
        <sz val="10"/>
        <rFont val="Arial Narrow"/>
        <family val="2"/>
      </rPr>
      <t>Commercialisation</t>
    </r>
  </si>
  <si>
    <r>
      <rPr>
        <b/>
        <sz val="10"/>
        <rFont val="Arial Narrow"/>
        <family val="2"/>
      </rPr>
      <t>Diversification</t>
    </r>
  </si>
  <si>
    <r>
      <rPr>
        <sz val="10"/>
        <rFont val="Arial Narrow"/>
        <family val="2"/>
      </rPr>
      <t>sélectionner</t>
    </r>
  </si>
  <si>
    <r>
      <rPr>
        <sz val="10"/>
        <rFont val="Arial Narrow"/>
        <family val="2"/>
      </rPr>
      <t>PP dans l</t>
    </r>
    <r>
      <rPr>
        <sz val="10"/>
        <rFont val="Arial Narrow"/>
        <family val="2"/>
      </rPr>
      <t>'agriculture</t>
    </r>
  </si>
  <si>
    <r>
      <rPr>
        <sz val="10"/>
        <rFont val="Arial Narrow"/>
        <family val="2"/>
      </rPr>
      <t xml:space="preserve">PP </t>
    </r>
  </si>
  <si>
    <r>
      <rPr>
        <sz val="9"/>
        <color theme="1"/>
        <rFont val="Arial Narrow"/>
        <family val="2"/>
      </rPr>
      <t xml:space="preserve">Fruits et légumes (F </t>
    </r>
    <r>
      <rPr>
        <sz val="9"/>
        <color theme="1"/>
        <rFont val="Arial Narrow"/>
        <family val="2"/>
      </rPr>
      <t>&amp; L)</t>
    </r>
  </si>
  <si>
    <r>
      <rPr>
        <sz val="9"/>
        <color theme="1"/>
        <rFont val="Arial Narrow"/>
        <family val="2"/>
      </rPr>
      <t xml:space="preserve">Transformation F </t>
    </r>
    <r>
      <rPr>
        <sz val="9"/>
        <color theme="1"/>
        <rFont val="Arial Narrow"/>
        <family val="2"/>
      </rPr>
      <t>&amp; L</t>
    </r>
  </si>
  <si>
    <r>
      <rPr>
        <sz val="9"/>
        <color theme="1"/>
        <rFont val="Arial Narrow"/>
        <family val="2"/>
      </rPr>
      <t>Vente hors de l</t>
    </r>
    <r>
      <rPr>
        <sz val="9"/>
        <color theme="1"/>
        <rFont val="Arial Narrow"/>
        <family val="2"/>
      </rPr>
      <t>'exploitation agricole</t>
    </r>
  </si>
  <si>
    <r>
      <rPr>
        <sz val="9"/>
        <color theme="1"/>
        <rFont val="Arial Narrow"/>
        <family val="2"/>
      </rPr>
      <t>Agritourisme:Hébergement, restauration</t>
    </r>
  </si>
  <si>
    <r>
      <rPr>
        <sz val="10"/>
        <rFont val="Arial Narrow"/>
        <family val="2"/>
      </rPr>
      <t>Production</t>
    </r>
  </si>
  <si>
    <r>
      <rPr>
        <sz val="9"/>
        <color theme="1"/>
        <rFont val="Arial Narrow"/>
        <family val="2"/>
      </rPr>
      <t>Grandes cultures</t>
    </r>
  </si>
  <si>
    <r>
      <rPr>
        <sz val="9"/>
        <color theme="1"/>
        <rFont val="Arial Narrow"/>
        <family val="2"/>
      </rPr>
      <t>Moulins, centres de collecte de céréales, nettoyage</t>
    </r>
  </si>
  <si>
    <r>
      <rPr>
        <sz val="9"/>
        <color theme="1"/>
        <rFont val="Arial Narrow"/>
        <family val="2"/>
      </rPr>
      <t xml:space="preserve">Logistique </t>
    </r>
    <r>
      <rPr>
        <sz val="9"/>
        <color theme="1"/>
        <rFont val="Arial Narrow"/>
        <family val="2"/>
      </rPr>
      <t>&amp; stockage</t>
    </r>
  </si>
  <si>
    <r>
      <rPr>
        <sz val="9"/>
        <color theme="1"/>
        <rFont val="Arial Narrow"/>
        <family val="2"/>
      </rPr>
      <t>Agritourisme:Evénements</t>
    </r>
  </si>
  <si>
    <r>
      <rPr>
        <sz val="10"/>
        <rFont val="Arial Narrow"/>
        <family val="2"/>
      </rPr>
      <t>Diversification</t>
    </r>
  </si>
  <si>
    <r>
      <rPr>
        <sz val="9"/>
        <color theme="1"/>
        <rFont val="Arial Narrow"/>
        <family val="2"/>
      </rPr>
      <t>Vignes</t>
    </r>
  </si>
  <si>
    <r>
      <rPr>
        <sz val="9"/>
        <color theme="1"/>
        <rFont val="Arial Narrow"/>
        <family val="2"/>
      </rPr>
      <t>Vinification</t>
    </r>
  </si>
  <si>
    <r>
      <rPr>
        <sz val="10"/>
        <rFont val="Arial Narrow"/>
        <family val="2"/>
      </rPr>
      <t>Transformation: Alpage</t>
    </r>
  </si>
  <si>
    <r>
      <rPr>
        <sz val="9"/>
        <color theme="1"/>
        <rFont val="Arial Narrow"/>
        <family val="2"/>
      </rPr>
      <t>Lait</t>
    </r>
  </si>
  <si>
    <r>
      <rPr>
        <sz val="9"/>
        <color theme="1"/>
        <rFont val="Arial Narrow"/>
        <family val="2"/>
      </rPr>
      <t>Offres pédagogiques</t>
    </r>
  </si>
  <si>
    <r>
      <rPr>
        <sz val="9"/>
        <color theme="1"/>
        <rFont val="Arial Narrow"/>
        <family val="2"/>
      </rPr>
      <t>Engraissement</t>
    </r>
  </si>
  <si>
    <r>
      <rPr>
        <sz val="9"/>
        <color theme="1"/>
        <rFont val="Arial Narrow"/>
        <family val="2"/>
      </rPr>
      <t>Communication, marketing</t>
    </r>
  </si>
  <si>
    <r>
      <rPr>
        <sz val="9"/>
        <color theme="1"/>
        <rFont val="Arial Narrow"/>
        <family val="2"/>
      </rPr>
      <t>Energies renouvelables</t>
    </r>
  </si>
  <si>
    <r>
      <rPr>
        <sz val="9"/>
        <color theme="1"/>
        <rFont val="Arial Narrow"/>
        <family val="2"/>
      </rPr>
      <t>Alpage (lait, engraissement, étable)</t>
    </r>
  </si>
  <si>
    <r>
      <rPr>
        <sz val="9"/>
        <color theme="1"/>
        <rFont val="Arial Narrow"/>
        <family val="2"/>
      </rPr>
      <t>Alpage</t>
    </r>
  </si>
  <si>
    <r>
      <rPr>
        <sz val="9"/>
        <color theme="1"/>
        <rFont val="Arial Narrow"/>
        <family val="2"/>
      </rPr>
      <t>Divers</t>
    </r>
  </si>
  <si>
    <r>
      <rPr>
        <b/>
        <sz val="10"/>
        <rFont val="Arial Narrow"/>
        <family val="2"/>
      </rPr>
      <t>Unité d</t>
    </r>
    <r>
      <rPr>
        <b/>
        <sz val="10"/>
        <rFont val="Arial Narrow"/>
        <family val="2"/>
      </rPr>
      <t>'observation</t>
    </r>
  </si>
  <si>
    <r>
      <rPr>
        <sz val="10"/>
        <color theme="1"/>
        <rFont val="Arial Narrow"/>
        <family val="2"/>
      </rPr>
      <t>Exploitation</t>
    </r>
  </si>
  <si>
    <r>
      <rPr>
        <sz val="10"/>
        <color theme="1"/>
        <rFont val="Arial Narrow"/>
        <family val="2"/>
      </rPr>
      <t>Branche de production</t>
    </r>
  </si>
  <si>
    <r>
      <rPr>
        <sz val="10"/>
        <rFont val="Arial Narrow"/>
        <family val="2"/>
      </rPr>
      <t>sélectionner</t>
    </r>
  </si>
  <si>
    <r>
      <rPr>
        <b/>
        <sz val="10"/>
        <rFont val="Arial Narrow"/>
        <family val="2"/>
      </rPr>
      <t>Le porteur de projet existait-il déjà avant le PDR?</t>
    </r>
  </si>
  <si>
    <r>
      <rPr>
        <sz val="12"/>
        <rFont val="Arial Narrow"/>
        <family val="2"/>
      </rPr>
      <t>Type de PDR</t>
    </r>
  </si>
  <si>
    <r>
      <rPr>
        <sz val="10"/>
        <color theme="1"/>
        <rFont val="Arial Narrow"/>
        <family val="2"/>
      </rPr>
      <t>oui</t>
    </r>
  </si>
  <si>
    <r>
      <rPr>
        <sz val="12"/>
        <rFont val="Arial Narrow"/>
        <family val="2"/>
      </rPr>
      <t>orienté sur la chaîne de création de valeur</t>
    </r>
  </si>
  <si>
    <r>
      <rPr>
        <sz val="10"/>
        <color theme="1"/>
        <rFont val="Arial Narrow"/>
        <family val="2"/>
      </rPr>
      <t>non</t>
    </r>
  </si>
  <si>
    <r>
      <rPr>
        <sz val="12"/>
        <rFont val="Arial Narrow"/>
        <family val="2"/>
      </rPr>
      <t>intersectoriel</t>
    </r>
  </si>
  <si>
    <r>
      <rPr>
        <sz val="10"/>
        <rFont val="Arial Narrow"/>
        <family val="2"/>
      </rPr>
      <t>sélectionner</t>
    </r>
  </si>
  <si>
    <r>
      <rPr>
        <sz val="12"/>
        <rFont val="Arial Narrow"/>
        <family val="2"/>
      </rPr>
      <t>sélectionner</t>
    </r>
  </si>
  <si>
    <r>
      <rPr>
        <b/>
        <sz val="10"/>
        <rFont val="Arial Narrow"/>
        <family val="2"/>
      </rPr>
      <t>Sources de financement</t>
    </r>
  </si>
  <si>
    <r>
      <rPr>
        <sz val="10"/>
        <color theme="1"/>
        <rFont val="Arial Narrow"/>
        <family val="2"/>
      </rPr>
      <t>…veuillez sélectionner la source de financement</t>
    </r>
  </si>
  <si>
    <r>
      <rPr>
        <sz val="10"/>
        <color theme="1"/>
        <rFont val="Arial Narrow"/>
        <family val="2"/>
      </rPr>
      <t>Prêts de tiers</t>
    </r>
  </si>
  <si>
    <r>
      <rPr>
        <sz val="10"/>
        <color theme="1"/>
        <rFont val="Arial Narrow"/>
        <family val="2"/>
      </rPr>
      <t>Prêts bancaires</t>
    </r>
  </si>
  <si>
    <r>
      <rPr>
        <sz val="10"/>
        <color theme="1"/>
        <rFont val="Arial Narrow"/>
        <family val="2"/>
      </rPr>
      <t>Hypothèque</t>
    </r>
  </si>
  <si>
    <r>
      <rPr>
        <sz val="10"/>
        <color theme="1"/>
        <rFont val="Arial Narrow"/>
        <family val="2"/>
      </rPr>
      <t>Crédit d’investissement</t>
    </r>
  </si>
  <si>
    <r>
      <rPr>
        <sz val="10"/>
        <color theme="1"/>
        <rFont val="Arial Narrow"/>
        <family val="2"/>
      </rPr>
      <t>Fonds propres</t>
    </r>
  </si>
  <si>
    <r>
      <rPr>
        <sz val="10"/>
        <color theme="1"/>
        <rFont val="Arial Narrow"/>
        <family val="2"/>
      </rPr>
      <t>Financement du solde inconnu</t>
    </r>
  </si>
  <si>
    <r>
      <rPr>
        <b/>
        <sz val="10"/>
        <rFont val="Arial Narrow"/>
        <family val="2"/>
      </rPr>
      <t>Assuré?</t>
    </r>
  </si>
  <si>
    <r>
      <rPr>
        <sz val="10"/>
        <color theme="1"/>
        <rFont val="Arial Narrow"/>
        <family val="2"/>
      </rPr>
      <t>...veuillez sélectionner</t>
    </r>
  </si>
  <si>
    <r>
      <rPr>
        <sz val="10"/>
        <color theme="1"/>
        <rFont val="Arial Narrow"/>
        <family val="2"/>
      </rPr>
      <t>oui</t>
    </r>
  </si>
  <si>
    <r>
      <rPr>
        <sz val="10"/>
        <color theme="1"/>
        <rFont val="Arial Narrow"/>
        <family val="2"/>
      </rPr>
      <t>non</t>
    </r>
  </si>
  <si>
    <t>Planification financière: Étude préliminaire</t>
  </si>
  <si>
    <t>Autres</t>
  </si>
  <si>
    <t>Direction du PDR (ne compte pas comme PP)</t>
  </si>
  <si>
    <t>sélectionner</t>
  </si>
  <si>
    <t>Nom du projet partiel (PP)</t>
  </si>
  <si>
    <t>Date</t>
  </si>
  <si>
    <t>Type de PDR</t>
  </si>
  <si>
    <t xml:space="preserve">Orientation </t>
  </si>
  <si>
    <t xml:space="preserve">Type de projet </t>
  </si>
  <si>
    <t>Unité d'observation de la planification financière</t>
  </si>
  <si>
    <r>
      <rPr>
        <sz val="9"/>
        <color rgb="FF000000"/>
        <rFont val="Arial Narrow"/>
        <family val="2"/>
      </rPr>
      <t>Mise en valeur de la région</t>
    </r>
  </si>
  <si>
    <r>
      <rPr>
        <sz val="9"/>
        <color theme="1"/>
        <rFont val="Arial Narrow"/>
        <family val="2"/>
      </rPr>
      <t xml:space="preserve">Restauration </t>
    </r>
  </si>
  <si>
    <r>
      <rPr>
        <sz val="9"/>
        <color theme="1"/>
        <rFont val="Arial Narrow"/>
        <family val="2"/>
      </rPr>
      <t>Vente directe</t>
    </r>
  </si>
  <si>
    <r>
      <rPr>
        <sz val="9"/>
        <color theme="1"/>
        <rFont val="Arial Narrow"/>
        <family val="2"/>
      </rPr>
      <t>Viande</t>
    </r>
  </si>
  <si>
    <t>ne remplir que les champs jaunes</t>
  </si>
  <si>
    <t>sélectionner dans une liste déroulante</t>
  </si>
  <si>
    <t>Instructions</t>
  </si>
  <si>
    <t>A) Aperçu du compte des résultats planifié [CHF]</t>
  </si>
  <si>
    <t>Part du résultat total</t>
  </si>
  <si>
    <t>n = année précédente</t>
  </si>
  <si>
    <t>n+1 
(1re année du PDR)</t>
  </si>
  <si>
    <t>n+2</t>
  </si>
  <si>
    <t>n+3</t>
  </si>
  <si>
    <t>n+4</t>
  </si>
  <si>
    <t>n+5</t>
  </si>
  <si>
    <t>n+6</t>
  </si>
  <si>
    <t>1re année après la mise en oeuvre</t>
  </si>
  <si>
    <t>Total</t>
  </si>
  <si>
    <t>% de l'exploitation totale</t>
  </si>
  <si>
    <t>Saisissez la valeur de "x" avec le signe +/-</t>
  </si>
  <si>
    <t>Financement du solde</t>
  </si>
  <si>
    <t>Total des coûts d'investissement</t>
  </si>
  <si>
    <t>Contribution	fédérale</t>
  </si>
  <si>
    <t>Contribution cantonale</t>
  </si>
  <si>
    <t>Total des contributions publiques</t>
  </si>
  <si>
    <t>afp tiers (aide montagne, fondations, communes, etc.)</t>
  </si>
  <si>
    <t>CI</t>
  </si>
  <si>
    <t>Prêts</t>
  </si>
  <si>
    <t>Fonds propres</t>
  </si>
  <si>
    <t>Financement du solde non assuré</t>
  </si>
  <si>
    <t>Produit 1</t>
  </si>
  <si>
    <t>Produit 2</t>
  </si>
  <si>
    <t>Produit 3</t>
  </si>
  <si>
    <t>...Autres recettes</t>
  </si>
  <si>
    <t>…</t>
  </si>
  <si>
    <t xml:space="preserve">Marge brute </t>
  </si>
  <si>
    <t>Charges de personnel (peuvent aussi être comptabilisées dans les charges directes)</t>
  </si>
  <si>
    <t>Marge brute après les charges de personnel</t>
  </si>
  <si>
    <t xml:space="preserve">charges non directement imputables </t>
  </si>
  <si>
    <t>Bail à loyer / bail à ferme / coûts immobiliers</t>
  </si>
  <si>
    <t>Entretien, réparation, remplacement des immobilisations corporelles meubles</t>
  </si>
  <si>
    <t>Frais de véhicule et de transport</t>
  </si>
  <si>
    <t>Assurance mobilière</t>
  </si>
  <si>
    <t>Électricité, énergie et coûts d'élimination des déchets</t>
  </si>
  <si>
    <t>Charges de gestion et de publicité</t>
  </si>
  <si>
    <t>Autres charges de fonctionnement</t>
  </si>
  <si>
    <t>Amortissements</t>
  </si>
  <si>
    <t>Charges financières (intérêts)</t>
  </si>
  <si>
    <t>Stocks</t>
  </si>
  <si>
    <t>Chargesextraordinaires</t>
  </si>
  <si>
    <t>Revenuextraordinaire</t>
  </si>
  <si>
    <t>Impôts</t>
  </si>
  <si>
    <t>Résultat annuel net</t>
  </si>
  <si>
    <t>Résultat net cumulé</t>
  </si>
  <si>
    <t>Analyse de sensibilité</t>
  </si>
  <si>
    <t>Evolution du revenu annuel de x%</t>
  </si>
  <si>
    <t>Evolution des charges directes annuelles de x%</t>
  </si>
  <si>
    <t>Evolution des frais de personnel annuels</t>
  </si>
  <si>
    <t>Evolution des coûts non imputables de x%.</t>
  </si>
  <si>
    <t>B) Estimation des sources de financement</t>
  </si>
  <si>
    <t>Investissement</t>
  </si>
  <si>
    <t>Investissement 1 (p. ex. local de vente)</t>
  </si>
  <si>
    <t>Investissement 2</t>
  </si>
  <si>
    <t>Investissement 3</t>
  </si>
  <si>
    <t>Investissement 4</t>
  </si>
  <si>
    <t>Investissement 5</t>
  </si>
  <si>
    <t>Investissement 6</t>
  </si>
  <si>
    <t>Investissement 7</t>
  </si>
  <si>
    <t>Investissement 8</t>
  </si>
  <si>
    <t>n</t>
  </si>
  <si>
    <t>n+1</t>
  </si>
  <si>
    <t xml:space="preserve">Explications </t>
  </si>
  <si>
    <t>Contrôle (financement du solde = lacune)</t>
  </si>
  <si>
    <t>Planification financière: Hypothèses du compte des résultats</t>
  </si>
  <si>
    <t>p. ex. exploitation dans son intégralité ou seulement branche de production xy</t>
  </si>
  <si>
    <r>
      <t xml:space="preserve">INSTRUCTIONS 
* </t>
    </r>
    <r>
      <rPr>
        <sz val="12"/>
        <rFont val="Arial Narrow"/>
        <family val="2"/>
      </rPr>
      <t xml:space="preserve">Cette feuille Excel est une </t>
    </r>
    <r>
      <rPr>
        <b/>
        <sz val="12"/>
        <rFont val="Arial Narrow"/>
        <family val="2"/>
      </rPr>
      <t>suggestion / un exemple</t>
    </r>
    <r>
      <rPr>
        <sz val="12"/>
        <rFont val="Arial Narrow"/>
        <family val="2"/>
      </rPr>
      <t xml:space="preserve"> de présentation des hypothèses qui sous-tendent le compte des résultats. Vous pouvez changer complètement de format à condition que le calcul </t>
    </r>
    <r>
      <rPr>
        <sz val="12"/>
        <color rgb="FFFF0000"/>
        <rFont val="Arial Narrow"/>
        <family val="2"/>
      </rPr>
      <t xml:space="preserve">des chiffres du compte des résultats soit </t>
    </r>
    <r>
      <rPr>
        <sz val="12"/>
        <rFont val="Arial Narrow"/>
        <family val="2"/>
      </rPr>
      <t xml:space="preserve"> compréhensible et précis.</t>
    </r>
  </si>
  <si>
    <t>Recettes et coûts imputables</t>
  </si>
  <si>
    <t>Produit 1 - exemple: production agricole, transformation et élaboration</t>
  </si>
  <si>
    <t>Unité</t>
  </si>
  <si>
    <t>Explication des hypothèses</t>
  </si>
  <si>
    <t>Quantités</t>
  </si>
  <si>
    <t>Volume des achats</t>
  </si>
  <si>
    <t>p. ex. kg de lait</t>
  </si>
  <si>
    <t>Variation annuelle du volume d'achat par rapport à l'année précédente</t>
  </si>
  <si>
    <t>%</t>
  </si>
  <si>
    <t>Augmentation grâce à une capacité de transformation plus élevée</t>
  </si>
  <si>
    <t>Facteur de conversion</t>
  </si>
  <si>
    <t>[ 1 ]</t>
  </si>
  <si>
    <t>Volume des ventes</t>
  </si>
  <si>
    <t>p. ex. kg de fromage</t>
  </si>
  <si>
    <t>Formation des prix</t>
  </si>
  <si>
    <t>Coûts de production dans l'agriculture</t>
  </si>
  <si>
    <t>p. ex. CHF / kg de lait</t>
  </si>
  <si>
    <t>Prix d'achat PP / unité d'achat</t>
  </si>
  <si>
    <t>Variation annuelle du prix d'achat par rapport à l'année précédente</t>
  </si>
  <si>
    <t>Prix d'achat PP dans l'unité de vente</t>
  </si>
  <si>
    <t>p. ex. CHF / kg de fromage</t>
  </si>
  <si>
    <t>autres coûts de production variables directs pour le PP</t>
  </si>
  <si>
    <t>Marge du porteur de projet partiel</t>
  </si>
  <si>
    <t>Prix de vente</t>
  </si>
  <si>
    <t>Rendement</t>
  </si>
  <si>
    <t>CHF</t>
  </si>
  <si>
    <t>reprendre dans le compte des résultats</t>
  </si>
  <si>
    <t>Charges directes</t>
  </si>
  <si>
    <t>Marge brute produit 1</t>
  </si>
  <si>
    <t>Produit 2 - exemple: offres agritouristiques</t>
  </si>
  <si>
    <t>Offre 1 p. ex. hébergement</t>
  </si>
  <si>
    <t>Unité d'offre (nuits / années)</t>
  </si>
  <si>
    <t>Augmentation annuelle</t>
  </si>
  <si>
    <t>Coûts variables pour l'offre</t>
  </si>
  <si>
    <t>CHF / unité d'offre</t>
  </si>
  <si>
    <t>Marge</t>
  </si>
  <si>
    <t>Marge brute produit 2</t>
  </si>
  <si>
    <t>Produit 3 - exemple: projets non axé sur un produit</t>
  </si>
  <si>
    <t>Offre 3 p. ex. communication commune du PDR (marketing)</t>
  </si>
  <si>
    <t>Coûts pour la communication via les réseaux sociaux</t>
  </si>
  <si>
    <t>CHF/année</t>
  </si>
  <si>
    <t>Marge brute produit 3</t>
  </si>
  <si>
    <t>Coûts non imputables</t>
  </si>
  <si>
    <t>n+1 = 1re année du PDR</t>
  </si>
  <si>
    <t>Remarques</t>
  </si>
  <si>
    <t>Valeurs indicatives OFAG</t>
  </si>
  <si>
    <t>Sources d'information</t>
  </si>
  <si>
    <t>Charges de personnel - sauf la coordination du projet</t>
  </si>
  <si>
    <t>Assurances sociales &amp; gestion (sauf les loyers)</t>
  </si>
  <si>
    <t>env. 15% du salaire brut</t>
  </si>
  <si>
    <t>REFLEX Agridea</t>
  </si>
  <si>
    <t>Salaire total</t>
  </si>
  <si>
    <t>Personne 1</t>
  </si>
  <si>
    <t>CHF / mois</t>
  </si>
  <si>
    <t>Personne 2</t>
  </si>
  <si>
    <t>Taux d'occupation pour la branche de production</t>
  </si>
  <si>
    <t>% pour la branche de production</t>
  </si>
  <si>
    <t>loyer / mois pour l'ensemble de l'exploitation</t>
  </si>
  <si>
    <t>% part pour la branche de production</t>
  </si>
  <si>
    <t>100% pour la planification de l'ensemble de l'exploitation</t>
  </si>
  <si>
    <t>Entretien, réparation, remplacement</t>
  </si>
  <si>
    <t>Rapport de base Agroscope</t>
  </si>
  <si>
    <t>Frais d'entretien et de réparation</t>
  </si>
  <si>
    <t>automatiquement à partir du "tableau de financement"</t>
  </si>
  <si>
    <t>Frais de remplacement</t>
  </si>
  <si>
    <t>coûts / année pour l'ensemble de l'exploitation</t>
  </si>
  <si>
    <r>
      <t>Assurance mobilière</t>
    </r>
    <r>
      <rPr>
        <sz val="12"/>
        <rFont val="Arial Narrow"/>
        <family val="2"/>
      </rPr>
      <t xml:space="preserve"> (y compris la responsabilité civile)</t>
    </r>
  </si>
  <si>
    <t>Charges de gestion et d'informatique</t>
  </si>
  <si>
    <t>Charge administrative</t>
  </si>
  <si>
    <t>Charges / ETP</t>
  </si>
  <si>
    <t>CHF / ETP par année</t>
  </si>
  <si>
    <t>Nombre ETP</t>
  </si>
  <si>
    <t>ETP</t>
  </si>
  <si>
    <t>Charges de marketing</t>
  </si>
  <si>
    <t>montant fixe / mois</t>
  </si>
  <si>
    <t>Contribution des membres à l'organisation faîtière PDR</t>
  </si>
  <si>
    <t>Coordination du projet</t>
  </si>
  <si>
    <t>Liste d'honoraires OFPER</t>
  </si>
  <si>
    <t>… interne via l'organisation faîtière PDR</t>
  </si>
  <si>
    <t>Part à la coordination globale</t>
  </si>
  <si>
    <t>Coûts de la coordination globale</t>
  </si>
  <si>
    <t>… par un coach externe</t>
  </si>
  <si>
    <t>Journées de travail</t>
  </si>
  <si>
    <t>Jours</t>
  </si>
  <si>
    <t>Tarif journalier, poste de travail et frais compris</t>
  </si>
  <si>
    <t>CHF/jour</t>
  </si>
  <si>
    <t>Taux d'imposition</t>
  </si>
  <si>
    <t>Unité d'observation:La planification financière reflète-t-elle l'ensemble de l'exploitation/entreprise ou une seule branche d'activité ?</t>
  </si>
  <si>
    <r>
      <t xml:space="preserve">Rendement </t>
    </r>
    <r>
      <rPr>
        <sz val="14"/>
        <rFont val="Arial Narrow"/>
        <family val="2"/>
      </rPr>
      <t>(à partir des ventes, services, PDir, etc.)</t>
    </r>
  </si>
  <si>
    <r>
      <t xml:space="preserve">Charges directes </t>
    </r>
    <r>
      <rPr>
        <sz val="14"/>
        <rFont val="Arial Narrow"/>
        <family val="2"/>
      </rPr>
      <t>(charges pour la matériel, les marchandises, les prestations de tiers)</t>
    </r>
  </si>
  <si>
    <r>
      <t>EBITDA</t>
    </r>
    <r>
      <rPr>
        <i/>
        <sz val="14"/>
        <color theme="1"/>
        <rFont val="Arial Narrow"/>
        <family val="2"/>
      </rPr>
      <t xml:space="preserve"> (Résultat avant intérêts, impôts et amortissements)</t>
    </r>
  </si>
  <si>
    <r>
      <t xml:space="preserve">EBIT </t>
    </r>
    <r>
      <rPr>
        <i/>
        <sz val="14"/>
        <color theme="1"/>
        <rFont val="Arial Narrow"/>
        <family val="2"/>
      </rPr>
      <t>(Résultat avant intérêts et impôts)</t>
    </r>
  </si>
  <si>
    <r>
      <t xml:space="preserve">EBT </t>
    </r>
    <r>
      <rPr>
        <i/>
        <sz val="14"/>
        <color theme="1"/>
        <rFont val="Arial Narrow"/>
        <family val="2"/>
      </rPr>
      <t>(Résultat avant impôts)</t>
    </r>
  </si>
  <si>
    <r>
      <rPr>
        <sz val="12"/>
        <color theme="1"/>
        <rFont val="Arial Narrow"/>
        <family val="2"/>
      </rPr>
      <t xml:space="preserve">* </t>
    </r>
    <r>
      <rPr>
        <b/>
        <sz val="12"/>
        <color theme="1"/>
        <rFont val="Arial Narrow"/>
        <family val="2"/>
      </rPr>
      <t>Ouvrir entièrement la feuille Excel:</t>
    </r>
    <r>
      <rPr>
        <sz val="12"/>
        <color theme="1"/>
        <rFont val="Arial Narrow"/>
        <family val="2"/>
      </rPr>
      <t xml:space="preserve"> en cliquant sur les signes "+" dans la marge grise à gauche du fichier Excel (à côté des titres des lignes/colonnes), vous pouvez ouvrir la feuille entière ou en fermer des parties avec le signe "-"
* </t>
    </r>
    <r>
      <rPr>
        <b/>
        <sz val="12"/>
        <color theme="1"/>
        <rFont val="Arial Narrow"/>
        <family val="2"/>
      </rPr>
      <t xml:space="preserve">Procédure: </t>
    </r>
    <r>
      <rPr>
        <sz val="12"/>
        <color theme="1"/>
        <rFont val="Arial Narrow"/>
        <family val="2"/>
      </rPr>
      <t xml:space="preserve">le "compte des résultats" et l'"estimation des sources de financement </t>
    </r>
    <r>
      <rPr>
        <i/>
        <u/>
        <sz val="12"/>
        <color theme="1"/>
        <rFont val="Arial Narrow"/>
        <family val="2"/>
      </rPr>
      <t>doivent</t>
    </r>
    <r>
      <rPr>
        <sz val="12"/>
        <color theme="1"/>
        <rFont val="Arial Narrow"/>
        <family val="2"/>
      </rPr>
      <t xml:space="preserve"> être remplis. Le calcul du compte des résultats, c'est-à-dire les hypothèses qui sous-tendent les chiffres, peut être mentionné dans la colonne "Explications" ou développé dans la feuille "Hypothèses" à part (toutefois, ce calcul détaillé n'est obligatoire que durant l'étape de documentation, la feuille "Hypothèses - CR" est un exemple de ce type de calcul)
</t>
    </r>
    <r>
      <rPr>
        <b/>
        <sz val="12"/>
        <color theme="1"/>
        <rFont val="Arial Narrow"/>
        <family val="2"/>
      </rPr>
      <t xml:space="preserve">* Création de valeur dans l'agriculture </t>
    </r>
    <r>
      <rPr>
        <sz val="12"/>
        <color theme="1"/>
        <rFont val="Arial Narrow"/>
        <family val="2"/>
      </rPr>
      <t xml:space="preserve">: est un élément central du PDR et doit être spécifiée au plus tard lors de l'étape de documentation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</si>
</sst>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#,##0.0"/>
  </numFmts>
  <fonts count="32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 Narrow"/>
      <family val="2"/>
    </font>
    <font>
      <b/>
      <sz val="10"/>
      <name val="Arial Narrow"/>
      <family val="2"/>
    </font>
    <font>
      <sz val="10"/>
      <color rgb="FFFF0000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2"/>
      <color rgb="FFFF0000"/>
      <name val="Arial Narrow"/>
      <family val="2"/>
    </font>
    <font>
      <sz val="10"/>
      <color rgb="FF7030A0"/>
      <name val="Arial Narrow"/>
      <family val="2"/>
    </font>
    <font>
      <sz val="9"/>
      <name val="Arial Narrow"/>
      <family val="2"/>
    </font>
    <font>
      <sz val="9"/>
      <color theme="1"/>
      <name val="Arial Narrow"/>
      <family val="2"/>
    </font>
    <font>
      <sz val="9"/>
      <color rgb="FF000000"/>
      <name val="Arial Narrow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i/>
      <u/>
      <sz val="12"/>
      <color theme="1"/>
      <name val="Arial Narrow"/>
      <family val="2"/>
    </font>
    <font>
      <b/>
      <i/>
      <sz val="12"/>
      <color theme="1"/>
      <name val="Arial Narrow"/>
      <family val="2"/>
    </font>
    <font>
      <b/>
      <sz val="14"/>
      <name val="Arial Narrow"/>
      <family val="2"/>
    </font>
    <font>
      <sz val="12"/>
      <color theme="1"/>
      <name val="Arial"/>
      <family val="2"/>
    </font>
    <font>
      <sz val="12"/>
      <color rgb="FF00B050"/>
      <name val="Arial Narrow"/>
      <family val="2"/>
    </font>
    <font>
      <i/>
      <sz val="12"/>
      <name val="Arial Narrow"/>
      <family val="2"/>
    </font>
    <font>
      <b/>
      <sz val="16"/>
      <name val="Arial Narrow"/>
      <family val="2"/>
    </font>
    <font>
      <b/>
      <sz val="16"/>
      <color theme="1"/>
      <name val="Arial Narrow"/>
      <family val="2"/>
    </font>
    <font>
      <sz val="16"/>
      <color theme="1"/>
      <name val="Arial Narrow"/>
      <family val="2"/>
    </font>
    <font>
      <sz val="14"/>
      <name val="Arial Narrow"/>
      <family val="2"/>
    </font>
    <font>
      <sz val="14"/>
      <color theme="1"/>
      <name val="Arial Narrow"/>
      <family val="2"/>
    </font>
    <font>
      <b/>
      <i/>
      <sz val="14"/>
      <color theme="1"/>
      <name val="Arial Narrow"/>
      <family val="2"/>
    </font>
    <font>
      <i/>
      <sz val="14"/>
      <color theme="1"/>
      <name val="Arial Narrow"/>
      <family val="2"/>
    </font>
    <font>
      <b/>
      <sz val="14"/>
      <color theme="1"/>
      <name val="Arial Narrow"/>
      <family val="2"/>
    </font>
  </fonts>
  <fills count="12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rgb="FFFFFFCC"/>
        <bgColor theme="9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rgb="FFDDEBF7"/>
        <bgColor indexed="64"/>
      </patternFill>
    </fill>
  </fills>
  <borders count="6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 style="thin">
        <color indexed="64"/>
      </top>
      <bottom style="double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theme="7" tint="0.79998168889431442"/>
      </left>
      <right/>
      <top style="thick">
        <color theme="7" tint="0.79998168889431442"/>
      </top>
      <bottom/>
      <diagonal/>
    </border>
    <border>
      <left/>
      <right/>
      <top style="thick">
        <color theme="7" tint="0.79998168889431442"/>
      </top>
      <bottom/>
      <diagonal/>
    </border>
    <border>
      <left/>
      <right style="thick">
        <color theme="7" tint="0.79998168889431442"/>
      </right>
      <top style="thick">
        <color theme="7" tint="0.79998168889431442"/>
      </top>
      <bottom/>
      <diagonal/>
    </border>
    <border>
      <left style="thick">
        <color theme="7" tint="0.79998168889431442"/>
      </left>
      <right/>
      <top/>
      <bottom/>
      <diagonal/>
    </border>
    <border>
      <left/>
      <right style="thick">
        <color theme="7" tint="0.79998168889431442"/>
      </right>
      <top/>
      <bottom/>
      <diagonal/>
    </border>
    <border>
      <left style="thick">
        <color theme="7" tint="0.79998168889431442"/>
      </left>
      <right/>
      <top/>
      <bottom style="thick">
        <color theme="7" tint="0.79998168889431442"/>
      </bottom>
      <diagonal/>
    </border>
    <border>
      <left/>
      <right/>
      <top/>
      <bottom style="thick">
        <color theme="7" tint="0.79998168889431442"/>
      </bottom>
      <diagonal/>
    </border>
    <border>
      <left/>
      <right style="thick">
        <color theme="7" tint="0.79998168889431442"/>
      </right>
      <top/>
      <bottom style="thick">
        <color theme="7" tint="0.79998168889431442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ck">
        <color theme="7" tint="0.79998168889431442"/>
      </left>
      <right/>
      <top style="thick">
        <color theme="7" tint="0.79998168889431442"/>
      </top>
      <bottom style="thick">
        <color theme="7" tint="0.79995117038483843"/>
      </bottom>
      <diagonal/>
    </border>
    <border>
      <left/>
      <right/>
      <top style="thick">
        <color theme="7" tint="0.79998168889431442"/>
      </top>
      <bottom style="thick">
        <color theme="7" tint="0.79995117038483843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A3A3A3"/>
      </left>
      <right style="medium">
        <color rgb="FFA3A3A3"/>
      </right>
      <top style="medium">
        <color rgb="FFA3A3A3"/>
      </top>
      <bottom style="medium">
        <color rgb="FFA3A3A3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1" fillId="9" borderId="40" applyNumberFormat="0" applyFont="0" applyAlignment="0" applyProtection="0"/>
    <xf numFmtId="0" fontId="1" fillId="8" borderId="0" applyNumberFormat="0" applyBorder="0" applyAlignment="0" applyProtection="0"/>
  </cellStyleXfs>
  <cellXfs count="398">
    <xf numFmtId="0" fontId="0" fillId="0" borderId="0" xfId="0"/>
    <xf numFmtId="0" fontId="3" fillId="0" borderId="0" xfId="0" applyFont="1" applyAlignment="1">
      <alignment vertical="top"/>
    </xf>
    <xf numFmtId="0" fontId="2" fillId="0" borderId="0" xfId="0" applyFont="1"/>
    <xf numFmtId="0" fontId="5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2" xfId="0" applyFont="1" applyBorder="1" applyAlignment="1">
      <alignment vertical="top" wrapText="1"/>
    </xf>
    <xf numFmtId="0" fontId="5" fillId="0" borderId="6" xfId="0" applyFont="1" applyBorder="1" applyAlignment="1">
      <alignment vertical="top"/>
    </xf>
    <xf numFmtId="0" fontId="3" fillId="0" borderId="1" xfId="0" applyFont="1" applyBorder="1" applyAlignment="1">
      <alignment vertical="top"/>
    </xf>
    <xf numFmtId="0" fontId="5" fillId="0" borderId="0" xfId="0" applyFont="1" applyAlignment="1">
      <alignment horizontal="left" vertical="top"/>
    </xf>
    <xf numFmtId="3" fontId="2" fillId="0" borderId="42" xfId="0" applyNumberFormat="1" applyFont="1" applyFill="1" applyBorder="1"/>
    <xf numFmtId="3" fontId="2" fillId="0" borderId="55" xfId="0" applyNumberFormat="1" applyFont="1" applyFill="1" applyBorder="1"/>
    <xf numFmtId="0" fontId="14" fillId="0" borderId="2" xfId="0" applyFont="1" applyBorder="1" applyAlignment="1">
      <alignment vertical="center" wrapText="1"/>
    </xf>
    <xf numFmtId="0" fontId="14" fillId="0" borderId="4" xfId="0" applyFont="1" applyBorder="1" applyAlignment="1">
      <alignment vertical="center" wrapText="1"/>
    </xf>
    <xf numFmtId="3" fontId="2" fillId="0" borderId="55" xfId="0" applyNumberFormat="1" applyFont="1" applyFill="1" applyBorder="1" applyAlignment="1">
      <alignment vertical="top"/>
    </xf>
    <xf numFmtId="0" fontId="3" fillId="3" borderId="43" xfId="0" applyFont="1" applyFill="1" applyBorder="1" applyAlignment="1">
      <alignment vertical="top" wrapText="1"/>
    </xf>
    <xf numFmtId="0" fontId="5" fillId="0" borderId="43" xfId="0" applyFont="1" applyBorder="1" applyAlignment="1">
      <alignment vertical="top" wrapText="1"/>
    </xf>
    <xf numFmtId="9" fontId="5" fillId="0" borderId="43" xfId="1" applyFont="1" applyBorder="1" applyAlignment="1">
      <alignment vertical="top" wrapText="1"/>
    </xf>
    <xf numFmtId="0" fontId="3" fillId="3" borderId="1" xfId="0" applyFont="1" applyFill="1" applyBorder="1" applyAlignment="1">
      <alignment vertical="top" wrapText="1"/>
    </xf>
    <xf numFmtId="0" fontId="2" fillId="0" borderId="43" xfId="0" applyFont="1" applyBorder="1" applyAlignment="1">
      <alignment vertical="center" wrapText="1"/>
    </xf>
    <xf numFmtId="0" fontId="13" fillId="0" borderId="0" xfId="0" applyFont="1" applyAlignment="1">
      <alignment vertical="top"/>
    </xf>
    <xf numFmtId="9" fontId="2" fillId="0" borderId="0" xfId="1" applyFont="1" applyAlignment="1">
      <alignment horizontal="left" vertical="top"/>
    </xf>
    <xf numFmtId="9" fontId="2" fillId="0" borderId="6" xfId="1" applyFont="1" applyBorder="1" applyAlignment="1">
      <alignment horizontal="left" vertical="top"/>
    </xf>
    <xf numFmtId="9" fontId="5" fillId="0" borderId="0" xfId="1" applyFont="1" applyAlignment="1">
      <alignment horizontal="left" vertical="top"/>
    </xf>
    <xf numFmtId="0" fontId="3" fillId="3" borderId="4" xfId="0" applyFont="1" applyFill="1" applyBorder="1" applyAlignment="1">
      <alignment vertical="top"/>
    </xf>
    <xf numFmtId="0" fontId="3" fillId="3" borderId="9" xfId="0" applyFont="1" applyFill="1" applyBorder="1" applyAlignment="1">
      <alignment vertical="top"/>
    </xf>
    <xf numFmtId="0" fontId="3" fillId="0" borderId="4" xfId="0" applyFont="1" applyBorder="1" applyAlignment="1">
      <alignment vertical="top"/>
    </xf>
    <xf numFmtId="0" fontId="3" fillId="0" borderId="9" xfId="0" applyFont="1" applyFill="1" applyBorder="1" applyAlignment="1">
      <alignment vertical="top" wrapText="1"/>
    </xf>
    <xf numFmtId="0" fontId="5" fillId="0" borderId="7" xfId="0" applyFont="1" applyBorder="1" applyAlignment="1">
      <alignment vertical="top"/>
    </xf>
    <xf numFmtId="0" fontId="3" fillId="0" borderId="7" xfId="0" applyFont="1" applyBorder="1" applyAlignment="1">
      <alignment vertical="top"/>
    </xf>
    <xf numFmtId="0" fontId="5" fillId="0" borderId="6" xfId="0" applyFont="1" applyBorder="1" applyAlignment="1">
      <alignment horizontal="left" vertical="top" wrapText="1"/>
    </xf>
    <xf numFmtId="0" fontId="5" fillId="0" borderId="6" xfId="0" applyFont="1" applyBorder="1" applyAlignment="1">
      <alignment vertical="top" wrapText="1"/>
    </xf>
    <xf numFmtId="9" fontId="12" fillId="10" borderId="6" xfId="1" applyFont="1" applyFill="1" applyBorder="1" applyAlignment="1">
      <alignment horizontal="left" vertical="top"/>
    </xf>
    <xf numFmtId="9" fontId="5" fillId="0" borderId="0" xfId="0" applyNumberFormat="1" applyFont="1" applyAlignment="1">
      <alignment horizontal="left" vertical="top"/>
    </xf>
    <xf numFmtId="0" fontId="5" fillId="0" borderId="6" xfId="0" applyFont="1" applyBorder="1" applyAlignment="1">
      <alignment horizontal="left" vertical="top"/>
    </xf>
    <xf numFmtId="0" fontId="3" fillId="0" borderId="6" xfId="0" applyFont="1" applyBorder="1" applyAlignment="1">
      <alignment vertical="top"/>
    </xf>
    <xf numFmtId="0" fontId="3" fillId="0" borderId="1" xfId="0" applyFont="1" applyBorder="1" applyAlignment="1">
      <alignment vertical="top" wrapText="1"/>
    </xf>
    <xf numFmtId="0" fontId="3" fillId="0" borderId="57" xfId="0" applyFont="1" applyBorder="1" applyAlignment="1">
      <alignment vertical="top" wrapText="1"/>
    </xf>
    <xf numFmtId="0" fontId="4" fillId="0" borderId="57" xfId="0" applyFont="1" applyBorder="1" applyAlignment="1">
      <alignment horizontal="left" vertical="top" wrapText="1"/>
    </xf>
    <xf numFmtId="0" fontId="5" fillId="0" borderId="57" xfId="0" applyFont="1" applyBorder="1" applyAlignment="1">
      <alignment horizontal="left" vertical="top" wrapText="1"/>
    </xf>
    <xf numFmtId="0" fontId="12" fillId="0" borderId="57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3" fillId="3" borderId="31" xfId="0" applyFont="1" applyFill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6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5" fillId="0" borderId="57" xfId="0" applyFont="1" applyFill="1" applyBorder="1" applyAlignment="1">
      <alignment vertical="top" wrapText="1"/>
    </xf>
    <xf numFmtId="0" fontId="2" fillId="0" borderId="2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3" borderId="2" xfId="0" applyFont="1" applyFill="1" applyBorder="1" applyAlignment="1">
      <alignment vertical="center" wrapText="1"/>
    </xf>
    <xf numFmtId="0" fontId="6" fillId="0" borderId="0" xfId="0" applyFont="1" applyProtection="1">
      <protection locked="0"/>
    </xf>
    <xf numFmtId="0" fontId="10" fillId="0" borderId="0" xfId="0" applyFont="1" applyAlignment="1">
      <alignment vertical="top"/>
    </xf>
    <xf numFmtId="0" fontId="6" fillId="0" borderId="0" xfId="0" applyFont="1" applyAlignment="1" applyProtection="1">
      <alignment horizontal="left" vertical="center"/>
      <protection locked="0"/>
    </xf>
    <xf numFmtId="0" fontId="9" fillId="3" borderId="49" xfId="0" applyFont="1" applyFill="1" applyBorder="1" applyAlignment="1" applyProtection="1">
      <alignment vertical="center"/>
      <protection locked="0"/>
    </xf>
    <xf numFmtId="0" fontId="9" fillId="2" borderId="1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top"/>
      <protection locked="0"/>
    </xf>
    <xf numFmtId="0" fontId="6" fillId="0" borderId="0" xfId="0" applyFont="1" applyAlignment="1" applyProtection="1">
      <alignment vertical="top"/>
      <protection locked="0"/>
    </xf>
    <xf numFmtId="0" fontId="2" fillId="0" borderId="0" xfId="0" applyFont="1" applyAlignment="1" applyProtection="1">
      <alignment horizontal="left" vertical="center" indent="1"/>
      <protection locked="0"/>
    </xf>
    <xf numFmtId="0" fontId="15" fillId="11" borderId="68" xfId="0" applyFont="1" applyFill="1" applyBorder="1" applyAlignment="1">
      <alignment vertical="center" wrapText="1"/>
    </xf>
    <xf numFmtId="0" fontId="15" fillId="0" borderId="68" xfId="0" applyFont="1" applyBorder="1" applyAlignment="1">
      <alignment vertical="center" wrapText="1"/>
    </xf>
    <xf numFmtId="0" fontId="17" fillId="0" borderId="0" xfId="0" applyFont="1" applyAlignment="1" applyProtection="1">
      <alignment vertical="top"/>
      <protection locked="0"/>
    </xf>
    <xf numFmtId="0" fontId="17" fillId="0" borderId="0" xfId="0" applyFont="1" applyAlignment="1" applyProtection="1">
      <alignment vertical="top" wrapText="1"/>
      <protection locked="0"/>
    </xf>
    <xf numFmtId="0" fontId="9" fillId="0" borderId="5" xfId="0" applyFont="1" applyFill="1" applyBorder="1" applyAlignment="1" applyProtection="1">
      <alignment horizontal="left" vertical="center"/>
      <protection locked="0"/>
    </xf>
    <xf numFmtId="0" fontId="9" fillId="3" borderId="5" xfId="0" applyFont="1" applyFill="1" applyBorder="1" applyAlignment="1" applyProtection="1">
      <alignment vertical="center"/>
      <protection locked="0"/>
    </xf>
    <xf numFmtId="0" fontId="10" fillId="0" borderId="5" xfId="0" applyFont="1" applyFill="1" applyBorder="1" applyAlignment="1" applyProtection="1">
      <alignment vertical="center"/>
      <protection locked="0"/>
    </xf>
    <xf numFmtId="14" fontId="10" fillId="3" borderId="5" xfId="0" applyNumberFormat="1" applyFont="1" applyFill="1" applyBorder="1" applyAlignment="1" applyProtection="1">
      <alignment vertical="center"/>
      <protection locked="0"/>
    </xf>
    <xf numFmtId="0" fontId="17" fillId="0" borderId="0" xfId="0" applyFont="1" applyFill="1" applyAlignment="1" applyProtection="1">
      <alignment vertical="center"/>
      <protection locked="0"/>
    </xf>
    <xf numFmtId="0" fontId="17" fillId="0" borderId="0" xfId="0" applyFont="1" applyAlignment="1" applyProtection="1">
      <alignment vertical="center"/>
      <protection locked="0"/>
    </xf>
    <xf numFmtId="0" fontId="9" fillId="0" borderId="33" xfId="0" applyFont="1" applyFill="1" applyBorder="1" applyAlignment="1" applyProtection="1">
      <alignment horizontal="left" vertical="center"/>
      <protection locked="0"/>
    </xf>
    <xf numFmtId="0" fontId="17" fillId="5" borderId="33" xfId="0" applyFont="1" applyFill="1" applyBorder="1" applyAlignment="1" applyProtection="1">
      <alignment vertical="center" wrapText="1"/>
      <protection locked="0"/>
    </xf>
    <xf numFmtId="0" fontId="17" fillId="5" borderId="33" xfId="0" applyFont="1" applyFill="1" applyBorder="1" applyAlignment="1" applyProtection="1">
      <alignment vertical="center"/>
      <protection locked="0"/>
    </xf>
    <xf numFmtId="0" fontId="17" fillId="0" borderId="33" xfId="0" applyFont="1" applyBorder="1" applyAlignment="1" applyProtection="1">
      <alignment vertical="center"/>
      <protection locked="0"/>
    </xf>
    <xf numFmtId="0" fontId="17" fillId="5" borderId="33" xfId="0" applyFont="1" applyFill="1" applyBorder="1" applyAlignment="1" applyProtection="1">
      <alignment vertical="top" wrapText="1"/>
      <protection locked="0"/>
    </xf>
    <xf numFmtId="0" fontId="9" fillId="0" borderId="1" xfId="0" applyFont="1" applyFill="1" applyBorder="1" applyAlignment="1" applyProtection="1">
      <alignment horizontal="left" vertical="center" wrapText="1"/>
      <protection locked="0"/>
    </xf>
    <xf numFmtId="0" fontId="10" fillId="5" borderId="1" xfId="0" applyFont="1" applyFill="1" applyBorder="1" applyAlignment="1" applyProtection="1">
      <alignment vertical="center"/>
      <protection locked="0"/>
    </xf>
    <xf numFmtId="0" fontId="10" fillId="0" borderId="1" xfId="0" applyFont="1" applyFill="1" applyBorder="1" applyAlignment="1" applyProtection="1">
      <alignment vertical="center"/>
      <protection locked="0"/>
    </xf>
    <xf numFmtId="0" fontId="17" fillId="0" borderId="1" xfId="0" applyFont="1" applyFill="1" applyBorder="1" applyAlignment="1" applyProtection="1">
      <alignment vertical="center"/>
      <protection locked="0"/>
    </xf>
    <xf numFmtId="0" fontId="17" fillId="0" borderId="2" xfId="0" applyFont="1" applyBorder="1" applyAlignment="1" applyProtection="1">
      <alignment vertical="top"/>
      <protection locked="0"/>
    </xf>
    <xf numFmtId="0" fontId="17" fillId="0" borderId="0" xfId="0" applyFont="1" applyBorder="1" applyAlignment="1" applyProtection="1">
      <alignment vertical="top"/>
      <protection locked="0"/>
    </xf>
    <xf numFmtId="0" fontId="9" fillId="3" borderId="0" xfId="0" applyFont="1" applyFill="1" applyBorder="1" applyAlignment="1" applyProtection="1">
      <alignment vertical="center"/>
      <protection locked="0"/>
    </xf>
    <xf numFmtId="0" fontId="16" fillId="5" borderId="0" xfId="0" applyFont="1" applyFill="1" applyAlignment="1" applyProtection="1">
      <alignment vertical="top" wrapText="1"/>
      <protection locked="0"/>
    </xf>
    <xf numFmtId="9" fontId="17" fillId="0" borderId="0" xfId="1" applyFont="1" applyAlignment="1" applyProtection="1">
      <alignment vertical="top"/>
      <protection locked="0"/>
    </xf>
    <xf numFmtId="0" fontId="11" fillId="0" borderId="0" xfId="0" applyFont="1" applyAlignment="1" applyProtection="1">
      <alignment vertical="top"/>
      <protection locked="0"/>
    </xf>
    <xf numFmtId="0" fontId="17" fillId="0" borderId="1" xfId="0" applyFont="1" applyBorder="1" applyAlignment="1" applyProtection="1">
      <alignment vertical="top" wrapText="1"/>
      <protection locked="0"/>
    </xf>
    <xf numFmtId="0" fontId="17" fillId="0" borderId="8" xfId="0" applyFont="1" applyBorder="1" applyAlignment="1" applyProtection="1">
      <alignment vertical="top" wrapText="1"/>
      <protection locked="0"/>
    </xf>
    <xf numFmtId="0" fontId="16" fillId="3" borderId="1" xfId="0" applyFont="1" applyFill="1" applyBorder="1" applyAlignment="1" applyProtection="1">
      <alignment horizontal="left" vertical="center" wrapText="1"/>
      <protection locked="0"/>
    </xf>
    <xf numFmtId="0" fontId="16" fillId="3" borderId="8" xfId="0" applyFont="1" applyFill="1" applyBorder="1" applyAlignment="1" applyProtection="1">
      <alignment horizontal="left" vertical="center" wrapText="1"/>
      <protection locked="0"/>
    </xf>
    <xf numFmtId="0" fontId="16" fillId="0" borderId="8" xfId="0" applyFont="1" applyBorder="1" applyAlignment="1" applyProtection="1">
      <alignment vertical="center"/>
      <protection locked="0"/>
    </xf>
    <xf numFmtId="0" fontId="9" fillId="0" borderId="43" xfId="0" applyFont="1" applyBorder="1" applyAlignment="1" applyProtection="1">
      <alignment vertical="center"/>
      <protection locked="0"/>
    </xf>
    <xf numFmtId="0" fontId="16" fillId="0" borderId="1" xfId="0" applyFont="1" applyBorder="1" applyAlignment="1" applyProtection="1">
      <alignment vertical="top"/>
      <protection locked="0"/>
    </xf>
    <xf numFmtId="0" fontId="16" fillId="0" borderId="7" xfId="0" applyFont="1" applyBorder="1" applyAlignment="1" applyProtection="1">
      <alignment vertical="top"/>
      <protection locked="0"/>
    </xf>
    <xf numFmtId="0" fontId="10" fillId="0" borderId="43" xfId="0" applyFont="1" applyBorder="1" applyAlignment="1" applyProtection="1">
      <alignment vertical="top"/>
      <protection locked="0"/>
    </xf>
    <xf numFmtId="9" fontId="10" fillId="0" borderId="2" xfId="1" applyFont="1" applyBorder="1" applyAlignment="1" applyProtection="1">
      <alignment vertical="top"/>
      <protection locked="0"/>
    </xf>
    <xf numFmtId="0" fontId="10" fillId="0" borderId="0" xfId="0" applyFont="1" applyAlignment="1" applyProtection="1">
      <alignment vertical="top"/>
      <protection locked="0"/>
    </xf>
    <xf numFmtId="0" fontId="17" fillId="3" borderId="0" xfId="0" applyFont="1" applyFill="1" applyAlignment="1" applyProtection="1">
      <alignment horizontal="left" vertical="center"/>
      <protection locked="0"/>
    </xf>
    <xf numFmtId="0" fontId="17" fillId="0" borderId="6" xfId="0" applyFont="1" applyBorder="1" applyAlignment="1" applyProtection="1">
      <alignment horizontal="left" vertical="center" indent="1"/>
      <protection locked="0"/>
    </xf>
    <xf numFmtId="3" fontId="17" fillId="3" borderId="0" xfId="0" applyNumberFormat="1" applyFont="1" applyFill="1" applyAlignment="1" applyProtection="1">
      <alignment vertical="top"/>
      <protection locked="0"/>
    </xf>
    <xf numFmtId="3" fontId="17" fillId="3" borderId="6" xfId="0" applyNumberFormat="1" applyFont="1" applyFill="1" applyBorder="1" applyAlignment="1" applyProtection="1">
      <alignment vertical="top"/>
      <protection locked="0"/>
    </xf>
    <xf numFmtId="3" fontId="17" fillId="0" borderId="6" xfId="0" applyNumberFormat="1" applyFont="1" applyFill="1" applyBorder="1" applyAlignment="1" applyProtection="1">
      <alignment vertical="top"/>
      <protection locked="0"/>
    </xf>
    <xf numFmtId="0" fontId="10" fillId="0" borderId="55" xfId="0" applyFont="1" applyBorder="1" applyAlignment="1" applyProtection="1">
      <alignment vertical="top"/>
      <protection locked="0"/>
    </xf>
    <xf numFmtId="0" fontId="16" fillId="3" borderId="0" xfId="0" applyFont="1" applyFill="1" applyAlignment="1" applyProtection="1">
      <alignment horizontal="left" vertical="center"/>
      <protection locked="0"/>
    </xf>
    <xf numFmtId="0" fontId="9" fillId="0" borderId="2" xfId="0" applyFont="1" applyBorder="1" applyAlignment="1" applyProtection="1">
      <alignment vertical="top"/>
      <protection locked="0"/>
    </xf>
    <xf numFmtId="0" fontId="9" fillId="0" borderId="8" xfId="0" applyFont="1" applyBorder="1" applyAlignment="1" applyProtection="1">
      <alignment vertical="top"/>
      <protection locked="0"/>
    </xf>
    <xf numFmtId="3" fontId="9" fillId="0" borderId="2" xfId="0" applyNumberFormat="1" applyFont="1" applyBorder="1" applyAlignment="1" applyProtection="1">
      <alignment vertical="top"/>
      <protection locked="0"/>
    </xf>
    <xf numFmtId="3" fontId="9" fillId="0" borderId="8" xfId="0" applyNumberFormat="1" applyFont="1" applyBorder="1" applyAlignment="1" applyProtection="1">
      <alignment vertical="top"/>
      <protection locked="0"/>
    </xf>
    <xf numFmtId="3" fontId="9" fillId="0" borderId="8" xfId="0" applyNumberFormat="1" applyFont="1" applyFill="1" applyBorder="1" applyAlignment="1" applyProtection="1">
      <alignment vertical="top"/>
      <protection locked="0"/>
    </xf>
    <xf numFmtId="0" fontId="16" fillId="0" borderId="6" xfId="0" applyFont="1" applyBorder="1" applyAlignment="1" applyProtection="1">
      <alignment vertical="top"/>
      <protection locked="0"/>
    </xf>
    <xf numFmtId="3" fontId="17" fillId="3" borderId="0" xfId="0" applyNumberFormat="1" applyFont="1" applyFill="1" applyBorder="1" applyAlignment="1" applyProtection="1">
      <alignment vertical="top"/>
      <protection locked="0"/>
    </xf>
    <xf numFmtId="0" fontId="17" fillId="0" borderId="0" xfId="0" applyFont="1" applyAlignment="1" applyProtection="1">
      <alignment horizontal="left" vertical="center" indent="1"/>
      <protection locked="0"/>
    </xf>
    <xf numFmtId="3" fontId="17" fillId="0" borderId="0" xfId="0" applyNumberFormat="1" applyFont="1" applyAlignment="1" applyProtection="1">
      <alignment vertical="top"/>
      <protection locked="0"/>
    </xf>
    <xf numFmtId="3" fontId="17" fillId="0" borderId="6" xfId="0" applyNumberFormat="1" applyFont="1" applyBorder="1" applyAlignment="1" applyProtection="1">
      <alignment vertical="top"/>
      <protection locked="0"/>
    </xf>
    <xf numFmtId="0" fontId="17" fillId="0" borderId="0" xfId="0" applyFont="1" applyAlignment="1" applyProtection="1">
      <alignment horizontal="left" vertical="center" wrapText="1"/>
      <protection locked="0"/>
    </xf>
    <xf numFmtId="0" fontId="17" fillId="3" borderId="6" xfId="0" applyFont="1" applyFill="1" applyBorder="1" applyAlignment="1" applyProtection="1">
      <alignment horizontal="left" vertical="center" indent="1"/>
      <protection locked="0"/>
    </xf>
    <xf numFmtId="0" fontId="17" fillId="0" borderId="0" xfId="0" applyFont="1" applyAlignment="1" applyProtection="1">
      <alignment horizontal="left" vertical="center"/>
      <protection locked="0"/>
    </xf>
    <xf numFmtId="0" fontId="9" fillId="3" borderId="6" xfId="0" applyFont="1" applyFill="1" applyBorder="1" applyAlignment="1" applyProtection="1">
      <alignment vertical="top"/>
      <protection locked="0"/>
    </xf>
    <xf numFmtId="3" fontId="17" fillId="0" borderId="9" xfId="0" applyNumberFormat="1" applyFont="1" applyFill="1" applyBorder="1" applyAlignment="1" applyProtection="1">
      <alignment vertical="top"/>
      <protection locked="0"/>
    </xf>
    <xf numFmtId="3" fontId="17" fillId="0" borderId="0" xfId="0" applyNumberFormat="1" applyFont="1" applyBorder="1" applyAlignment="1" applyProtection="1">
      <alignment vertical="top"/>
      <protection locked="0"/>
    </xf>
    <xf numFmtId="0" fontId="10" fillId="0" borderId="0" xfId="0" applyFont="1" applyAlignment="1" applyProtection="1">
      <alignment horizontal="left" vertical="center"/>
      <protection locked="0"/>
    </xf>
    <xf numFmtId="3" fontId="17" fillId="0" borderId="4" xfId="0" applyNumberFormat="1" applyFont="1" applyBorder="1" applyAlignment="1" applyProtection="1">
      <alignment vertical="top"/>
      <protection locked="0"/>
    </xf>
    <xf numFmtId="0" fontId="9" fillId="0" borderId="1" xfId="0" applyFont="1" applyBorder="1" applyProtection="1">
      <protection locked="0"/>
    </xf>
    <xf numFmtId="0" fontId="10" fillId="0" borderId="1" xfId="0" applyFont="1" applyBorder="1" applyProtection="1">
      <protection locked="0"/>
    </xf>
    <xf numFmtId="0" fontId="10" fillId="0" borderId="0" xfId="0" applyFont="1" applyProtection="1">
      <protection locked="0"/>
    </xf>
    <xf numFmtId="9" fontId="10" fillId="3" borderId="6" xfId="0" quotePrefix="1" applyNumberFormat="1" applyFont="1" applyFill="1" applyBorder="1" applyAlignment="1" applyProtection="1">
      <alignment horizontal="right"/>
      <protection locked="0"/>
    </xf>
    <xf numFmtId="3" fontId="10" fillId="0" borderId="0" xfId="0" applyNumberFormat="1" applyFont="1" applyProtection="1">
      <protection locked="0"/>
    </xf>
    <xf numFmtId="0" fontId="10" fillId="0" borderId="3" xfId="0" applyFont="1" applyBorder="1" applyProtection="1">
      <protection locked="0"/>
    </xf>
    <xf numFmtId="0" fontId="10" fillId="0" borderId="22" xfId="0" applyFont="1" applyBorder="1" applyProtection="1">
      <protection locked="0"/>
    </xf>
    <xf numFmtId="3" fontId="9" fillId="0" borderId="3" xfId="0" applyNumberFormat="1" applyFont="1" applyBorder="1" applyProtection="1">
      <protection locked="0"/>
    </xf>
    <xf numFmtId="0" fontId="10" fillId="0" borderId="4" xfId="0" applyFont="1" applyBorder="1" applyProtection="1">
      <protection locked="0"/>
    </xf>
    <xf numFmtId="3" fontId="9" fillId="0" borderId="4" xfId="0" applyNumberFormat="1" applyFont="1" applyBorder="1" applyProtection="1">
      <protection locked="0"/>
    </xf>
    <xf numFmtId="0" fontId="17" fillId="0" borderId="2" xfId="0" applyFont="1" applyBorder="1" applyProtection="1">
      <protection locked="0"/>
    </xf>
    <xf numFmtId="0" fontId="16" fillId="0" borderId="57" xfId="0" applyFont="1" applyBorder="1" applyAlignment="1" applyProtection="1">
      <alignment vertical="top"/>
      <protection locked="0"/>
    </xf>
    <xf numFmtId="0" fontId="9" fillId="0" borderId="8" xfId="0" applyFont="1" applyFill="1" applyBorder="1" applyAlignment="1" applyProtection="1">
      <alignment vertical="top"/>
      <protection locked="0"/>
    </xf>
    <xf numFmtId="0" fontId="17" fillId="0" borderId="0" xfId="0" applyFont="1" applyProtection="1">
      <protection locked="0"/>
    </xf>
    <xf numFmtId="0" fontId="16" fillId="0" borderId="18" xfId="0" applyFont="1" applyBorder="1" applyAlignment="1" applyProtection="1">
      <alignment vertical="top" wrapText="1"/>
      <protection locked="0"/>
    </xf>
    <xf numFmtId="0" fontId="16" fillId="0" borderId="21" xfId="0" applyFont="1" applyBorder="1" applyAlignment="1" applyProtection="1">
      <alignment vertical="top" wrapText="1"/>
      <protection locked="0"/>
    </xf>
    <xf numFmtId="0" fontId="16" fillId="0" borderId="21" xfId="0" applyFont="1" applyFill="1" applyBorder="1" applyAlignment="1" applyProtection="1">
      <alignment vertical="top" wrapText="1"/>
      <protection locked="0"/>
    </xf>
    <xf numFmtId="0" fontId="16" fillId="0" borderId="24" xfId="0" applyFont="1" applyFill="1" applyBorder="1" applyAlignment="1" applyProtection="1">
      <alignment vertical="top" wrapText="1"/>
      <protection locked="0"/>
    </xf>
    <xf numFmtId="0" fontId="16" fillId="0" borderId="1" xfId="0" applyFont="1" applyFill="1" applyBorder="1" applyAlignment="1" applyProtection="1">
      <alignment vertical="top" wrapText="1"/>
      <protection locked="0"/>
    </xf>
    <xf numFmtId="0" fontId="17" fillId="0" borderId="67" xfId="0" applyFont="1" applyBorder="1" applyAlignment="1" applyProtection="1">
      <alignment vertical="top" wrapText="1"/>
      <protection locked="0"/>
    </xf>
    <xf numFmtId="0" fontId="17" fillId="0" borderId="16" xfId="0" applyFont="1" applyBorder="1" applyAlignment="1" applyProtection="1">
      <alignment vertical="top" wrapText="1"/>
      <protection locked="0"/>
    </xf>
    <xf numFmtId="0" fontId="17" fillId="0" borderId="37" xfId="0" applyFont="1" applyBorder="1" applyAlignment="1" applyProtection="1">
      <alignment vertical="top" wrapText="1"/>
      <protection locked="0"/>
    </xf>
    <xf numFmtId="0" fontId="17" fillId="0" borderId="6" xfId="0" applyFont="1" applyBorder="1" applyAlignment="1" applyProtection="1">
      <alignment vertical="top" wrapText="1"/>
      <protection locked="0"/>
    </xf>
    <xf numFmtId="0" fontId="17" fillId="0" borderId="23" xfId="0" applyFont="1" applyBorder="1" applyAlignment="1" applyProtection="1">
      <alignment vertical="top" wrapText="1"/>
      <protection locked="0"/>
    </xf>
    <xf numFmtId="0" fontId="17" fillId="3" borderId="13" xfId="0" applyFont="1" applyFill="1" applyBorder="1" applyAlignment="1" applyProtection="1">
      <alignment vertical="top"/>
      <protection locked="0"/>
    </xf>
    <xf numFmtId="3" fontId="16" fillId="3" borderId="13" xfId="0" applyNumberFormat="1" applyFont="1" applyFill="1" applyBorder="1" applyAlignment="1" applyProtection="1">
      <alignment vertical="top"/>
      <protection locked="0"/>
    </xf>
    <xf numFmtId="3" fontId="17" fillId="0" borderId="38" xfId="0" applyNumberFormat="1" applyFont="1" applyFill="1" applyBorder="1" applyAlignment="1" applyProtection="1">
      <alignment vertical="top" wrapText="1"/>
      <protection locked="0"/>
    </xf>
    <xf numFmtId="3" fontId="16" fillId="0" borderId="13" xfId="0" applyNumberFormat="1" applyFont="1" applyFill="1" applyBorder="1" applyAlignment="1" applyProtection="1">
      <alignment vertical="top" wrapText="1"/>
      <protection locked="0"/>
    </xf>
    <xf numFmtId="3" fontId="17" fillId="3" borderId="13" xfId="0" applyNumberFormat="1" applyFont="1" applyFill="1" applyBorder="1" applyAlignment="1" applyProtection="1">
      <alignment vertical="top"/>
      <protection locked="0"/>
    </xf>
    <xf numFmtId="3" fontId="17" fillId="3" borderId="17" xfId="0" applyNumberFormat="1" applyFont="1" applyFill="1" applyBorder="1" applyAlignment="1" applyProtection="1">
      <alignment vertical="top"/>
      <protection locked="0"/>
    </xf>
    <xf numFmtId="3" fontId="17" fillId="3" borderId="38" xfId="0" applyNumberFormat="1" applyFont="1" applyFill="1" applyBorder="1" applyAlignment="1" applyProtection="1">
      <alignment horizontal="right" vertical="top"/>
      <protection locked="0"/>
    </xf>
    <xf numFmtId="3" fontId="17" fillId="0" borderId="59" xfId="0" applyNumberFormat="1" applyFont="1" applyBorder="1" applyAlignment="1" applyProtection="1">
      <alignment vertical="top"/>
      <protection locked="0"/>
    </xf>
    <xf numFmtId="0" fontId="17" fillId="3" borderId="34" xfId="0" applyFont="1" applyFill="1" applyBorder="1" applyAlignment="1" applyProtection="1">
      <alignment vertical="top"/>
      <protection locked="0"/>
    </xf>
    <xf numFmtId="3" fontId="16" fillId="3" borderId="34" xfId="0" applyNumberFormat="1" applyFont="1" applyFill="1" applyBorder="1" applyAlignment="1" applyProtection="1">
      <alignment vertical="top"/>
      <protection locked="0"/>
    </xf>
    <xf numFmtId="3" fontId="17" fillId="0" borderId="36" xfId="0" applyNumberFormat="1" applyFont="1" applyFill="1" applyBorder="1" applyAlignment="1" applyProtection="1">
      <alignment vertical="top" wrapText="1"/>
      <protection locked="0"/>
    </xf>
    <xf numFmtId="3" fontId="16" fillId="0" borderId="34" xfId="0" applyNumberFormat="1" applyFont="1" applyFill="1" applyBorder="1" applyAlignment="1" applyProtection="1">
      <alignment vertical="top" wrapText="1"/>
      <protection locked="0"/>
    </xf>
    <xf numFmtId="3" fontId="17" fillId="3" borderId="34" xfId="0" applyNumberFormat="1" applyFont="1" applyFill="1" applyBorder="1" applyAlignment="1" applyProtection="1">
      <alignment vertical="top"/>
      <protection locked="0"/>
    </xf>
    <xf numFmtId="3" fontId="17" fillId="3" borderId="28" xfId="0" applyNumberFormat="1" applyFont="1" applyFill="1" applyBorder="1" applyAlignment="1" applyProtection="1">
      <alignment vertical="top"/>
      <protection locked="0"/>
    </xf>
    <xf numFmtId="3" fontId="17" fillId="3" borderId="36" xfId="0" applyNumberFormat="1" applyFont="1" applyFill="1" applyBorder="1" applyAlignment="1" applyProtection="1">
      <alignment horizontal="right" vertical="top"/>
      <protection locked="0"/>
    </xf>
    <xf numFmtId="3" fontId="17" fillId="0" borderId="60" xfId="0" applyNumberFormat="1" applyFont="1" applyBorder="1" applyAlignment="1" applyProtection="1">
      <alignment vertical="top"/>
      <protection locked="0"/>
    </xf>
    <xf numFmtId="0" fontId="17" fillId="3" borderId="64" xfId="0" applyFont="1" applyFill="1" applyBorder="1" applyAlignment="1" applyProtection="1">
      <alignment vertical="top"/>
      <protection locked="0"/>
    </xf>
    <xf numFmtId="3" fontId="16" fillId="3" borderId="65" xfId="0" applyNumberFormat="1" applyFont="1" applyFill="1" applyBorder="1" applyAlignment="1" applyProtection="1">
      <alignment vertical="top"/>
      <protection locked="0"/>
    </xf>
    <xf numFmtId="3" fontId="17" fillId="0" borderId="58" xfId="0" applyNumberFormat="1" applyFont="1" applyFill="1" applyBorder="1" applyAlignment="1" applyProtection="1">
      <alignment vertical="top" wrapText="1"/>
      <protection locked="0"/>
    </xf>
    <xf numFmtId="3" fontId="16" fillId="0" borderId="64" xfId="0" applyNumberFormat="1" applyFont="1" applyFill="1" applyBorder="1" applyAlignment="1" applyProtection="1">
      <alignment vertical="top" wrapText="1"/>
      <protection locked="0"/>
    </xf>
    <xf numFmtId="3" fontId="17" fillId="3" borderId="65" xfId="0" applyNumberFormat="1" applyFont="1" applyFill="1" applyBorder="1" applyAlignment="1" applyProtection="1">
      <alignment vertical="top"/>
      <protection locked="0"/>
    </xf>
    <xf numFmtId="3" fontId="17" fillId="3" borderId="29" xfId="0" applyNumberFormat="1" applyFont="1" applyFill="1" applyBorder="1" applyAlignment="1" applyProtection="1">
      <alignment vertical="top"/>
      <protection locked="0"/>
    </xf>
    <xf numFmtId="3" fontId="17" fillId="3" borderId="58" xfId="0" applyNumberFormat="1" applyFont="1" applyFill="1" applyBorder="1" applyAlignment="1" applyProtection="1">
      <alignment horizontal="right" vertical="top"/>
      <protection locked="0"/>
    </xf>
    <xf numFmtId="3" fontId="17" fillId="0" borderId="66" xfId="0" applyNumberFormat="1" applyFont="1" applyBorder="1" applyAlignment="1" applyProtection="1">
      <alignment vertical="top"/>
      <protection locked="0"/>
    </xf>
    <xf numFmtId="0" fontId="16" fillId="0" borderId="27" xfId="0" applyFont="1" applyBorder="1" applyAlignment="1" applyProtection="1">
      <alignment vertical="top"/>
      <protection locked="0"/>
    </xf>
    <xf numFmtId="0" fontId="16" fillId="0" borderId="3" xfId="0" applyFont="1" applyBorder="1" applyAlignment="1" applyProtection="1">
      <alignment vertical="top"/>
      <protection locked="0"/>
    </xf>
    <xf numFmtId="3" fontId="16" fillId="0" borderId="11" xfId="0" applyNumberFormat="1" applyFont="1" applyBorder="1" applyAlignment="1" applyProtection="1">
      <alignment vertical="top"/>
      <protection locked="0"/>
    </xf>
    <xf numFmtId="3" fontId="16" fillId="0" borderId="25" xfId="0" applyNumberFormat="1" applyFont="1" applyBorder="1" applyAlignment="1" applyProtection="1">
      <alignment vertical="top"/>
      <protection locked="0"/>
    </xf>
    <xf numFmtId="3" fontId="16" fillId="0" borderId="63" xfId="0" applyNumberFormat="1" applyFont="1" applyBorder="1" applyAlignment="1" applyProtection="1">
      <alignment vertical="top"/>
      <protection locked="0"/>
    </xf>
    <xf numFmtId="3" fontId="16" fillId="0" borderId="15" xfId="0" applyNumberFormat="1" applyFont="1" applyBorder="1" applyAlignment="1" applyProtection="1">
      <alignment vertical="top"/>
      <protection locked="0"/>
    </xf>
    <xf numFmtId="3" fontId="16" fillId="0" borderId="26" xfId="0" applyNumberFormat="1" applyFont="1" applyBorder="1" applyAlignment="1" applyProtection="1">
      <alignment vertical="top"/>
      <protection locked="0"/>
    </xf>
    <xf numFmtId="0" fontId="17" fillId="0" borderId="3" xfId="0" applyFont="1" applyBorder="1" applyAlignment="1" applyProtection="1">
      <alignment vertical="top"/>
      <protection locked="0"/>
    </xf>
    <xf numFmtId="0" fontId="19" fillId="0" borderId="4" xfId="0" applyFont="1" applyBorder="1" applyAlignment="1" applyProtection="1">
      <alignment horizontal="right" vertical="top"/>
      <protection locked="0"/>
    </xf>
    <xf numFmtId="0" fontId="17" fillId="0" borderId="4" xfId="0" applyFont="1" applyBorder="1" applyAlignment="1" applyProtection="1">
      <alignment vertical="top"/>
      <protection locked="0"/>
    </xf>
    <xf numFmtId="3" fontId="16" fillId="0" borderId="4" xfId="0" applyNumberFormat="1" applyFont="1" applyBorder="1" applyAlignment="1" applyProtection="1">
      <alignment vertical="top"/>
      <protection locked="0"/>
    </xf>
    <xf numFmtId="3" fontId="16" fillId="0" borderId="0" xfId="0" applyNumberFormat="1" applyFont="1" applyBorder="1" applyAlignment="1" applyProtection="1">
      <alignment vertical="top"/>
      <protection locked="0"/>
    </xf>
    <xf numFmtId="0" fontId="16" fillId="0" borderId="0" xfId="0" applyFont="1" applyAlignment="1" applyProtection="1">
      <alignment vertical="top"/>
      <protection locked="0"/>
    </xf>
    <xf numFmtId="0" fontId="20" fillId="2" borderId="0" xfId="0" applyFont="1" applyFill="1" applyAlignment="1" applyProtection="1">
      <alignment horizontal="left" vertical="center"/>
      <protection locked="0"/>
    </xf>
    <xf numFmtId="0" fontId="9" fillId="2" borderId="0" xfId="0" applyFont="1" applyFill="1" applyAlignment="1" applyProtection="1">
      <alignment horizontal="left" vertical="center"/>
      <protection locked="0"/>
    </xf>
    <xf numFmtId="0" fontId="9" fillId="0" borderId="0" xfId="0" applyFont="1" applyFill="1" applyAlignment="1" applyProtection="1">
      <alignment horizontal="left" vertical="center"/>
      <protection locked="0"/>
    </xf>
    <xf numFmtId="0" fontId="10" fillId="3" borderId="0" xfId="0" applyFont="1" applyFill="1" applyAlignment="1" applyProtection="1">
      <alignment vertical="center"/>
      <protection locked="0"/>
    </xf>
    <xf numFmtId="0" fontId="10" fillId="0" borderId="0" xfId="0" applyFont="1" applyFill="1" applyAlignment="1" applyProtection="1">
      <alignment vertical="center"/>
      <protection locked="0"/>
    </xf>
    <xf numFmtId="0" fontId="21" fillId="0" borderId="0" xfId="3" applyFont="1" applyFill="1" applyAlignment="1" applyProtection="1">
      <alignment horizontal="left" vertical="center"/>
      <protection locked="0"/>
    </xf>
    <xf numFmtId="0" fontId="9" fillId="0" borderId="1" xfId="0" applyFont="1" applyFill="1" applyBorder="1" applyAlignment="1" applyProtection="1">
      <alignment horizontal="left" vertical="center"/>
      <protection locked="0"/>
    </xf>
    <xf numFmtId="0" fontId="10" fillId="4" borderId="1" xfId="0" applyFont="1" applyFill="1" applyBorder="1" applyAlignment="1" applyProtection="1">
      <alignment vertical="center"/>
      <protection locked="0"/>
    </xf>
    <xf numFmtId="0" fontId="21" fillId="0" borderId="1" xfId="3" applyFont="1" applyFill="1" applyBorder="1" applyAlignment="1" applyProtection="1">
      <alignment horizontal="left" vertical="center"/>
      <protection locked="0"/>
    </xf>
    <xf numFmtId="0" fontId="22" fillId="0" borderId="0" xfId="0" applyFont="1" applyProtection="1">
      <protection locked="0"/>
    </xf>
    <xf numFmtId="0" fontId="10" fillId="0" borderId="47" xfId="0" applyFont="1" applyBorder="1" applyProtection="1">
      <protection locked="0"/>
    </xf>
    <xf numFmtId="0" fontId="10" fillId="0" borderId="0" xfId="0" applyFont="1" applyBorder="1" applyProtection="1">
      <protection locked="0"/>
    </xf>
    <xf numFmtId="0" fontId="10" fillId="0" borderId="48" xfId="0" applyFont="1" applyBorder="1" applyProtection="1">
      <protection locked="0"/>
    </xf>
    <xf numFmtId="0" fontId="10" fillId="0" borderId="50" xfId="0" applyFont="1" applyBorder="1" applyAlignment="1" applyProtection="1">
      <alignment vertical="top"/>
      <protection locked="0"/>
    </xf>
    <xf numFmtId="0" fontId="10" fillId="0" borderId="50" xfId="0" applyFont="1" applyBorder="1" applyProtection="1">
      <protection locked="0"/>
    </xf>
    <xf numFmtId="0" fontId="10" fillId="0" borderId="51" xfId="0" applyFont="1" applyBorder="1" applyProtection="1">
      <protection locked="0"/>
    </xf>
    <xf numFmtId="0" fontId="10" fillId="2" borderId="1" xfId="0" applyFont="1" applyFill="1" applyBorder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horizontal="left" vertical="center"/>
      <protection locked="0"/>
    </xf>
    <xf numFmtId="0" fontId="9" fillId="2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9" fillId="2" borderId="2" xfId="0" applyFont="1" applyFill="1" applyBorder="1" applyAlignment="1" applyProtection="1">
      <alignment vertical="top"/>
      <protection locked="0"/>
    </xf>
    <xf numFmtId="0" fontId="10" fillId="2" borderId="2" xfId="0" applyFont="1" applyFill="1" applyBorder="1" applyAlignment="1" applyProtection="1">
      <alignment vertical="top" wrapText="1"/>
      <protection locked="0"/>
    </xf>
    <xf numFmtId="0" fontId="9" fillId="2" borderId="2" xfId="0" applyFont="1" applyFill="1" applyBorder="1" applyAlignment="1" applyProtection="1">
      <alignment vertical="top" wrapText="1"/>
      <protection locked="0"/>
    </xf>
    <xf numFmtId="0" fontId="9" fillId="0" borderId="20" xfId="0" applyFont="1" applyBorder="1" applyAlignment="1" applyProtection="1">
      <alignment vertical="top"/>
      <protection locked="0"/>
    </xf>
    <xf numFmtId="0" fontId="9" fillId="0" borderId="37" xfId="0" applyFont="1" applyBorder="1" applyAlignment="1" applyProtection="1">
      <alignment vertical="top"/>
      <protection locked="0"/>
    </xf>
    <xf numFmtId="0" fontId="9" fillId="0" borderId="12" xfId="0" applyFont="1" applyBorder="1" applyAlignment="1" applyProtection="1">
      <alignment vertical="top" wrapText="1"/>
      <protection locked="0"/>
    </xf>
    <xf numFmtId="0" fontId="16" fillId="0" borderId="43" xfId="0" applyFont="1" applyBorder="1" applyAlignment="1" applyProtection="1">
      <alignment vertical="top"/>
      <protection locked="0"/>
    </xf>
    <xf numFmtId="0" fontId="9" fillId="0" borderId="30" xfId="0" applyFont="1" applyBorder="1" applyAlignment="1" applyProtection="1">
      <alignment horizontal="left" vertical="top"/>
      <protection locked="0"/>
    </xf>
    <xf numFmtId="0" fontId="9" fillId="0" borderId="2" xfId="0" applyFont="1" applyBorder="1" applyAlignment="1" applyProtection="1">
      <alignment horizontal="left" vertical="center" wrapText="1"/>
      <protection locked="0"/>
    </xf>
    <xf numFmtId="0" fontId="9" fillId="0" borderId="13" xfId="0" applyFont="1" applyBorder="1" applyProtection="1">
      <protection locked="0"/>
    </xf>
    <xf numFmtId="0" fontId="10" fillId="0" borderId="38" xfId="0" applyFont="1" applyBorder="1" applyProtection="1">
      <protection locked="0"/>
    </xf>
    <xf numFmtId="0" fontId="10" fillId="0" borderId="13" xfId="0" applyFont="1" applyBorder="1" applyProtection="1">
      <protection locked="0"/>
    </xf>
    <xf numFmtId="0" fontId="10" fillId="0" borderId="17" xfId="0" applyFont="1" applyBorder="1" applyProtection="1">
      <protection locked="0"/>
    </xf>
    <xf numFmtId="0" fontId="10" fillId="0" borderId="52" xfId="0" applyFont="1" applyBorder="1" applyProtection="1">
      <protection locked="0"/>
    </xf>
    <xf numFmtId="0" fontId="10" fillId="0" borderId="55" xfId="0" applyFont="1" applyBorder="1" applyProtection="1">
      <protection locked="0"/>
    </xf>
    <xf numFmtId="0" fontId="10" fillId="0" borderId="32" xfId="0" applyFont="1" applyBorder="1" applyProtection="1">
      <protection locked="0"/>
    </xf>
    <xf numFmtId="0" fontId="10" fillId="0" borderId="10" xfId="0" applyFont="1" applyBorder="1" applyProtection="1">
      <protection locked="0"/>
    </xf>
    <xf numFmtId="0" fontId="10" fillId="0" borderId="23" xfId="0" applyFont="1" applyBorder="1" applyProtection="1">
      <protection locked="0"/>
    </xf>
    <xf numFmtId="3" fontId="10" fillId="3" borderId="10" xfId="0" applyNumberFormat="1" applyFont="1" applyFill="1" applyBorder="1" applyProtection="1">
      <protection locked="0"/>
    </xf>
    <xf numFmtId="3" fontId="10" fillId="0" borderId="18" xfId="0" applyNumberFormat="1" applyFont="1" applyFill="1" applyBorder="1" applyProtection="1">
      <protection locked="0"/>
    </xf>
    <xf numFmtId="3" fontId="10" fillId="0" borderId="23" xfId="0" applyNumberFormat="1" applyFont="1" applyFill="1" applyBorder="1" applyProtection="1">
      <protection locked="0"/>
    </xf>
    <xf numFmtId="3" fontId="10" fillId="0" borderId="41" xfId="0" applyNumberFormat="1" applyFont="1" applyFill="1" applyBorder="1" applyProtection="1">
      <protection locked="0"/>
    </xf>
    <xf numFmtId="0" fontId="23" fillId="0" borderId="10" xfId="0" applyFont="1" applyBorder="1" applyProtection="1">
      <protection locked="0"/>
    </xf>
    <xf numFmtId="0" fontId="23" fillId="0" borderId="23" xfId="0" applyFont="1" applyBorder="1" applyProtection="1">
      <protection locked="0"/>
    </xf>
    <xf numFmtId="9" fontId="23" fillId="3" borderId="10" xfId="0" applyNumberFormat="1" applyFont="1" applyFill="1" applyBorder="1" applyProtection="1">
      <protection locked="0"/>
    </xf>
    <xf numFmtId="9" fontId="23" fillId="3" borderId="18" xfId="0" applyNumberFormat="1" applyFont="1" applyFill="1" applyBorder="1" applyProtection="1">
      <protection locked="0"/>
    </xf>
    <xf numFmtId="9" fontId="23" fillId="0" borderId="55" xfId="0" applyNumberFormat="1" applyFont="1" applyFill="1" applyBorder="1" applyProtection="1">
      <protection locked="0"/>
    </xf>
    <xf numFmtId="0" fontId="23" fillId="3" borderId="32" xfId="0" applyFont="1" applyFill="1" applyBorder="1" applyProtection="1">
      <protection locked="0"/>
    </xf>
    <xf numFmtId="0" fontId="23" fillId="3" borderId="0" xfId="0" applyFont="1" applyFill="1" applyBorder="1" applyProtection="1">
      <protection locked="0"/>
    </xf>
    <xf numFmtId="0" fontId="23" fillId="3" borderId="10" xfId="0" applyFont="1" applyFill="1" applyBorder="1" applyProtection="1">
      <protection locked="0"/>
    </xf>
    <xf numFmtId="0" fontId="23" fillId="3" borderId="18" xfId="0" applyFont="1" applyFill="1" applyBorder="1" applyProtection="1">
      <protection locked="0"/>
    </xf>
    <xf numFmtId="0" fontId="23" fillId="0" borderId="55" xfId="0" applyFont="1" applyFill="1" applyBorder="1" applyProtection="1">
      <protection locked="0"/>
    </xf>
    <xf numFmtId="3" fontId="10" fillId="3" borderId="18" xfId="0" applyNumberFormat="1" applyFont="1" applyFill="1" applyBorder="1" applyProtection="1">
      <protection locked="0"/>
    </xf>
    <xf numFmtId="3" fontId="10" fillId="0" borderId="55" xfId="0" applyNumberFormat="1" applyFont="1" applyFill="1" applyBorder="1" applyProtection="1">
      <protection locked="0"/>
    </xf>
    <xf numFmtId="0" fontId="10" fillId="3" borderId="32" xfId="0" applyFont="1" applyFill="1" applyBorder="1" applyProtection="1">
      <protection locked="0"/>
    </xf>
    <xf numFmtId="0" fontId="10" fillId="3" borderId="0" xfId="0" applyFont="1" applyFill="1" applyBorder="1" applyProtection="1">
      <protection locked="0"/>
    </xf>
    <xf numFmtId="0" fontId="10" fillId="0" borderId="10" xfId="0" applyFont="1" applyFill="1" applyBorder="1" applyProtection="1">
      <protection locked="0"/>
    </xf>
    <xf numFmtId="0" fontId="10" fillId="0" borderId="18" xfId="0" applyFont="1" applyFill="1" applyBorder="1" applyProtection="1">
      <protection locked="0"/>
    </xf>
    <xf numFmtId="0" fontId="10" fillId="0" borderId="23" xfId="0" applyFont="1" applyFill="1" applyBorder="1" applyProtection="1">
      <protection locked="0"/>
    </xf>
    <xf numFmtId="0" fontId="10" fillId="0" borderId="55" xfId="0" applyFont="1" applyFill="1" applyBorder="1" applyProtection="1">
      <protection locked="0"/>
    </xf>
    <xf numFmtId="0" fontId="10" fillId="0" borderId="32" xfId="0" applyFont="1" applyFill="1" applyBorder="1" applyProtection="1">
      <protection locked="0"/>
    </xf>
    <xf numFmtId="0" fontId="9" fillId="0" borderId="14" xfId="0" applyFont="1" applyBorder="1" applyProtection="1">
      <protection locked="0"/>
    </xf>
    <xf numFmtId="0" fontId="10" fillId="0" borderId="35" xfId="0" applyFont="1" applyBorder="1" applyProtection="1">
      <protection locked="0"/>
    </xf>
    <xf numFmtId="0" fontId="10" fillId="0" borderId="14" xfId="0" applyFont="1" applyFill="1" applyBorder="1" applyProtection="1">
      <protection locked="0"/>
    </xf>
    <xf numFmtId="0" fontId="10" fillId="0" borderId="19" xfId="0" applyFont="1" applyFill="1" applyBorder="1" applyProtection="1">
      <protection locked="0"/>
    </xf>
    <xf numFmtId="0" fontId="10" fillId="0" borderId="35" xfId="0" applyFont="1" applyFill="1" applyBorder="1" applyProtection="1">
      <protection locked="0"/>
    </xf>
    <xf numFmtId="0" fontId="10" fillId="0" borderId="56" xfId="0" applyFont="1" applyFill="1" applyBorder="1" applyProtection="1">
      <protection locked="0"/>
    </xf>
    <xf numFmtId="4" fontId="10" fillId="3" borderId="10" xfId="0" applyNumberFormat="1" applyFont="1" applyFill="1" applyBorder="1" applyProtection="1">
      <protection locked="0"/>
    </xf>
    <xf numFmtId="4" fontId="10" fillId="3" borderId="18" xfId="0" applyNumberFormat="1" applyFont="1" applyFill="1" applyBorder="1" applyProtection="1">
      <protection locked="0"/>
    </xf>
    <xf numFmtId="4" fontId="10" fillId="3" borderId="23" xfId="0" applyNumberFormat="1" applyFont="1" applyFill="1" applyBorder="1" applyProtection="1">
      <protection locked="0"/>
    </xf>
    <xf numFmtId="4" fontId="10" fillId="0" borderId="55" xfId="0" applyNumberFormat="1" applyFont="1" applyFill="1" applyBorder="1" applyProtection="1">
      <protection locked="0"/>
    </xf>
    <xf numFmtId="4" fontId="10" fillId="7" borderId="18" xfId="0" applyNumberFormat="1" applyFont="1" applyFill="1" applyBorder="1" applyProtection="1">
      <protection locked="0"/>
    </xf>
    <xf numFmtId="4" fontId="10" fillId="7" borderId="23" xfId="0" applyNumberFormat="1" applyFont="1" applyFill="1" applyBorder="1" applyProtection="1">
      <protection locked="0"/>
    </xf>
    <xf numFmtId="9" fontId="23" fillId="3" borderId="18" xfId="0" quotePrefix="1" applyNumberFormat="1" applyFont="1" applyFill="1" applyBorder="1" applyProtection="1">
      <protection locked="0"/>
    </xf>
    <xf numFmtId="9" fontId="23" fillId="3" borderId="23" xfId="0" quotePrefix="1" applyNumberFormat="1" applyFont="1" applyFill="1" applyBorder="1" applyProtection="1">
      <protection locked="0"/>
    </xf>
    <xf numFmtId="2" fontId="10" fillId="0" borderId="10" xfId="0" applyNumberFormat="1" applyFont="1" applyFill="1" applyBorder="1" applyProtection="1">
      <protection locked="0"/>
    </xf>
    <xf numFmtId="2" fontId="10" fillId="0" borderId="18" xfId="0" applyNumberFormat="1" applyFont="1" applyFill="1" applyBorder="1" applyProtection="1">
      <protection locked="0"/>
    </xf>
    <xf numFmtId="2" fontId="10" fillId="0" borderId="23" xfId="0" applyNumberFormat="1" applyFont="1" applyFill="1" applyBorder="1" applyProtection="1">
      <protection locked="0"/>
    </xf>
    <xf numFmtId="0" fontId="9" fillId="0" borderId="10" xfId="0" applyFont="1" applyBorder="1" applyProtection="1">
      <protection locked="0"/>
    </xf>
    <xf numFmtId="2" fontId="10" fillId="3" borderId="10" xfId="0" applyNumberFormat="1" applyFont="1" applyFill="1" applyBorder="1" applyProtection="1">
      <protection locked="0"/>
    </xf>
    <xf numFmtId="2" fontId="10" fillId="3" borderId="18" xfId="0" applyNumberFormat="1" applyFont="1" applyFill="1" applyBorder="1" applyProtection="1">
      <protection locked="0"/>
    </xf>
    <xf numFmtId="2" fontId="10" fillId="3" borderId="23" xfId="0" applyNumberFormat="1" applyFont="1" applyFill="1" applyBorder="1" applyProtection="1">
      <protection locked="0"/>
    </xf>
    <xf numFmtId="9" fontId="10" fillId="3" borderId="10" xfId="0" applyNumberFormat="1" applyFont="1" applyFill="1" applyBorder="1" applyProtection="1">
      <protection locked="0"/>
    </xf>
    <xf numFmtId="9" fontId="10" fillId="3" borderId="18" xfId="0" applyNumberFormat="1" applyFont="1" applyFill="1" applyBorder="1" applyProtection="1">
      <protection locked="0"/>
    </xf>
    <xf numFmtId="9" fontId="10" fillId="3" borderId="23" xfId="0" applyNumberFormat="1" applyFont="1" applyFill="1" applyBorder="1" applyProtection="1">
      <protection locked="0"/>
    </xf>
    <xf numFmtId="0" fontId="9" fillId="0" borderId="12" xfId="0" applyFont="1" applyBorder="1" applyAlignment="1" applyProtection="1">
      <alignment horizontal="left" vertical="top"/>
      <protection locked="0"/>
    </xf>
    <xf numFmtId="0" fontId="10" fillId="0" borderId="37" xfId="0" applyFont="1" applyBorder="1" applyAlignment="1" applyProtection="1">
      <alignment vertical="top"/>
      <protection locked="0"/>
    </xf>
    <xf numFmtId="3" fontId="10" fillId="3" borderId="12" xfId="0" applyNumberFormat="1" applyFont="1" applyFill="1" applyBorder="1" applyAlignment="1" applyProtection="1">
      <alignment vertical="top"/>
      <protection locked="0"/>
    </xf>
    <xf numFmtId="3" fontId="10" fillId="3" borderId="16" xfId="0" applyNumberFormat="1" applyFont="1" applyFill="1" applyBorder="1" applyAlignment="1" applyProtection="1">
      <alignment vertical="top"/>
      <protection locked="0"/>
    </xf>
    <xf numFmtId="3" fontId="10" fillId="3" borderId="37" xfId="0" applyNumberFormat="1" applyFont="1" applyFill="1" applyBorder="1" applyAlignment="1" applyProtection="1">
      <alignment vertical="top"/>
      <protection locked="0"/>
    </xf>
    <xf numFmtId="3" fontId="10" fillId="0" borderId="43" xfId="0" applyNumberFormat="1" applyFont="1" applyFill="1" applyBorder="1" applyAlignment="1" applyProtection="1">
      <alignment vertical="top"/>
      <protection locked="0"/>
    </xf>
    <xf numFmtId="0" fontId="11" fillId="0" borderId="39" xfId="0" applyFont="1" applyBorder="1" applyAlignment="1" applyProtection="1">
      <alignment vertical="top"/>
      <protection locked="0"/>
    </xf>
    <xf numFmtId="0" fontId="9" fillId="0" borderId="10" xfId="0" applyFont="1" applyBorder="1" applyAlignment="1" applyProtection="1">
      <alignment vertical="top"/>
      <protection locked="0"/>
    </xf>
    <xf numFmtId="0" fontId="10" fillId="0" borderId="23" xfId="0" applyFont="1" applyBorder="1" applyAlignment="1" applyProtection="1">
      <alignment vertical="top"/>
      <protection locked="0"/>
    </xf>
    <xf numFmtId="3" fontId="10" fillId="3" borderId="10" xfId="0" applyNumberFormat="1" applyFont="1" applyFill="1" applyBorder="1" applyAlignment="1" applyProtection="1">
      <alignment vertical="top"/>
      <protection locked="0"/>
    </xf>
    <xf numFmtId="3" fontId="10" fillId="3" borderId="18" xfId="0" applyNumberFormat="1" applyFont="1" applyFill="1" applyBorder="1" applyAlignment="1" applyProtection="1">
      <alignment vertical="top"/>
      <protection locked="0"/>
    </xf>
    <xf numFmtId="3" fontId="10" fillId="3" borderId="23" xfId="0" applyNumberFormat="1" applyFont="1" applyFill="1" applyBorder="1" applyAlignment="1" applyProtection="1">
      <alignment vertical="top"/>
      <protection locked="0"/>
    </xf>
    <xf numFmtId="0" fontId="9" fillId="0" borderId="11" xfId="0" applyFont="1" applyBorder="1" applyAlignment="1" applyProtection="1">
      <alignment vertical="top"/>
      <protection locked="0"/>
    </xf>
    <xf numFmtId="0" fontId="10" fillId="0" borderId="25" xfId="0" applyFont="1" applyBorder="1" applyAlignment="1" applyProtection="1">
      <alignment vertical="top"/>
      <protection locked="0"/>
    </xf>
    <xf numFmtId="3" fontId="9" fillId="0" borderId="11" xfId="0" applyNumberFormat="1" applyFont="1" applyFill="1" applyBorder="1" applyAlignment="1" applyProtection="1">
      <alignment vertical="top"/>
      <protection locked="0"/>
    </xf>
    <xf numFmtId="3" fontId="9" fillId="0" borderId="15" xfId="0" applyNumberFormat="1" applyFont="1" applyFill="1" applyBorder="1" applyAlignment="1" applyProtection="1">
      <alignment vertical="top"/>
      <protection locked="0"/>
    </xf>
    <xf numFmtId="3" fontId="9" fillId="0" borderId="25" xfId="0" applyNumberFormat="1" applyFont="1" applyFill="1" applyBorder="1" applyAlignment="1" applyProtection="1">
      <alignment vertical="top"/>
      <protection locked="0"/>
    </xf>
    <xf numFmtId="3" fontId="9" fillId="0" borderId="54" xfId="0" applyNumberFormat="1" applyFont="1" applyFill="1" applyBorder="1" applyAlignment="1" applyProtection="1">
      <alignment vertical="top"/>
      <protection locked="0"/>
    </xf>
    <xf numFmtId="0" fontId="9" fillId="0" borderId="0" xfId="0" applyFont="1" applyBorder="1" applyAlignment="1" applyProtection="1">
      <alignment vertical="top"/>
      <protection locked="0"/>
    </xf>
    <xf numFmtId="0" fontId="10" fillId="0" borderId="0" xfId="0" applyFont="1" applyBorder="1" applyAlignment="1" applyProtection="1">
      <alignment vertical="top"/>
      <protection locked="0"/>
    </xf>
    <xf numFmtId="3" fontId="10" fillId="0" borderId="0" xfId="0" applyNumberFormat="1" applyFont="1" applyFill="1" applyBorder="1" applyAlignment="1" applyProtection="1">
      <alignment vertical="top"/>
      <protection locked="0"/>
    </xf>
    <xf numFmtId="0" fontId="9" fillId="6" borderId="2" xfId="0" applyFont="1" applyFill="1" applyBorder="1" applyAlignment="1" applyProtection="1">
      <alignment vertical="top"/>
      <protection locked="0"/>
    </xf>
    <xf numFmtId="0" fontId="10" fillId="6" borderId="2" xfId="0" applyFont="1" applyFill="1" applyBorder="1" applyAlignment="1" applyProtection="1">
      <alignment vertical="top" wrapText="1"/>
      <protection locked="0"/>
    </xf>
    <xf numFmtId="0" fontId="10" fillId="0" borderId="42" xfId="0" applyFont="1" applyBorder="1" applyProtection="1">
      <protection locked="0"/>
    </xf>
    <xf numFmtId="3" fontId="10" fillId="0" borderId="32" xfId="0" applyNumberFormat="1" applyFont="1" applyFill="1" applyBorder="1" applyProtection="1">
      <protection locked="0"/>
    </xf>
    <xf numFmtId="9" fontId="23" fillId="3" borderId="32" xfId="0" applyNumberFormat="1" applyFont="1" applyFill="1" applyBorder="1" applyProtection="1">
      <protection locked="0"/>
    </xf>
    <xf numFmtId="3" fontId="10" fillId="3" borderId="32" xfId="0" applyNumberFormat="1" applyFont="1" applyFill="1" applyBorder="1" applyProtection="1">
      <protection locked="0"/>
    </xf>
    <xf numFmtId="3" fontId="23" fillId="0" borderId="55" xfId="0" applyNumberFormat="1" applyFont="1" applyFill="1" applyBorder="1" applyProtection="1">
      <protection locked="0"/>
    </xf>
    <xf numFmtId="3" fontId="10" fillId="0" borderId="10" xfId="0" applyNumberFormat="1" applyFont="1" applyFill="1" applyBorder="1" applyProtection="1">
      <protection locked="0"/>
    </xf>
    <xf numFmtId="9" fontId="10" fillId="3" borderId="18" xfId="1" applyNumberFormat="1" applyFont="1" applyFill="1" applyBorder="1" applyProtection="1">
      <protection locked="0"/>
    </xf>
    <xf numFmtId="9" fontId="10" fillId="3" borderId="32" xfId="0" applyNumberFormat="1" applyFont="1" applyFill="1" applyBorder="1" applyProtection="1">
      <protection locked="0"/>
    </xf>
    <xf numFmtId="9" fontId="10" fillId="0" borderId="55" xfId="0" applyNumberFormat="1" applyFont="1" applyBorder="1" applyProtection="1">
      <protection locked="0"/>
    </xf>
    <xf numFmtId="3" fontId="10" fillId="3" borderId="30" xfId="0" applyNumberFormat="1" applyFont="1" applyFill="1" applyBorder="1" applyAlignment="1" applyProtection="1">
      <alignment vertical="top"/>
      <protection locked="0"/>
    </xf>
    <xf numFmtId="3" fontId="10" fillId="0" borderId="43" xfId="0" applyNumberFormat="1" applyFont="1" applyBorder="1" applyAlignment="1" applyProtection="1">
      <alignment vertical="top"/>
      <protection locked="0"/>
    </xf>
    <xf numFmtId="3" fontId="10" fillId="3" borderId="32" xfId="0" applyNumberFormat="1" applyFont="1" applyFill="1" applyBorder="1" applyAlignment="1" applyProtection="1">
      <alignment vertical="top"/>
      <protection locked="0"/>
    </xf>
    <xf numFmtId="3" fontId="10" fillId="0" borderId="0" xfId="0" applyNumberFormat="1" applyFont="1" applyBorder="1" applyAlignment="1" applyProtection="1">
      <alignment vertical="top"/>
      <protection locked="0"/>
    </xf>
    <xf numFmtId="3" fontId="9" fillId="0" borderId="53" xfId="0" applyNumberFormat="1" applyFont="1" applyFill="1" applyBorder="1" applyAlignment="1" applyProtection="1">
      <alignment vertical="top"/>
      <protection locked="0"/>
    </xf>
    <xf numFmtId="3" fontId="9" fillId="0" borderId="54" xfId="0" applyNumberFormat="1" applyFont="1" applyBorder="1" applyAlignment="1" applyProtection="1">
      <alignment vertical="top"/>
      <protection locked="0"/>
    </xf>
    <xf numFmtId="3" fontId="9" fillId="0" borderId="39" xfId="0" applyNumberFormat="1" applyFont="1" applyFill="1" applyBorder="1" applyAlignment="1" applyProtection="1">
      <alignment vertical="top"/>
      <protection locked="0"/>
    </xf>
    <xf numFmtId="3" fontId="9" fillId="0" borderId="0" xfId="0" applyNumberFormat="1" applyFont="1" applyFill="1" applyBorder="1" applyAlignment="1" applyProtection="1">
      <alignment vertical="top"/>
      <protection locked="0"/>
    </xf>
    <xf numFmtId="0" fontId="9" fillId="0" borderId="16" xfId="0" applyFont="1" applyBorder="1" applyAlignment="1" applyProtection="1">
      <alignment vertical="top" wrapText="1"/>
      <protection locked="0"/>
    </xf>
    <xf numFmtId="0" fontId="9" fillId="0" borderId="30" xfId="0" applyFont="1" applyBorder="1" applyAlignment="1" applyProtection="1">
      <alignment vertical="top" wrapText="1"/>
      <protection locked="0"/>
    </xf>
    <xf numFmtId="0" fontId="9" fillId="0" borderId="37" xfId="0" applyFont="1" applyBorder="1" applyAlignment="1" applyProtection="1">
      <alignment vertical="top" wrapText="1"/>
      <protection locked="0"/>
    </xf>
    <xf numFmtId="0" fontId="9" fillId="0" borderId="57" xfId="0" applyFont="1" applyBorder="1" applyAlignment="1" applyProtection="1">
      <alignment vertical="top"/>
      <protection locked="0"/>
    </xf>
    <xf numFmtId="0" fontId="9" fillId="0" borderId="2" xfId="0" applyFont="1" applyBorder="1" applyAlignment="1" applyProtection="1">
      <alignment vertical="top" wrapText="1"/>
      <protection locked="0"/>
    </xf>
    <xf numFmtId="0" fontId="9" fillId="2" borderId="1" xfId="0" applyFont="1" applyFill="1" applyBorder="1" applyAlignment="1" applyProtection="1">
      <alignment vertical="top"/>
      <protection locked="0"/>
    </xf>
    <xf numFmtId="0" fontId="10" fillId="2" borderId="24" xfId="0" applyFont="1" applyFill="1" applyBorder="1" applyAlignment="1" applyProtection="1">
      <alignment vertical="top"/>
      <protection locked="0"/>
    </xf>
    <xf numFmtId="0" fontId="10" fillId="2" borderId="1" xfId="0" applyFont="1" applyFill="1" applyBorder="1" applyAlignment="1" applyProtection="1">
      <alignment vertical="top"/>
      <protection locked="0"/>
    </xf>
    <xf numFmtId="0" fontId="10" fillId="2" borderId="7" xfId="0" applyFont="1" applyFill="1" applyBorder="1" applyAlignment="1" applyProtection="1">
      <alignment vertical="top"/>
      <protection locked="0"/>
    </xf>
    <xf numFmtId="0" fontId="10" fillId="2" borderId="2" xfId="0" applyFont="1" applyFill="1" applyBorder="1" applyAlignment="1" applyProtection="1">
      <alignment vertical="top"/>
      <protection locked="0"/>
    </xf>
    <xf numFmtId="0" fontId="10" fillId="2" borderId="21" xfId="0" applyFont="1" applyFill="1" applyBorder="1" applyAlignment="1" applyProtection="1">
      <alignment vertical="top"/>
      <protection locked="0"/>
    </xf>
    <xf numFmtId="0" fontId="10" fillId="2" borderId="30" xfId="0" applyFont="1" applyFill="1" applyBorder="1" applyAlignment="1" applyProtection="1">
      <alignment vertical="top"/>
      <protection locked="0"/>
    </xf>
    <xf numFmtId="0" fontId="9" fillId="0" borderId="0" xfId="0" applyFont="1" applyAlignment="1" applyProtection="1">
      <alignment vertical="top"/>
      <protection locked="0"/>
    </xf>
    <xf numFmtId="0" fontId="9" fillId="0" borderId="6" xfId="0" applyFont="1" applyBorder="1" applyAlignment="1" applyProtection="1">
      <alignment vertical="top"/>
      <protection locked="0"/>
    </xf>
    <xf numFmtId="0" fontId="10" fillId="0" borderId="18" xfId="0" applyFont="1" applyBorder="1" applyAlignment="1" applyProtection="1">
      <alignment vertical="top"/>
      <protection locked="0"/>
    </xf>
    <xf numFmtId="9" fontId="10" fillId="3" borderId="23" xfId="1" applyFont="1" applyFill="1" applyBorder="1" applyAlignment="1" applyProtection="1">
      <alignment vertical="top"/>
      <protection locked="0"/>
    </xf>
    <xf numFmtId="0" fontId="10" fillId="0" borderId="6" xfId="0" applyFont="1" applyBorder="1" applyAlignment="1" applyProtection="1">
      <alignment vertical="top"/>
      <protection locked="0"/>
    </xf>
    <xf numFmtId="0" fontId="10" fillId="0" borderId="0" xfId="0" applyFont="1" applyAlignment="1" applyProtection="1">
      <alignment horizontal="left" vertical="top" indent="1"/>
      <protection locked="0"/>
    </xf>
    <xf numFmtId="3" fontId="10" fillId="3" borderId="0" xfId="0" applyNumberFormat="1" applyFont="1" applyFill="1" applyAlignment="1" applyProtection="1">
      <alignment vertical="top"/>
      <protection locked="0"/>
    </xf>
    <xf numFmtId="3" fontId="10" fillId="3" borderId="6" xfId="0" applyNumberFormat="1" applyFont="1" applyFill="1" applyBorder="1" applyAlignment="1" applyProtection="1">
      <alignment vertical="top"/>
      <protection locked="0"/>
    </xf>
    <xf numFmtId="9" fontId="10" fillId="3" borderId="0" xfId="1" applyFont="1" applyFill="1" applyAlignment="1" applyProtection="1">
      <alignment vertical="top"/>
      <protection locked="0"/>
    </xf>
    <xf numFmtId="9" fontId="10" fillId="3" borderId="6" xfId="1" applyFont="1" applyFill="1" applyBorder="1" applyAlignment="1" applyProtection="1">
      <alignment vertical="top"/>
      <protection locked="0"/>
    </xf>
    <xf numFmtId="0" fontId="10" fillId="2" borderId="37" xfId="0" applyFont="1" applyFill="1" applyBorder="1" applyAlignment="1" applyProtection="1">
      <alignment vertical="top"/>
      <protection locked="0"/>
    </xf>
    <xf numFmtId="0" fontId="10" fillId="2" borderId="8" xfId="0" applyFont="1" applyFill="1" applyBorder="1" applyAlignment="1" applyProtection="1">
      <alignment vertical="top"/>
      <protection locked="0"/>
    </xf>
    <xf numFmtId="0" fontId="10" fillId="2" borderId="16" xfId="0" applyFont="1" applyFill="1" applyBorder="1" applyAlignment="1" applyProtection="1">
      <alignment vertical="top"/>
      <protection locked="0"/>
    </xf>
    <xf numFmtId="0" fontId="10" fillId="0" borderId="0" xfId="0" applyFont="1" applyAlignment="1" applyProtection="1">
      <alignment horizontal="left" vertical="top"/>
      <protection locked="0"/>
    </xf>
    <xf numFmtId="164" fontId="10" fillId="3" borderId="0" xfId="1" applyNumberFormat="1" applyFont="1" applyFill="1" applyAlignment="1" applyProtection="1">
      <alignment vertical="top"/>
      <protection locked="0"/>
    </xf>
    <xf numFmtId="164" fontId="10" fillId="3" borderId="6" xfId="1" applyNumberFormat="1" applyFont="1" applyFill="1" applyBorder="1" applyAlignment="1" applyProtection="1">
      <alignment vertical="top"/>
      <protection locked="0"/>
    </xf>
    <xf numFmtId="3" fontId="10" fillId="0" borderId="6" xfId="0" applyNumberFormat="1" applyFont="1" applyBorder="1" applyProtection="1">
      <protection locked="0"/>
    </xf>
    <xf numFmtId="0" fontId="11" fillId="0" borderId="10" xfId="0" applyFont="1" applyBorder="1" applyAlignment="1" applyProtection="1">
      <alignment vertical="top"/>
      <protection locked="0"/>
    </xf>
    <xf numFmtId="0" fontId="10" fillId="0" borderId="18" xfId="0" applyFont="1" applyBorder="1" applyProtection="1">
      <protection locked="0"/>
    </xf>
    <xf numFmtId="3" fontId="10" fillId="2" borderId="2" xfId="0" applyNumberFormat="1" applyFont="1" applyFill="1" applyBorder="1" applyAlignment="1" applyProtection="1">
      <alignment vertical="top"/>
      <protection locked="0"/>
    </xf>
    <xf numFmtId="3" fontId="10" fillId="3" borderId="0" xfId="0" applyNumberFormat="1" applyFont="1" applyFill="1" applyProtection="1">
      <protection locked="0"/>
    </xf>
    <xf numFmtId="3" fontId="10" fillId="3" borderId="6" xfId="0" applyNumberFormat="1" applyFont="1" applyFill="1" applyBorder="1" applyProtection="1">
      <protection locked="0"/>
    </xf>
    <xf numFmtId="0" fontId="9" fillId="0" borderId="0" xfId="0" applyFont="1" applyAlignment="1" applyProtection="1">
      <alignment horizontal="left" vertical="top"/>
      <protection locked="0"/>
    </xf>
    <xf numFmtId="3" fontId="9" fillId="0" borderId="0" xfId="0" applyNumberFormat="1" applyFont="1" applyFill="1" applyAlignment="1" applyProtection="1">
      <alignment vertical="top"/>
      <protection locked="0"/>
    </xf>
    <xf numFmtId="3" fontId="9" fillId="0" borderId="6" xfId="0" applyNumberFormat="1" applyFont="1" applyFill="1" applyBorder="1" applyAlignment="1" applyProtection="1">
      <alignment vertical="top"/>
      <protection locked="0"/>
    </xf>
    <xf numFmtId="4" fontId="10" fillId="0" borderId="0" xfId="0" applyNumberFormat="1" applyFont="1" applyFill="1" applyAlignment="1" applyProtection="1">
      <alignment vertical="top"/>
      <protection locked="0"/>
    </xf>
    <xf numFmtId="4" fontId="10" fillId="0" borderId="6" xfId="0" applyNumberFormat="1" applyFont="1" applyFill="1" applyBorder="1" applyAlignment="1" applyProtection="1">
      <alignment vertical="top"/>
      <protection locked="0"/>
    </xf>
    <xf numFmtId="164" fontId="9" fillId="0" borderId="0" xfId="1" applyNumberFormat="1" applyFont="1" applyFill="1" applyAlignment="1" applyProtection="1">
      <alignment vertical="top"/>
      <protection locked="0"/>
    </xf>
    <xf numFmtId="164" fontId="9" fillId="0" borderId="6" xfId="1" applyNumberFormat="1" applyFont="1" applyFill="1" applyBorder="1" applyAlignment="1" applyProtection="1">
      <alignment vertical="top"/>
      <protection locked="0"/>
    </xf>
    <xf numFmtId="0" fontId="10" fillId="0" borderId="0" xfId="0" applyFont="1" applyAlignment="1" applyProtection="1">
      <alignment horizontal="left" vertical="top" indent="2"/>
      <protection locked="0"/>
    </xf>
    <xf numFmtId="9" fontId="10" fillId="3" borderId="0" xfId="0" applyNumberFormat="1" applyFont="1" applyFill="1" applyAlignment="1" applyProtection="1">
      <alignment vertical="top"/>
      <protection locked="0"/>
    </xf>
    <xf numFmtId="9" fontId="10" fillId="3" borderId="6" xfId="0" applyNumberFormat="1" applyFont="1" applyFill="1" applyBorder="1" applyAlignment="1" applyProtection="1">
      <alignment vertical="top"/>
      <protection locked="0"/>
    </xf>
    <xf numFmtId="0" fontId="11" fillId="0" borderId="0" xfId="0" applyFont="1" applyProtection="1">
      <protection locked="0"/>
    </xf>
    <xf numFmtId="0" fontId="11" fillId="0" borderId="18" xfId="0" applyFont="1" applyBorder="1" applyProtection="1">
      <protection locked="0"/>
    </xf>
    <xf numFmtId="165" fontId="10" fillId="3" borderId="0" xfId="0" applyNumberFormat="1" applyFont="1" applyFill="1" applyAlignment="1" applyProtection="1">
      <alignment vertical="top"/>
      <protection locked="0"/>
    </xf>
    <xf numFmtId="165" fontId="10" fillId="3" borderId="6" xfId="0" applyNumberFormat="1" applyFont="1" applyFill="1" applyBorder="1" applyAlignment="1" applyProtection="1">
      <alignment vertical="top"/>
      <protection locked="0"/>
    </xf>
    <xf numFmtId="0" fontId="24" fillId="2" borderId="0" xfId="0" applyFont="1" applyFill="1" applyAlignment="1" applyProtection="1">
      <alignment horizontal="left" vertical="center"/>
      <protection locked="0"/>
    </xf>
    <xf numFmtId="0" fontId="25" fillId="2" borderId="0" xfId="0" applyFont="1" applyFill="1" applyAlignment="1" applyProtection="1">
      <alignment vertical="top"/>
      <protection locked="0"/>
    </xf>
    <xf numFmtId="0" fontId="26" fillId="0" borderId="0" xfId="0" applyFont="1" applyAlignment="1" applyProtection="1">
      <alignment vertical="top"/>
      <protection locked="0"/>
    </xf>
    <xf numFmtId="0" fontId="26" fillId="0" borderId="0" xfId="0" applyFont="1" applyAlignment="1" applyProtection="1">
      <alignment vertical="top" wrapText="1"/>
      <protection locked="0"/>
    </xf>
    <xf numFmtId="0" fontId="20" fillId="6" borderId="2" xfId="0" applyFont="1" applyFill="1" applyBorder="1" applyAlignment="1" applyProtection="1">
      <alignment vertical="center"/>
      <protection locked="0"/>
    </xf>
    <xf numFmtId="0" fontId="27" fillId="6" borderId="2" xfId="0" applyFont="1" applyFill="1" applyBorder="1" applyAlignment="1" applyProtection="1">
      <alignment vertical="center" wrapText="1"/>
      <protection locked="0"/>
    </xf>
    <xf numFmtId="0" fontId="28" fillId="0" borderId="0" xfId="0" applyFont="1" applyAlignment="1" applyProtection="1">
      <alignment vertical="top"/>
      <protection locked="0"/>
    </xf>
    <xf numFmtId="0" fontId="28" fillId="0" borderId="0" xfId="0" applyFont="1" applyAlignment="1" applyProtection="1">
      <alignment vertical="top" wrapText="1"/>
      <protection locked="0"/>
    </xf>
    <xf numFmtId="0" fontId="28" fillId="0" borderId="2" xfId="0" applyFont="1" applyBorder="1" applyAlignment="1" applyProtection="1">
      <alignment vertical="top"/>
      <protection locked="0"/>
    </xf>
    <xf numFmtId="0" fontId="20" fillId="0" borderId="1" xfId="0" applyFont="1" applyBorder="1" applyAlignment="1" applyProtection="1">
      <alignment vertical="top"/>
      <protection locked="0"/>
    </xf>
    <xf numFmtId="0" fontId="20" fillId="0" borderId="7" xfId="0" applyFont="1" applyBorder="1" applyAlignment="1" applyProtection="1">
      <alignment vertical="top"/>
      <protection locked="0"/>
    </xf>
    <xf numFmtId="3" fontId="20" fillId="0" borderId="1" xfId="0" applyNumberFormat="1" applyFont="1" applyBorder="1" applyAlignment="1" applyProtection="1">
      <alignment vertical="top"/>
      <protection locked="0"/>
    </xf>
    <xf numFmtId="3" fontId="20" fillId="0" borderId="7" xfId="0" applyNumberFormat="1" applyFont="1" applyBorder="1" applyAlignment="1" applyProtection="1">
      <alignment vertical="top"/>
      <protection locked="0"/>
    </xf>
    <xf numFmtId="3" fontId="20" fillId="0" borderId="7" xfId="0" applyNumberFormat="1" applyFont="1" applyFill="1" applyBorder="1" applyAlignment="1" applyProtection="1">
      <alignment vertical="top"/>
      <protection locked="0"/>
    </xf>
    <xf numFmtId="0" fontId="27" fillId="0" borderId="43" xfId="0" applyFont="1" applyBorder="1" applyAlignment="1" applyProtection="1">
      <alignment vertical="top"/>
      <protection locked="0"/>
    </xf>
    <xf numFmtId="9" fontId="27" fillId="0" borderId="2" xfId="1" applyFont="1" applyBorder="1" applyAlignment="1" applyProtection="1">
      <alignment vertical="top"/>
      <protection locked="0"/>
    </xf>
    <xf numFmtId="0" fontId="27" fillId="0" borderId="0" xfId="0" applyFont="1" applyAlignment="1" applyProtection="1">
      <alignment vertical="top"/>
      <protection locked="0"/>
    </xf>
    <xf numFmtId="0" fontId="20" fillId="0" borderId="2" xfId="0" applyFont="1" applyBorder="1" applyAlignment="1" applyProtection="1">
      <alignment vertical="top"/>
      <protection locked="0"/>
    </xf>
    <xf numFmtId="0" fontId="20" fillId="0" borderId="8" xfId="0" applyFont="1" applyBorder="1" applyAlignment="1" applyProtection="1">
      <alignment vertical="top"/>
      <protection locked="0"/>
    </xf>
    <xf numFmtId="3" fontId="20" fillId="0" borderId="2" xfId="0" applyNumberFormat="1" applyFont="1" applyBorder="1" applyAlignment="1" applyProtection="1">
      <alignment vertical="top"/>
      <protection locked="0"/>
    </xf>
    <xf numFmtId="3" fontId="20" fillId="0" borderId="8" xfId="0" applyNumberFormat="1" applyFont="1" applyBorder="1" applyAlignment="1" applyProtection="1">
      <alignment vertical="top"/>
      <protection locked="0"/>
    </xf>
    <xf numFmtId="3" fontId="20" fillId="0" borderId="8" xfId="0" applyNumberFormat="1" applyFont="1" applyFill="1" applyBorder="1" applyAlignment="1" applyProtection="1">
      <alignment vertical="top"/>
      <protection locked="0"/>
    </xf>
    <xf numFmtId="0" fontId="28" fillId="0" borderId="0" xfId="0" applyFont="1" applyBorder="1" applyAlignment="1" applyProtection="1">
      <alignment vertical="top"/>
      <protection locked="0"/>
    </xf>
    <xf numFmtId="0" fontId="29" fillId="2" borderId="2" xfId="0" applyFont="1" applyFill="1" applyBorder="1" applyAlignment="1" applyProtection="1">
      <alignment horizontal="right" vertical="top"/>
      <protection locked="0"/>
    </xf>
    <xf numFmtId="0" fontId="29" fillId="2" borderId="8" xfId="0" applyFont="1" applyFill="1" applyBorder="1" applyAlignment="1" applyProtection="1">
      <alignment horizontal="right" vertical="top"/>
      <protection locked="0"/>
    </xf>
    <xf numFmtId="3" fontId="29" fillId="2" borderId="2" xfId="0" applyNumberFormat="1" applyFont="1" applyFill="1" applyBorder="1" applyAlignment="1" applyProtection="1">
      <alignment vertical="top"/>
      <protection locked="0"/>
    </xf>
    <xf numFmtId="3" fontId="29" fillId="2" borderId="8" xfId="0" applyNumberFormat="1" applyFont="1" applyFill="1" applyBorder="1" applyAlignment="1" applyProtection="1">
      <alignment vertical="top"/>
      <protection locked="0"/>
    </xf>
    <xf numFmtId="0" fontId="27" fillId="0" borderId="55" xfId="0" applyFont="1" applyBorder="1" applyAlignment="1" applyProtection="1">
      <alignment vertical="top"/>
      <protection locked="0"/>
    </xf>
    <xf numFmtId="0" fontId="29" fillId="2" borderId="4" xfId="0" applyFont="1" applyFill="1" applyBorder="1" applyAlignment="1" applyProtection="1">
      <alignment horizontal="right" vertical="top"/>
      <protection locked="0"/>
    </xf>
    <xf numFmtId="0" fontId="29" fillId="2" borderId="9" xfId="0" applyFont="1" applyFill="1" applyBorder="1" applyAlignment="1" applyProtection="1">
      <alignment horizontal="right" vertical="top"/>
      <protection locked="0"/>
    </xf>
    <xf numFmtId="3" fontId="31" fillId="2" borderId="4" xfId="0" applyNumberFormat="1" applyFont="1" applyFill="1" applyBorder="1" applyAlignment="1" applyProtection="1">
      <alignment vertical="top"/>
      <protection locked="0"/>
    </xf>
    <xf numFmtId="3" fontId="31" fillId="2" borderId="9" xfId="0" applyNumberFormat="1" applyFont="1" applyFill="1" applyBorder="1" applyAlignment="1" applyProtection="1">
      <alignment vertical="top"/>
      <protection locked="0"/>
    </xf>
    <xf numFmtId="0" fontId="29" fillId="2" borderId="3" xfId="0" applyFont="1" applyFill="1" applyBorder="1" applyAlignment="1" applyProtection="1">
      <alignment horizontal="right" vertical="top"/>
      <protection locked="0"/>
    </xf>
    <xf numFmtId="0" fontId="28" fillId="2" borderId="22" xfId="0" applyFont="1" applyFill="1" applyBorder="1" applyAlignment="1" applyProtection="1">
      <alignment vertical="top"/>
      <protection locked="0"/>
    </xf>
    <xf numFmtId="3" fontId="31" fillId="2" borderId="3" xfId="0" applyNumberFormat="1" applyFont="1" applyFill="1" applyBorder="1" applyAlignment="1" applyProtection="1">
      <alignment vertical="top"/>
      <protection locked="0"/>
    </xf>
    <xf numFmtId="3" fontId="31" fillId="2" borderId="22" xfId="0" applyNumberFormat="1" applyFont="1" applyFill="1" applyBorder="1" applyAlignment="1" applyProtection="1">
      <alignment vertical="top"/>
      <protection locked="0"/>
    </xf>
    <xf numFmtId="0" fontId="16" fillId="0" borderId="61" xfId="0" applyFont="1" applyFill="1" applyBorder="1" applyAlignment="1" applyProtection="1">
      <alignment horizontal="left" vertical="top" wrapText="1"/>
      <protection locked="0"/>
    </xf>
    <xf numFmtId="0" fontId="16" fillId="0" borderId="62" xfId="0" applyFont="1" applyFill="1" applyBorder="1" applyAlignment="1" applyProtection="1">
      <alignment horizontal="left" vertical="top" wrapText="1"/>
      <protection locked="0"/>
    </xf>
    <xf numFmtId="0" fontId="27" fillId="6" borderId="2" xfId="0" applyFont="1" applyFill="1" applyBorder="1" applyAlignment="1" applyProtection="1">
      <alignment horizontal="left" vertical="center" wrapText="1"/>
      <protection locked="0"/>
    </xf>
    <xf numFmtId="0" fontId="9" fillId="0" borderId="44" xfId="0" applyFont="1" applyFill="1" applyBorder="1" applyAlignment="1" applyProtection="1">
      <alignment horizontal="left" vertical="center" wrapText="1"/>
      <protection locked="0"/>
    </xf>
    <xf numFmtId="0" fontId="9" fillId="0" borderId="45" xfId="0" applyFont="1" applyFill="1" applyBorder="1" applyAlignment="1" applyProtection="1">
      <alignment horizontal="left" vertical="center" wrapText="1"/>
      <protection locked="0"/>
    </xf>
    <xf numFmtId="0" fontId="9" fillId="0" borderId="46" xfId="0" applyFont="1" applyFill="1" applyBorder="1" applyAlignment="1" applyProtection="1">
      <alignment horizontal="left" vertical="center" wrapText="1"/>
      <protection locked="0"/>
    </xf>
    <xf numFmtId="0" fontId="3" fillId="0" borderId="3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</cellXfs>
  <cellStyles count="4">
    <cellStyle name="20 % - Akzent1" xfId="3" builtinId="30"/>
    <cellStyle name="Notiz" xfId="2" builtinId="10" customBuiltin="1"/>
    <cellStyle name="Prozent" xfId="1" builtinId="5"/>
    <cellStyle name="Standard" xfId="0" builtinId="0"/>
  </cellStyles>
  <dxfs count="4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alignment horizontal="general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auto="1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alignment horizontal="general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solid">
          <fgColor indexed="64"/>
          <bgColor theme="7" tint="0.79998168889431442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alignment horizontal="general" vertical="top" textRotation="0" wrapText="0" indent="0" justifyLastLine="0" shrinkToFit="0" readingOrder="0"/>
    </dxf>
    <dxf>
      <border outline="0">
        <right style="thin">
          <color indexed="64"/>
        </right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solid">
          <fgColor indexed="64"/>
          <bgColor theme="7" tint="0.79998168889431442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Narrow"/>
        <scheme val="none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Narrow"/>
        <scheme val="none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alignment horizontal="general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auto="1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alignment horizontal="general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solid">
          <fgColor indexed="64"/>
          <bgColor theme="7" tint="0.79998168889431442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alignment horizontal="general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auto="1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alignment horizontal="general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solid">
          <fgColor indexed="64"/>
          <bgColor theme="7" tint="0.79998168889431442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alignment horizontal="general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auto="1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alignment horizontal="general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solid">
          <fgColor indexed="64"/>
          <bgColor theme="7" tint="0.79998168889431442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alignment horizontal="general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auto="1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alignment horizontal="general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solid">
          <fgColor indexed="64"/>
          <bgColor theme="7" tint="0.79998168889431442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alignment horizontal="general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auto="1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alignment horizontal="general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solid">
          <fgColor indexed="64"/>
          <bgColor theme="7" tint="0.79998168889431442"/>
        </patternFill>
      </fill>
      <alignment horizontal="general" vertical="top" textRotation="0" wrapText="1" indent="0" justifyLastLine="0" shrinkToFit="0" readingOrder="0"/>
    </dxf>
  </dxfs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Production" displayName="Production" ref="B27:B34" totalsRowShown="0" headerRowDxfId="45" dataDxfId="43" headerRowBorderDxfId="44" tableBorderDxfId="42" totalsRowBorderDxfId="41">
  <autoFilter ref="B27:B34"/>
  <tableColumns count="1">
    <tableColumn id="1" name="Production" dataDxfId="4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ransformation" displayName="Transformation" ref="C27:C34" totalsRowShown="0" headerRowDxfId="39" dataDxfId="37" headerRowBorderDxfId="38" tableBorderDxfId="36" totalsRowBorderDxfId="35">
  <autoFilter ref="C27:C34"/>
  <tableColumns count="1">
    <tableColumn id="1" name="Transformation" dataDxfId="34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Commercialisation" displayName="Commercialisation" ref="D27:D34" totalsRowShown="0" headerRowDxfId="33" dataDxfId="31" headerRowBorderDxfId="32" tableBorderDxfId="30" totalsRowBorderDxfId="29">
  <autoFilter ref="D27:D34"/>
  <tableColumns count="1">
    <tableColumn id="1" name="Commercialisation" dataDxfId="28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4" name="Diversification" displayName="Diversification" ref="E27:E34" totalsRowShown="0" headerRowDxfId="27" dataDxfId="25" headerRowBorderDxfId="26" tableBorderDxfId="24" totalsRowBorderDxfId="23">
  <autoFilter ref="E27:E34"/>
  <tableColumns count="1">
    <tableColumn id="1" name="Diversification" dataDxfId="22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5" name="Autres" displayName="Autres" ref="F27:F34" totalsRowShown="0" headerRowDxfId="21" dataDxfId="19" headerRowBorderDxfId="20" tableBorderDxfId="18" totalsRowBorderDxfId="17">
  <autoFilter ref="F27:F34"/>
  <tableColumns count="1">
    <tableColumn id="1" name="Autres" dataDxfId="16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6" name="sélectionner" displayName="sélectionner" ref="G27:G34" totalsRowShown="0" headerRowDxfId="15" dataDxfId="14">
  <autoFilter ref="G27:G34"/>
  <tableColumns count="1">
    <tableColumn id="1" name="sélectionner" dataDxfId="13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10" name="Massnahme" displayName="Massnahme" ref="B6:B17" totalsRowShown="0" headerRowDxfId="12" headerRowBorderDxfId="11" tableBorderDxfId="10">
  <autoFilter ref="B6:B17"/>
  <tableColumns count="1">
    <tableColumn id="1" name="Mesure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7" name="Finanzierungsquellen" displayName="Finanzierungsquellen" ref="B44:B51" totalsRowShown="0" headerRowDxfId="9" dataDxfId="8" tableBorderDxfId="7">
  <autoFilter ref="B44:B51"/>
  <tableColumns count="1">
    <tableColumn id="1" name="Sources de financement" dataDxfId="6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8" name="Tabelle8" displayName="Tabelle8" ref="B53:B56" totalsRowShown="0" headerRowDxfId="5" dataDxfId="3" headerRowBorderDxfId="4" tableBorderDxfId="2" totalsRowBorderDxfId="1">
  <autoFilter ref="B53:B56"/>
  <tableColumns count="1">
    <tableColumn id="1" name="Assuré?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agroscope.admin.ch/agroscope/de/home/themen/wirtschaft-technik/betriebswirtschaft/zabh/grundlagenbericht.html" TargetMode="External"/><Relationship Id="rId1" Type="http://schemas.openxmlformats.org/officeDocument/2006/relationships/hyperlink" Target="https://www.agroscope.admin.ch/agroscope/de/home/themen/wirtschaft-technik/betriebswirtschaft/zabh/grundlagenbericht.html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6.xml"/><Relationship Id="rId3" Type="http://schemas.openxmlformats.org/officeDocument/2006/relationships/table" Target="../tables/table1.xml"/><Relationship Id="rId7" Type="http://schemas.openxmlformats.org/officeDocument/2006/relationships/table" Target="../tables/table5.xml"/><Relationship Id="rId12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Relationship Id="rId6" Type="http://schemas.openxmlformats.org/officeDocument/2006/relationships/table" Target="../tables/table4.xml"/><Relationship Id="rId11" Type="http://schemas.openxmlformats.org/officeDocument/2006/relationships/table" Target="../tables/table9.xml"/><Relationship Id="rId5" Type="http://schemas.openxmlformats.org/officeDocument/2006/relationships/table" Target="../tables/table3.xml"/><Relationship Id="rId10" Type="http://schemas.openxmlformats.org/officeDocument/2006/relationships/table" Target="../tables/table8.xml"/><Relationship Id="rId4" Type="http://schemas.openxmlformats.org/officeDocument/2006/relationships/table" Target="../tables/table2.xml"/><Relationship Id="rId9" Type="http://schemas.openxmlformats.org/officeDocument/2006/relationships/table" Target="../tables/table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03"/>
  <sheetViews>
    <sheetView showGridLines="0" tabSelected="1" view="pageBreakPreview" topLeftCell="A24" zoomScale="80" zoomScaleNormal="55" zoomScaleSheetLayoutView="80" workbookViewId="0">
      <selection activeCell="C65" sqref="C65:J65"/>
    </sheetView>
  </sheetViews>
  <sheetFormatPr baseColWidth="10" defaultColWidth="11" defaultRowHeight="15.5" outlineLevelRow="1" outlineLevelCol="1" x14ac:dyDescent="0.3"/>
  <cols>
    <col min="1" max="1" width="54.08203125" style="60" customWidth="1"/>
    <col min="2" max="2" width="21.08203125" style="60" customWidth="1"/>
    <col min="3" max="3" width="10.1640625" style="60" customWidth="1"/>
    <col min="4" max="4" width="11.83203125" style="60" customWidth="1"/>
    <col min="5" max="5" width="13.5" style="60" customWidth="1"/>
    <col min="6" max="6" width="10.5" style="60" customWidth="1" outlineLevel="1"/>
    <col min="7" max="7" width="11" style="60" customWidth="1" outlineLevel="1"/>
    <col min="8" max="8" width="9.08203125" style="60" customWidth="1" outlineLevel="1"/>
    <col min="9" max="9" width="11.33203125" style="60" customWidth="1" outlineLevel="1"/>
    <col min="10" max="10" width="13.6640625" style="60" customWidth="1"/>
    <col min="11" max="11" width="12.5" style="60" customWidth="1"/>
    <col min="12" max="12" width="25.9140625" style="60" customWidth="1"/>
    <col min="13" max="13" width="4.6640625" style="60" customWidth="1"/>
    <col min="14" max="15" width="3.83203125" style="60" bestFit="1" customWidth="1"/>
    <col min="16" max="16" width="15.08203125" style="60" customWidth="1"/>
    <col min="17" max="17" width="9.83203125" style="60" customWidth="1"/>
    <col min="18" max="18" width="16.33203125" style="60" customWidth="1"/>
    <col min="19" max="19" width="8" style="60" bestFit="1" customWidth="1"/>
    <col min="20" max="21" width="11" style="60"/>
    <col min="22" max="22" width="23.08203125" style="60" customWidth="1"/>
    <col min="23" max="23" width="11" style="60"/>
    <col min="24" max="24" width="27.1640625" style="60" customWidth="1"/>
    <col min="25" max="16384" width="11" style="60"/>
  </cols>
  <sheetData>
    <row r="1" spans="1:34" s="356" customFormat="1" ht="20" x14ac:dyDescent="0.3">
      <c r="A1" s="354" t="s">
        <v>93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  <c r="Y1" s="357"/>
    </row>
    <row r="2" spans="1:34" s="67" customFormat="1" x14ac:dyDescent="0.3">
      <c r="A2" s="62" t="s">
        <v>97</v>
      </c>
      <c r="B2" s="63"/>
      <c r="C2" s="64"/>
      <c r="D2" s="62" t="s">
        <v>98</v>
      </c>
      <c r="E2" s="65"/>
      <c r="F2" s="66"/>
      <c r="G2" s="66"/>
      <c r="H2" s="66"/>
      <c r="I2" s="66"/>
      <c r="K2" s="66"/>
      <c r="L2" s="66"/>
      <c r="M2" s="66"/>
      <c r="N2" s="66"/>
      <c r="O2" s="66"/>
      <c r="P2" s="60"/>
      <c r="Q2" s="60"/>
      <c r="R2" s="60"/>
      <c r="S2" s="60"/>
      <c r="T2" s="60"/>
      <c r="U2" s="60"/>
      <c r="V2" s="60"/>
      <c r="W2" s="60"/>
      <c r="X2" s="60"/>
      <c r="Y2" s="61"/>
      <c r="Z2" s="60"/>
      <c r="AA2" s="60"/>
      <c r="AB2" s="60"/>
      <c r="AC2" s="60"/>
      <c r="AD2" s="60"/>
      <c r="AE2" s="60"/>
      <c r="AF2" s="60"/>
      <c r="AG2" s="60"/>
      <c r="AH2" s="60"/>
    </row>
    <row r="3" spans="1:34" s="67" customFormat="1" x14ac:dyDescent="0.3">
      <c r="A3" s="68" t="s">
        <v>99</v>
      </c>
      <c r="B3" s="69" t="s">
        <v>96</v>
      </c>
      <c r="C3" s="68"/>
      <c r="D3" s="68"/>
      <c r="F3" s="66"/>
      <c r="G3" s="66"/>
      <c r="H3" s="66"/>
      <c r="I3" s="66"/>
      <c r="J3" s="66"/>
      <c r="K3" s="66"/>
      <c r="L3" s="66"/>
      <c r="M3" s="66"/>
      <c r="N3" s="66"/>
      <c r="O3" s="66"/>
      <c r="P3" s="60"/>
      <c r="Q3" s="60"/>
      <c r="R3" s="60"/>
      <c r="S3" s="60"/>
      <c r="T3" s="60"/>
      <c r="U3" s="60"/>
      <c r="V3" s="60"/>
      <c r="W3" s="60"/>
      <c r="X3" s="60"/>
      <c r="Y3" s="61"/>
      <c r="Z3" s="60"/>
      <c r="AA3" s="60"/>
      <c r="AB3" s="60"/>
      <c r="AC3" s="60"/>
      <c r="AD3" s="60"/>
      <c r="AE3" s="60"/>
      <c r="AF3" s="60"/>
      <c r="AG3" s="60"/>
      <c r="AH3" s="60"/>
    </row>
    <row r="4" spans="1:34" s="67" customFormat="1" x14ac:dyDescent="0.3">
      <c r="A4" s="68" t="s">
        <v>100</v>
      </c>
      <c r="B4" s="70" t="s">
        <v>96</v>
      </c>
      <c r="C4" s="71"/>
      <c r="D4" s="68"/>
      <c r="E4" s="68"/>
      <c r="H4" s="66"/>
      <c r="I4" s="66"/>
      <c r="J4" s="66"/>
      <c r="K4" s="66"/>
      <c r="L4" s="66"/>
      <c r="M4" s="66"/>
      <c r="N4" s="66"/>
      <c r="O4" s="66"/>
      <c r="P4" s="60"/>
      <c r="Q4" s="60"/>
      <c r="R4" s="60"/>
      <c r="S4" s="60"/>
      <c r="T4" s="60"/>
      <c r="U4" s="60"/>
      <c r="V4" s="60"/>
      <c r="W4" s="60"/>
      <c r="X4" s="60"/>
      <c r="Y4" s="61"/>
      <c r="Z4" s="60"/>
      <c r="AA4" s="60"/>
      <c r="AB4" s="60"/>
      <c r="AC4" s="60"/>
      <c r="AD4" s="60"/>
      <c r="AE4" s="60"/>
      <c r="AF4" s="60"/>
      <c r="AG4" s="60"/>
      <c r="AH4" s="60"/>
    </row>
    <row r="5" spans="1:34" s="67" customFormat="1" x14ac:dyDescent="0.3">
      <c r="A5" s="68" t="s">
        <v>101</v>
      </c>
      <c r="B5" s="72"/>
      <c r="C5" s="68"/>
      <c r="D5" s="68"/>
      <c r="E5" s="68"/>
      <c r="H5" s="66"/>
      <c r="I5" s="66"/>
      <c r="J5" s="66"/>
      <c r="K5" s="66"/>
      <c r="L5" s="66"/>
      <c r="M5" s="66"/>
      <c r="N5" s="66"/>
      <c r="O5" s="66"/>
      <c r="P5" s="60"/>
      <c r="Q5" s="60"/>
      <c r="R5" s="60"/>
      <c r="S5" s="60"/>
      <c r="T5" s="60"/>
      <c r="U5" s="60"/>
      <c r="V5" s="60"/>
      <c r="W5" s="60"/>
      <c r="X5" s="60"/>
      <c r="Y5" s="61"/>
      <c r="Z5" s="60"/>
      <c r="AA5" s="60"/>
      <c r="AB5" s="60"/>
      <c r="AC5" s="60"/>
      <c r="AD5" s="60"/>
      <c r="AE5" s="60"/>
      <c r="AF5" s="60"/>
      <c r="AG5" s="60"/>
      <c r="AH5" s="60"/>
    </row>
    <row r="6" spans="1:34" s="67" customFormat="1" x14ac:dyDescent="0.3">
      <c r="A6" s="73" t="s">
        <v>102</v>
      </c>
      <c r="B6" s="74" t="s">
        <v>96</v>
      </c>
      <c r="C6" s="75"/>
      <c r="D6" s="76" t="s">
        <v>266</v>
      </c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60"/>
      <c r="Q6" s="60"/>
      <c r="R6" s="60"/>
      <c r="S6" s="60"/>
      <c r="T6" s="60"/>
      <c r="U6" s="60"/>
      <c r="V6" s="60"/>
      <c r="W6" s="60"/>
      <c r="X6" s="60"/>
      <c r="Y6" s="61"/>
      <c r="Z6" s="60"/>
      <c r="AA6" s="60"/>
      <c r="AB6" s="60"/>
      <c r="AC6" s="60"/>
      <c r="AD6" s="60"/>
      <c r="AE6" s="60"/>
      <c r="AF6" s="60"/>
      <c r="AG6" s="60"/>
      <c r="AH6" s="60"/>
    </row>
    <row r="7" spans="1:34" x14ac:dyDescent="0.3">
      <c r="Y7" s="61"/>
      <c r="AF7" s="77"/>
    </row>
    <row r="8" spans="1:34" s="360" customFormat="1" ht="18.5" thickBot="1" x14ac:dyDescent="0.35">
      <c r="A8" s="358" t="s">
        <v>109</v>
      </c>
      <c r="B8" s="359"/>
      <c r="C8" s="359"/>
      <c r="D8" s="359"/>
      <c r="E8" s="359"/>
      <c r="F8" s="359"/>
      <c r="G8" s="359"/>
      <c r="H8" s="359"/>
      <c r="I8" s="359"/>
      <c r="J8" s="359"/>
      <c r="K8" s="359"/>
      <c r="L8" s="359"/>
      <c r="M8" s="359"/>
      <c r="N8" s="359"/>
      <c r="O8" s="359"/>
      <c r="Y8" s="361"/>
      <c r="AF8" s="362"/>
    </row>
    <row r="9" spans="1:34" ht="68" customHeight="1" thickTop="1" thickBot="1" x14ac:dyDescent="0.35">
      <c r="A9" s="390" t="s">
        <v>272</v>
      </c>
      <c r="B9" s="391"/>
      <c r="C9" s="391"/>
      <c r="D9" s="391"/>
      <c r="E9" s="391"/>
      <c r="F9" s="391"/>
      <c r="G9" s="391"/>
      <c r="H9" s="391"/>
      <c r="I9" s="391"/>
      <c r="J9" s="391"/>
      <c r="K9" s="391"/>
      <c r="L9" s="391"/>
      <c r="M9" s="391"/>
      <c r="N9" s="391"/>
      <c r="O9" s="391"/>
      <c r="P9" s="78"/>
      <c r="Q9" s="78"/>
    </row>
    <row r="10" spans="1:34" ht="7.5" customHeight="1" thickTop="1" x14ac:dyDescent="0.3"/>
    <row r="11" spans="1:34" ht="31" x14ac:dyDescent="0.3">
      <c r="A11" s="79" t="s">
        <v>107</v>
      </c>
      <c r="B11" s="80" t="s">
        <v>108</v>
      </c>
      <c r="H11" s="81"/>
    </row>
    <row r="12" spans="1:34" x14ac:dyDescent="0.3">
      <c r="A12" s="82"/>
      <c r="H12" s="81"/>
    </row>
    <row r="13" spans="1:34" s="360" customFormat="1" ht="18" x14ac:dyDescent="0.3">
      <c r="A13" s="358" t="s">
        <v>110</v>
      </c>
      <c r="B13" s="359"/>
      <c r="C13" s="359"/>
      <c r="D13" s="359"/>
      <c r="E13" s="359"/>
      <c r="F13" s="359"/>
      <c r="G13" s="359"/>
      <c r="H13" s="359"/>
      <c r="I13" s="359"/>
      <c r="J13" s="359"/>
      <c r="K13" s="359"/>
      <c r="L13" s="359"/>
      <c r="M13" s="392" t="s">
        <v>111</v>
      </c>
      <c r="N13" s="392"/>
      <c r="O13" s="392"/>
      <c r="Y13" s="361"/>
      <c r="AF13" s="362"/>
    </row>
    <row r="14" spans="1:34" ht="46.5" outlineLevel="1" x14ac:dyDescent="0.3">
      <c r="A14" s="83"/>
      <c r="B14" s="84"/>
      <c r="C14" s="85" t="s">
        <v>112</v>
      </c>
      <c r="D14" s="85" t="s">
        <v>113</v>
      </c>
      <c r="E14" s="85" t="s">
        <v>114</v>
      </c>
      <c r="F14" s="85" t="s">
        <v>115</v>
      </c>
      <c r="G14" s="85" t="s">
        <v>116</v>
      </c>
      <c r="H14" s="85" t="s">
        <v>117</v>
      </c>
      <c r="I14" s="85" t="s">
        <v>118</v>
      </c>
      <c r="J14" s="86" t="s">
        <v>119</v>
      </c>
      <c r="K14" s="87" t="s">
        <v>120</v>
      </c>
      <c r="L14" s="88" t="s">
        <v>174</v>
      </c>
      <c r="M14" s="89" t="s">
        <v>172</v>
      </c>
      <c r="N14" s="89" t="s">
        <v>173</v>
      </c>
      <c r="O14" s="90" t="s">
        <v>118</v>
      </c>
    </row>
    <row r="15" spans="1:34" s="370" customFormat="1" ht="18" outlineLevel="1" x14ac:dyDescent="0.3">
      <c r="A15" s="363" t="s">
        <v>267</v>
      </c>
      <c r="B15" s="364"/>
      <c r="C15" s="365">
        <f t="shared" ref="C15:J15" si="0">SUM(C16:C24)</f>
        <v>0</v>
      </c>
      <c r="D15" s="365">
        <f t="shared" si="0"/>
        <v>0</v>
      </c>
      <c r="E15" s="365">
        <f t="shared" si="0"/>
        <v>0</v>
      </c>
      <c r="F15" s="365">
        <f t="shared" si="0"/>
        <v>0</v>
      </c>
      <c r="G15" s="365">
        <f t="shared" si="0"/>
        <v>0</v>
      </c>
      <c r="H15" s="365">
        <f t="shared" si="0"/>
        <v>0</v>
      </c>
      <c r="I15" s="365">
        <f t="shared" si="0"/>
        <v>0</v>
      </c>
      <c r="J15" s="366">
        <f t="shared" si="0"/>
        <v>0</v>
      </c>
      <c r="K15" s="367">
        <f>SUM(C15:J15)</f>
        <v>0</v>
      </c>
      <c r="L15" s="368"/>
      <c r="M15" s="369" t="str">
        <f>IF(SUM(M16:M24)=100%,"OK","!")</f>
        <v>!</v>
      </c>
      <c r="N15" s="369" t="str">
        <f>IF(SUM(N16:N24)=100%,"OK","!")</f>
        <v>!</v>
      </c>
      <c r="O15" s="369" t="str">
        <f>IF(SUM(O16:O24)=100%,"OK","!")</f>
        <v>!</v>
      </c>
      <c r="P15" s="360"/>
      <c r="Q15" s="360"/>
      <c r="R15" s="360"/>
      <c r="S15" s="360"/>
      <c r="T15" s="360"/>
      <c r="U15" s="360"/>
      <c r="V15" s="360"/>
      <c r="W15" s="360"/>
      <c r="X15" s="360"/>
      <c r="Y15" s="360"/>
      <c r="Z15" s="360"/>
      <c r="AA15" s="360"/>
      <c r="AB15" s="360"/>
      <c r="AC15" s="360"/>
      <c r="AD15" s="360"/>
    </row>
    <row r="16" spans="1:34" outlineLevel="1" x14ac:dyDescent="0.3">
      <c r="A16" s="94" t="s">
        <v>133</v>
      </c>
      <c r="B16" s="95"/>
      <c r="C16" s="96"/>
      <c r="D16" s="96"/>
      <c r="E16" s="96"/>
      <c r="F16" s="96"/>
      <c r="G16" s="96"/>
      <c r="H16" s="96"/>
      <c r="I16" s="96"/>
      <c r="J16" s="97"/>
      <c r="K16" s="98">
        <f>SUM(C16:J16)</f>
        <v>0</v>
      </c>
      <c r="L16" s="99"/>
      <c r="M16" s="81" t="str">
        <f>IFERROR(C16/$C$15,"N/A")</f>
        <v>N/A</v>
      </c>
      <c r="N16" s="81" t="str">
        <f>IFERROR(D16/$D$15,"N/A")</f>
        <v>N/A</v>
      </c>
      <c r="O16" s="81" t="str">
        <f>IFERROR(I16/$I$15,"N/A")</f>
        <v>N/A</v>
      </c>
    </row>
    <row r="17" spans="1:30" outlineLevel="1" x14ac:dyDescent="0.3">
      <c r="A17" s="94" t="s">
        <v>134</v>
      </c>
      <c r="B17" s="95"/>
      <c r="C17" s="96"/>
      <c r="D17" s="96"/>
      <c r="E17" s="96"/>
      <c r="F17" s="96"/>
      <c r="G17" s="96"/>
      <c r="H17" s="96"/>
      <c r="I17" s="96"/>
      <c r="J17" s="97"/>
      <c r="K17" s="98">
        <f>SUM(C17:J17)</f>
        <v>0</v>
      </c>
      <c r="L17" s="99"/>
      <c r="M17" s="81" t="str">
        <f>IFERROR(C17/$C$15,"N/A")</f>
        <v>N/A</v>
      </c>
      <c r="N17" s="81" t="str">
        <f>IFERROR(D17/$D$15,"N/A")</f>
        <v>N/A</v>
      </c>
      <c r="O17" s="81" t="str">
        <f>IFERROR(I17/$I$15,"N/A")</f>
        <v>N/A</v>
      </c>
      <c r="P17" s="78"/>
      <c r="Q17" s="78"/>
    </row>
    <row r="18" spans="1:30" outlineLevel="1" x14ac:dyDescent="0.3">
      <c r="A18" s="94" t="s">
        <v>135</v>
      </c>
      <c r="B18" s="95"/>
      <c r="C18" s="96"/>
      <c r="D18" s="96"/>
      <c r="E18" s="96"/>
      <c r="F18" s="96"/>
      <c r="G18" s="96"/>
      <c r="H18" s="96"/>
      <c r="I18" s="96"/>
      <c r="J18" s="97"/>
      <c r="K18" s="98">
        <f>SUM(C18:J18)</f>
        <v>0</v>
      </c>
      <c r="L18" s="99"/>
      <c r="M18" s="81" t="str">
        <f>IFERROR(C18/$C$15,"N/A")</f>
        <v>N/A</v>
      </c>
      <c r="N18" s="81" t="str">
        <f>IFERROR(D18/$D$15,"N/A")</f>
        <v>N/A</v>
      </c>
      <c r="O18" s="81" t="str">
        <f>IFERROR(I18/$I$15,"N/A")</f>
        <v>N/A</v>
      </c>
    </row>
    <row r="19" spans="1:30" hidden="1" outlineLevel="1" x14ac:dyDescent="0.3">
      <c r="A19" s="94"/>
      <c r="B19" s="95"/>
      <c r="C19" s="96"/>
      <c r="D19" s="96"/>
      <c r="E19" s="96"/>
      <c r="F19" s="96"/>
      <c r="G19" s="96"/>
      <c r="H19" s="96"/>
      <c r="I19" s="96"/>
      <c r="J19" s="97"/>
      <c r="K19" s="98"/>
      <c r="L19" s="99"/>
      <c r="M19" s="81" t="str">
        <f>IFERROR(C19/$C$15,"N/A")</f>
        <v>N/A</v>
      </c>
      <c r="N19" s="81" t="str">
        <f>IFERROR(D19/$D$15,"N/A")</f>
        <v>N/A</v>
      </c>
      <c r="O19" s="81" t="str">
        <f>IFERROR(I19/$I$15,"N/A")</f>
        <v>N/A</v>
      </c>
    </row>
    <row r="20" spans="1:30" outlineLevel="1" x14ac:dyDescent="0.3">
      <c r="A20" s="100" t="s">
        <v>136</v>
      </c>
      <c r="B20" s="95"/>
      <c r="C20" s="96"/>
      <c r="D20" s="96"/>
      <c r="E20" s="96"/>
      <c r="F20" s="96"/>
      <c r="G20" s="96"/>
      <c r="H20" s="96"/>
      <c r="I20" s="96"/>
      <c r="J20" s="97"/>
      <c r="K20" s="98"/>
      <c r="L20" s="99"/>
      <c r="M20" s="81" t="str">
        <f>IFERROR(C20/$C$15,"N/A")</f>
        <v>N/A</v>
      </c>
      <c r="N20" s="81" t="str">
        <f>IFERROR(D20/$D$15,"N/A")</f>
        <v>N/A</v>
      </c>
      <c r="O20" s="81" t="str">
        <f>IFERROR(I20/$I$15,"N/A")</f>
        <v>N/A</v>
      </c>
    </row>
    <row r="21" spans="1:30" hidden="1" outlineLevel="1" x14ac:dyDescent="0.3">
      <c r="A21" s="100"/>
      <c r="B21" s="95"/>
      <c r="C21" s="96"/>
      <c r="D21" s="96"/>
      <c r="E21" s="96"/>
      <c r="F21" s="96"/>
      <c r="G21" s="96"/>
      <c r="H21" s="96"/>
      <c r="I21" s="96"/>
      <c r="J21" s="97"/>
      <c r="K21" s="98"/>
      <c r="L21" s="99"/>
      <c r="M21" s="81"/>
      <c r="N21" s="81"/>
      <c r="O21" s="81"/>
      <c r="P21" s="78"/>
      <c r="Q21" s="78"/>
    </row>
    <row r="22" spans="1:30" hidden="1" outlineLevel="1" x14ac:dyDescent="0.3">
      <c r="A22" s="100"/>
      <c r="B22" s="95"/>
      <c r="C22" s="96"/>
      <c r="D22" s="96"/>
      <c r="E22" s="96"/>
      <c r="F22" s="96"/>
      <c r="G22" s="96"/>
      <c r="H22" s="96"/>
      <c r="I22" s="96"/>
      <c r="J22" s="97"/>
      <c r="K22" s="98"/>
      <c r="L22" s="99"/>
      <c r="M22" s="81"/>
      <c r="N22" s="81"/>
      <c r="O22" s="81"/>
    </row>
    <row r="23" spans="1:30" hidden="1" outlineLevel="1" x14ac:dyDescent="0.3">
      <c r="A23" s="94"/>
      <c r="B23" s="95"/>
      <c r="C23" s="96"/>
      <c r="D23" s="96"/>
      <c r="E23" s="96"/>
      <c r="F23" s="96"/>
      <c r="G23" s="96"/>
      <c r="H23" s="96"/>
      <c r="I23" s="96"/>
      <c r="J23" s="97"/>
      <c r="K23" s="98"/>
      <c r="L23" s="99"/>
      <c r="M23" s="81" t="str">
        <f>IFERROR(C23/$C$15,"N/A")</f>
        <v>N/A</v>
      </c>
      <c r="N23" s="81" t="str">
        <f>IFERROR(D23/$D$15,"N/A")</f>
        <v>N/A</v>
      </c>
      <c r="O23" s="81" t="str">
        <f>IFERROR(I23/$I$15,"N/A")</f>
        <v>N/A</v>
      </c>
    </row>
    <row r="24" spans="1:30" outlineLevel="1" x14ac:dyDescent="0.3">
      <c r="A24" s="94"/>
      <c r="B24" s="95"/>
      <c r="C24" s="96"/>
      <c r="D24" s="96"/>
      <c r="E24" s="96"/>
      <c r="F24" s="96"/>
      <c r="G24" s="96"/>
      <c r="H24" s="96"/>
      <c r="I24" s="96"/>
      <c r="J24" s="97"/>
      <c r="K24" s="98"/>
      <c r="L24" s="99"/>
      <c r="M24" s="81" t="str">
        <f>IFERROR(C24/$C$15,"N/A")</f>
        <v>N/A</v>
      </c>
      <c r="N24" s="81" t="str">
        <f>IFERROR(D24/$D$15,"N/A")</f>
        <v>N/A</v>
      </c>
      <c r="O24" s="81" t="str">
        <f>IFERROR(I24/$I$15,"N/A")</f>
        <v>N/A</v>
      </c>
    </row>
    <row r="25" spans="1:30" s="370" customFormat="1" ht="18" outlineLevel="1" x14ac:dyDescent="0.3">
      <c r="A25" s="371" t="s">
        <v>268</v>
      </c>
      <c r="B25" s="372"/>
      <c r="C25" s="373">
        <f t="shared" ref="C25:J25" si="1">SUM(C26:C32)</f>
        <v>0</v>
      </c>
      <c r="D25" s="373">
        <f t="shared" si="1"/>
        <v>0</v>
      </c>
      <c r="E25" s="373">
        <f t="shared" si="1"/>
        <v>0</v>
      </c>
      <c r="F25" s="373">
        <f t="shared" si="1"/>
        <v>0</v>
      </c>
      <c r="G25" s="373">
        <f t="shared" si="1"/>
        <v>0</v>
      </c>
      <c r="H25" s="373">
        <f t="shared" si="1"/>
        <v>0</v>
      </c>
      <c r="I25" s="373">
        <f t="shared" si="1"/>
        <v>0</v>
      </c>
      <c r="J25" s="374">
        <f t="shared" si="1"/>
        <v>0</v>
      </c>
      <c r="K25" s="375">
        <f>SUM(C25:J25)</f>
        <v>0</v>
      </c>
      <c r="L25" s="368"/>
      <c r="M25" s="369" t="str">
        <f>IF(SUM(M26:M33)=100%,"OK","!")</f>
        <v>!</v>
      </c>
      <c r="N25" s="369" t="str">
        <f>IF(SUM(N26:N33)=100%,"OK","!")</f>
        <v>!</v>
      </c>
      <c r="O25" s="369" t="str">
        <f>IF(SUM(O26:O33)=100%,"OK","!")</f>
        <v>!</v>
      </c>
      <c r="P25" s="376"/>
      <c r="Q25" s="376"/>
      <c r="R25" s="360"/>
      <c r="S25" s="360"/>
      <c r="T25" s="360"/>
      <c r="U25" s="360"/>
      <c r="V25" s="360"/>
      <c r="W25" s="360"/>
      <c r="X25" s="360"/>
      <c r="Y25" s="360"/>
      <c r="Z25" s="360"/>
      <c r="AA25" s="360"/>
      <c r="AB25" s="360"/>
      <c r="AC25" s="360"/>
      <c r="AD25" s="360"/>
    </row>
    <row r="26" spans="1:30" outlineLevel="1" x14ac:dyDescent="0.3">
      <c r="A26" s="94" t="s">
        <v>133</v>
      </c>
      <c r="B26" s="106"/>
      <c r="C26" s="107"/>
      <c r="D26" s="107"/>
      <c r="E26" s="107"/>
      <c r="F26" s="107"/>
      <c r="G26" s="107"/>
      <c r="H26" s="107"/>
      <c r="I26" s="107"/>
      <c r="J26" s="97"/>
      <c r="K26" s="98">
        <f>SUM(C26:J26)</f>
        <v>0</v>
      </c>
      <c r="L26" s="99"/>
      <c r="M26" s="81" t="str">
        <f t="shared" ref="M26:M33" si="2">IFERROR(C26/$C$25,"N/A")</f>
        <v>N/A</v>
      </c>
      <c r="N26" s="81" t="str">
        <f t="shared" ref="N26:N33" si="3">IFERROR(D26/$D$25,"N/A")</f>
        <v>N/A</v>
      </c>
      <c r="O26" s="81" t="str">
        <f t="shared" ref="O26:O33" si="4">IFERROR(I26/$I$25,"N/A")</f>
        <v>N/A</v>
      </c>
    </row>
    <row r="27" spans="1:30" outlineLevel="1" x14ac:dyDescent="0.3">
      <c r="A27" s="94" t="s">
        <v>134</v>
      </c>
      <c r="B27" s="106"/>
      <c r="C27" s="107"/>
      <c r="D27" s="107"/>
      <c r="E27" s="107"/>
      <c r="F27" s="107"/>
      <c r="G27" s="107"/>
      <c r="H27" s="107"/>
      <c r="I27" s="107"/>
      <c r="J27" s="97"/>
      <c r="K27" s="98">
        <f>SUM(C27:J27)</f>
        <v>0</v>
      </c>
      <c r="L27" s="99"/>
      <c r="M27" s="81" t="str">
        <f t="shared" si="2"/>
        <v>N/A</v>
      </c>
      <c r="N27" s="81" t="str">
        <f t="shared" si="3"/>
        <v>N/A</v>
      </c>
      <c r="O27" s="81" t="str">
        <f t="shared" si="4"/>
        <v>N/A</v>
      </c>
    </row>
    <row r="28" spans="1:30" outlineLevel="1" x14ac:dyDescent="0.3">
      <c r="A28" s="94" t="s">
        <v>135</v>
      </c>
      <c r="B28" s="106"/>
      <c r="C28" s="107"/>
      <c r="D28" s="107"/>
      <c r="E28" s="107"/>
      <c r="F28" s="107"/>
      <c r="G28" s="107"/>
      <c r="H28" s="107"/>
      <c r="I28" s="107"/>
      <c r="J28" s="97"/>
      <c r="K28" s="98">
        <f>SUM(C28:J28)</f>
        <v>0</v>
      </c>
      <c r="L28" s="99"/>
      <c r="M28" s="81" t="str">
        <f t="shared" si="2"/>
        <v>N/A</v>
      </c>
      <c r="N28" s="81" t="str">
        <f t="shared" si="3"/>
        <v>N/A</v>
      </c>
      <c r="O28" s="81" t="str">
        <f t="shared" si="4"/>
        <v>N/A</v>
      </c>
    </row>
    <row r="29" spans="1:30" hidden="1" outlineLevel="1" x14ac:dyDescent="0.3">
      <c r="A29" s="108"/>
      <c r="B29" s="106"/>
      <c r="C29" s="107"/>
      <c r="D29" s="107"/>
      <c r="E29" s="107"/>
      <c r="F29" s="107"/>
      <c r="G29" s="107"/>
      <c r="H29" s="107"/>
      <c r="I29" s="107"/>
      <c r="J29" s="97"/>
      <c r="K29" s="98"/>
      <c r="L29" s="99"/>
      <c r="M29" s="81" t="str">
        <f t="shared" si="2"/>
        <v>N/A</v>
      </c>
      <c r="N29" s="81" t="str">
        <f t="shared" si="3"/>
        <v>N/A</v>
      </c>
      <c r="O29" s="81" t="str">
        <f t="shared" si="4"/>
        <v>N/A</v>
      </c>
      <c r="P29" s="78"/>
      <c r="Q29" s="78"/>
    </row>
    <row r="30" spans="1:30" hidden="1" outlineLevel="1" x14ac:dyDescent="0.3">
      <c r="A30" s="108"/>
      <c r="B30" s="106"/>
      <c r="C30" s="107"/>
      <c r="D30" s="107"/>
      <c r="E30" s="107"/>
      <c r="F30" s="107"/>
      <c r="G30" s="107"/>
      <c r="H30" s="107"/>
      <c r="I30" s="107"/>
      <c r="J30" s="97"/>
      <c r="K30" s="98"/>
      <c r="L30" s="99"/>
      <c r="M30" s="81" t="str">
        <f t="shared" si="2"/>
        <v>N/A</v>
      </c>
      <c r="N30" s="81" t="str">
        <f t="shared" si="3"/>
        <v>N/A</v>
      </c>
      <c r="O30" s="81" t="str">
        <f t="shared" si="4"/>
        <v>N/A</v>
      </c>
    </row>
    <row r="31" spans="1:30" hidden="1" outlineLevel="1" x14ac:dyDescent="0.3">
      <c r="A31" s="108"/>
      <c r="B31" s="106"/>
      <c r="C31" s="107"/>
      <c r="D31" s="107"/>
      <c r="E31" s="107"/>
      <c r="F31" s="107"/>
      <c r="G31" s="107"/>
      <c r="H31" s="107"/>
      <c r="I31" s="107"/>
      <c r="J31" s="97"/>
      <c r="K31" s="98"/>
      <c r="L31" s="99"/>
      <c r="M31" s="81" t="str">
        <f t="shared" si="2"/>
        <v>N/A</v>
      </c>
      <c r="N31" s="81" t="str">
        <f t="shared" si="3"/>
        <v>N/A</v>
      </c>
      <c r="O31" s="81" t="str">
        <f t="shared" si="4"/>
        <v>N/A</v>
      </c>
    </row>
    <row r="32" spans="1:30" hidden="1" outlineLevel="1" x14ac:dyDescent="0.3">
      <c r="A32" s="108"/>
      <c r="B32" s="106"/>
      <c r="C32" s="107"/>
      <c r="D32" s="107"/>
      <c r="E32" s="107"/>
      <c r="F32" s="107"/>
      <c r="G32" s="107"/>
      <c r="H32" s="107"/>
      <c r="I32" s="107"/>
      <c r="J32" s="97"/>
      <c r="K32" s="98"/>
      <c r="L32" s="99"/>
      <c r="M32" s="81" t="str">
        <f t="shared" si="2"/>
        <v>N/A</v>
      </c>
      <c r="N32" s="81" t="str">
        <f t="shared" si="3"/>
        <v>N/A</v>
      </c>
      <c r="O32" s="81" t="str">
        <f t="shared" si="4"/>
        <v>N/A</v>
      </c>
    </row>
    <row r="33" spans="1:30" hidden="1" outlineLevel="1" x14ac:dyDescent="0.3">
      <c r="A33" s="108" t="s">
        <v>137</v>
      </c>
      <c r="B33" s="95"/>
      <c r="C33" s="109"/>
      <c r="D33" s="109"/>
      <c r="E33" s="109"/>
      <c r="F33" s="109"/>
      <c r="G33" s="109"/>
      <c r="H33" s="109"/>
      <c r="I33" s="109"/>
      <c r="J33" s="110"/>
      <c r="K33" s="98"/>
      <c r="L33" s="99"/>
      <c r="M33" s="81" t="str">
        <f t="shared" si="2"/>
        <v>N/A</v>
      </c>
      <c r="N33" s="81" t="str">
        <f t="shared" si="3"/>
        <v>N/A</v>
      </c>
      <c r="O33" s="81" t="str">
        <f t="shared" si="4"/>
        <v>N/A</v>
      </c>
      <c r="P33" s="78"/>
      <c r="Q33" s="78"/>
    </row>
    <row r="34" spans="1:30" s="360" customFormat="1" ht="18" outlineLevel="1" x14ac:dyDescent="0.3">
      <c r="A34" s="377" t="s">
        <v>138</v>
      </c>
      <c r="B34" s="378"/>
      <c r="C34" s="379">
        <f t="shared" ref="C34:K34" si="5">C15-C25</f>
        <v>0</v>
      </c>
      <c r="D34" s="379">
        <f t="shared" si="5"/>
        <v>0</v>
      </c>
      <c r="E34" s="379">
        <f t="shared" si="5"/>
        <v>0</v>
      </c>
      <c r="F34" s="379">
        <f t="shared" si="5"/>
        <v>0</v>
      </c>
      <c r="G34" s="379">
        <f t="shared" si="5"/>
        <v>0</v>
      </c>
      <c r="H34" s="379">
        <f t="shared" si="5"/>
        <v>0</v>
      </c>
      <c r="I34" s="379">
        <f t="shared" si="5"/>
        <v>0</v>
      </c>
      <c r="J34" s="380">
        <f t="shared" si="5"/>
        <v>0</v>
      </c>
      <c r="K34" s="380">
        <f t="shared" si="5"/>
        <v>0</v>
      </c>
      <c r="L34" s="368"/>
    </row>
    <row r="35" spans="1:30" ht="31" outlineLevel="1" x14ac:dyDescent="0.3">
      <c r="A35" s="111" t="s">
        <v>139</v>
      </c>
      <c r="B35" s="112"/>
      <c r="C35" s="96"/>
      <c r="D35" s="96"/>
      <c r="E35" s="96"/>
      <c r="F35" s="96"/>
      <c r="G35" s="96"/>
      <c r="H35" s="96"/>
      <c r="I35" s="96"/>
      <c r="J35" s="97"/>
      <c r="K35" s="98">
        <f t="shared" ref="K35:K45" si="6">SUM(C35:J35)</f>
        <v>0</v>
      </c>
      <c r="L35" s="99"/>
      <c r="M35" s="81"/>
      <c r="N35" s="81"/>
      <c r="O35" s="81"/>
    </row>
    <row r="36" spans="1:30" hidden="1" outlineLevel="1" x14ac:dyDescent="0.3">
      <c r="A36" s="108"/>
      <c r="B36" s="112"/>
      <c r="C36" s="96"/>
      <c r="D36" s="96"/>
      <c r="E36" s="96"/>
      <c r="F36" s="96"/>
      <c r="G36" s="96"/>
      <c r="H36" s="96"/>
      <c r="I36" s="96"/>
      <c r="J36" s="97"/>
      <c r="K36" s="98">
        <f t="shared" si="6"/>
        <v>0</v>
      </c>
      <c r="L36" s="99"/>
      <c r="M36" s="81"/>
      <c r="N36" s="81"/>
      <c r="O36" s="81"/>
    </row>
    <row r="37" spans="1:30" s="360" customFormat="1" ht="18" outlineLevel="1" x14ac:dyDescent="0.3">
      <c r="A37" s="377" t="s">
        <v>140</v>
      </c>
      <c r="B37" s="378"/>
      <c r="C37" s="379">
        <f t="shared" ref="C37:J37" si="7">C34-SUM(C35:C36)</f>
        <v>0</v>
      </c>
      <c r="D37" s="379">
        <f t="shared" si="7"/>
        <v>0</v>
      </c>
      <c r="E37" s="379">
        <f t="shared" si="7"/>
        <v>0</v>
      </c>
      <c r="F37" s="379">
        <f t="shared" si="7"/>
        <v>0</v>
      </c>
      <c r="G37" s="379">
        <f t="shared" si="7"/>
        <v>0</v>
      </c>
      <c r="H37" s="379">
        <f t="shared" si="7"/>
        <v>0</v>
      </c>
      <c r="I37" s="379">
        <f t="shared" si="7"/>
        <v>0</v>
      </c>
      <c r="J37" s="380">
        <f t="shared" si="7"/>
        <v>0</v>
      </c>
      <c r="K37" s="380">
        <f t="shared" si="6"/>
        <v>0</v>
      </c>
      <c r="L37" s="381"/>
      <c r="P37" s="376"/>
      <c r="Q37" s="376"/>
    </row>
    <row r="38" spans="1:30" s="93" customFormat="1" outlineLevel="1" x14ac:dyDescent="0.3">
      <c r="A38" s="101" t="s">
        <v>141</v>
      </c>
      <c r="B38" s="102" t="s">
        <v>121</v>
      </c>
      <c r="C38" s="103">
        <f t="shared" ref="C38:J38" si="8">IFERROR(SUM(C39:C48),"N/A")</f>
        <v>0</v>
      </c>
      <c r="D38" s="103">
        <f t="shared" si="8"/>
        <v>0</v>
      </c>
      <c r="E38" s="103">
        <f t="shared" si="8"/>
        <v>0</v>
      </c>
      <c r="F38" s="103">
        <f t="shared" si="8"/>
        <v>0</v>
      </c>
      <c r="G38" s="103">
        <f t="shared" si="8"/>
        <v>0</v>
      </c>
      <c r="H38" s="103">
        <f t="shared" si="8"/>
        <v>0</v>
      </c>
      <c r="I38" s="103">
        <f t="shared" si="8"/>
        <v>0</v>
      </c>
      <c r="J38" s="104">
        <f t="shared" si="8"/>
        <v>0</v>
      </c>
      <c r="K38" s="105">
        <f t="shared" si="6"/>
        <v>0</v>
      </c>
      <c r="L38" s="91"/>
      <c r="M38" s="92" t="str">
        <f>IF(SUM(M39:M45)=100%,"OK","!")</f>
        <v>!</v>
      </c>
      <c r="N38" s="92" t="str">
        <f>IF(SUM(N39:N45)=100%,"OK","!")</f>
        <v>!</v>
      </c>
      <c r="O38" s="92" t="str">
        <f>IF(SUM(O39:O45)=100%,"OK","!")</f>
        <v>!</v>
      </c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</row>
    <row r="39" spans="1:30" s="93" customFormat="1" outlineLevel="1" x14ac:dyDescent="0.3">
      <c r="A39" s="113" t="s">
        <v>142</v>
      </c>
      <c r="B39" s="114"/>
      <c r="C39" s="96"/>
      <c r="D39" s="96"/>
      <c r="E39" s="96"/>
      <c r="F39" s="96"/>
      <c r="G39" s="96"/>
      <c r="H39" s="96"/>
      <c r="I39" s="96"/>
      <c r="J39" s="97"/>
      <c r="K39" s="98">
        <f t="shared" si="6"/>
        <v>0</v>
      </c>
      <c r="L39" s="99"/>
      <c r="M39" s="81" t="str">
        <f t="shared" ref="M39:M45" si="9">IFERROR(C39/$C$38,"N/A")</f>
        <v>N/A</v>
      </c>
      <c r="N39" s="81" t="str">
        <f t="shared" ref="N39:N45" si="10">IFERROR(D39/$D$38,"N/A")</f>
        <v>N/A</v>
      </c>
      <c r="O39" s="81" t="str">
        <f t="shared" ref="O39:O45" si="11">IFERROR(J39/$J$38,"N/A")</f>
        <v>N/A</v>
      </c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</row>
    <row r="40" spans="1:30" ht="31" outlineLevel="1" x14ac:dyDescent="0.3">
      <c r="A40" s="111" t="s">
        <v>143</v>
      </c>
      <c r="B40" s="112"/>
      <c r="C40" s="96"/>
      <c r="D40" s="96"/>
      <c r="E40" s="96"/>
      <c r="F40" s="96"/>
      <c r="G40" s="96"/>
      <c r="H40" s="96"/>
      <c r="I40" s="96"/>
      <c r="J40" s="97"/>
      <c r="K40" s="98">
        <f t="shared" si="6"/>
        <v>0</v>
      </c>
      <c r="L40" s="99"/>
      <c r="M40" s="81" t="str">
        <f t="shared" si="9"/>
        <v>N/A</v>
      </c>
      <c r="N40" s="81" t="str">
        <f t="shared" si="10"/>
        <v>N/A</v>
      </c>
      <c r="O40" s="81" t="str">
        <f t="shared" si="11"/>
        <v>N/A</v>
      </c>
    </row>
    <row r="41" spans="1:30" outlineLevel="1" x14ac:dyDescent="0.3">
      <c r="A41" s="113" t="s">
        <v>144</v>
      </c>
      <c r="B41" s="112"/>
      <c r="C41" s="96"/>
      <c r="D41" s="96"/>
      <c r="E41" s="96"/>
      <c r="F41" s="96"/>
      <c r="G41" s="96"/>
      <c r="H41" s="96"/>
      <c r="I41" s="96"/>
      <c r="J41" s="97"/>
      <c r="K41" s="98">
        <f t="shared" si="6"/>
        <v>0</v>
      </c>
      <c r="L41" s="99"/>
      <c r="M41" s="81" t="str">
        <f t="shared" si="9"/>
        <v>N/A</v>
      </c>
      <c r="N41" s="81" t="str">
        <f t="shared" si="10"/>
        <v>N/A</v>
      </c>
      <c r="O41" s="81" t="str">
        <f t="shared" si="11"/>
        <v>N/A</v>
      </c>
      <c r="P41" s="78"/>
      <c r="Q41" s="78"/>
    </row>
    <row r="42" spans="1:30" outlineLevel="1" x14ac:dyDescent="0.3">
      <c r="A42" s="113" t="s">
        <v>145</v>
      </c>
      <c r="B42" s="112"/>
      <c r="C42" s="96"/>
      <c r="D42" s="96"/>
      <c r="E42" s="96"/>
      <c r="F42" s="96"/>
      <c r="G42" s="96"/>
      <c r="H42" s="96"/>
      <c r="I42" s="96"/>
      <c r="J42" s="97"/>
      <c r="K42" s="98">
        <f t="shared" si="6"/>
        <v>0</v>
      </c>
      <c r="L42" s="99"/>
      <c r="M42" s="81" t="str">
        <f t="shared" si="9"/>
        <v>N/A</v>
      </c>
      <c r="N42" s="81" t="str">
        <f t="shared" si="10"/>
        <v>N/A</v>
      </c>
      <c r="O42" s="81" t="str">
        <f t="shared" si="11"/>
        <v>N/A</v>
      </c>
    </row>
    <row r="43" spans="1:30" outlineLevel="1" x14ac:dyDescent="0.3">
      <c r="A43" s="113" t="s">
        <v>146</v>
      </c>
      <c r="B43" s="112"/>
      <c r="C43" s="96"/>
      <c r="D43" s="96"/>
      <c r="E43" s="96"/>
      <c r="F43" s="96"/>
      <c r="G43" s="96"/>
      <c r="H43" s="96"/>
      <c r="I43" s="96"/>
      <c r="J43" s="97"/>
      <c r="K43" s="98">
        <f t="shared" si="6"/>
        <v>0</v>
      </c>
      <c r="L43" s="99"/>
      <c r="M43" s="81" t="str">
        <f t="shared" si="9"/>
        <v>N/A</v>
      </c>
      <c r="N43" s="81" t="str">
        <f t="shared" si="10"/>
        <v>N/A</v>
      </c>
      <c r="O43" s="81" t="str">
        <f t="shared" si="11"/>
        <v>N/A</v>
      </c>
    </row>
    <row r="44" spans="1:30" outlineLevel="1" x14ac:dyDescent="0.3">
      <c r="A44" s="113" t="s">
        <v>147</v>
      </c>
      <c r="B44" s="112"/>
      <c r="C44" s="96"/>
      <c r="D44" s="96"/>
      <c r="E44" s="96"/>
      <c r="F44" s="96"/>
      <c r="G44" s="96"/>
      <c r="H44" s="96"/>
      <c r="I44" s="96"/>
      <c r="J44" s="97"/>
      <c r="K44" s="98">
        <f t="shared" si="6"/>
        <v>0</v>
      </c>
      <c r="L44" s="99"/>
      <c r="M44" s="81" t="str">
        <f t="shared" si="9"/>
        <v>N/A</v>
      </c>
      <c r="N44" s="81" t="str">
        <f t="shared" si="10"/>
        <v>N/A</v>
      </c>
      <c r="O44" s="81" t="str">
        <f t="shared" si="11"/>
        <v>N/A</v>
      </c>
    </row>
    <row r="45" spans="1:30" outlineLevel="1" x14ac:dyDescent="0.3">
      <c r="A45" s="113" t="s">
        <v>148</v>
      </c>
      <c r="B45" s="112"/>
      <c r="C45" s="96"/>
      <c r="D45" s="96"/>
      <c r="E45" s="96"/>
      <c r="F45" s="96"/>
      <c r="G45" s="96"/>
      <c r="H45" s="96"/>
      <c r="I45" s="96"/>
      <c r="J45" s="97"/>
      <c r="K45" s="98">
        <f t="shared" si="6"/>
        <v>0</v>
      </c>
      <c r="L45" s="99"/>
      <c r="M45" s="81" t="str">
        <f t="shared" si="9"/>
        <v>N/A</v>
      </c>
      <c r="N45" s="81" t="str">
        <f t="shared" si="10"/>
        <v>N/A</v>
      </c>
      <c r="O45" s="81" t="str">
        <f t="shared" si="11"/>
        <v>N/A</v>
      </c>
      <c r="P45" s="78"/>
      <c r="Q45" s="78"/>
    </row>
    <row r="46" spans="1:30" hidden="1" outlineLevel="1" x14ac:dyDescent="0.3">
      <c r="A46" s="108"/>
      <c r="B46" s="112"/>
      <c r="C46" s="96"/>
      <c r="D46" s="96"/>
      <c r="E46" s="96"/>
      <c r="F46" s="96"/>
      <c r="G46" s="96"/>
      <c r="H46" s="96"/>
      <c r="I46" s="96"/>
      <c r="J46" s="97"/>
      <c r="K46" s="98"/>
      <c r="L46" s="99"/>
      <c r="M46" s="81"/>
      <c r="N46" s="81"/>
      <c r="O46" s="81"/>
    </row>
    <row r="47" spans="1:30" hidden="1" outlineLevel="1" x14ac:dyDescent="0.3">
      <c r="A47" s="108"/>
      <c r="B47" s="112"/>
      <c r="C47" s="96"/>
      <c r="D47" s="96"/>
      <c r="E47" s="96"/>
      <c r="F47" s="96"/>
      <c r="G47" s="96"/>
      <c r="H47" s="96"/>
      <c r="I47" s="96"/>
      <c r="J47" s="97"/>
      <c r="K47" s="98"/>
      <c r="L47" s="99"/>
      <c r="M47" s="81"/>
      <c r="N47" s="81"/>
      <c r="O47" s="81"/>
    </row>
    <row r="48" spans="1:30" hidden="1" outlineLevel="1" x14ac:dyDescent="0.3">
      <c r="A48" s="108"/>
      <c r="B48" s="112"/>
      <c r="C48" s="96"/>
      <c r="D48" s="96"/>
      <c r="E48" s="96"/>
      <c r="F48" s="96"/>
      <c r="G48" s="96"/>
      <c r="H48" s="96"/>
      <c r="I48" s="96"/>
      <c r="J48" s="97"/>
      <c r="K48" s="98"/>
      <c r="L48" s="99"/>
      <c r="M48" s="81"/>
      <c r="N48" s="81"/>
      <c r="O48" s="81"/>
    </row>
    <row r="49" spans="1:30" s="360" customFormat="1" ht="18" outlineLevel="1" x14ac:dyDescent="0.3">
      <c r="A49" s="377" t="s">
        <v>269</v>
      </c>
      <c r="B49" s="378"/>
      <c r="C49" s="379">
        <f t="shared" ref="C49:J49" si="12">C37-C38</f>
        <v>0</v>
      </c>
      <c r="D49" s="379">
        <f t="shared" si="12"/>
        <v>0</v>
      </c>
      <c r="E49" s="379">
        <f t="shared" si="12"/>
        <v>0</v>
      </c>
      <c r="F49" s="379">
        <f t="shared" si="12"/>
        <v>0</v>
      </c>
      <c r="G49" s="379">
        <f t="shared" si="12"/>
        <v>0</v>
      </c>
      <c r="H49" s="379">
        <f t="shared" si="12"/>
        <v>0</v>
      </c>
      <c r="I49" s="379">
        <f t="shared" si="12"/>
        <v>0</v>
      </c>
      <c r="J49" s="380">
        <f t="shared" si="12"/>
        <v>0</v>
      </c>
      <c r="K49" s="380">
        <f>K37-K38</f>
        <v>0</v>
      </c>
      <c r="L49" s="381"/>
      <c r="P49" s="376"/>
      <c r="Q49" s="376"/>
    </row>
    <row r="50" spans="1:30" outlineLevel="1" x14ac:dyDescent="0.3">
      <c r="A50" s="113" t="s">
        <v>149</v>
      </c>
      <c r="B50" s="95"/>
      <c r="C50" s="96"/>
      <c r="D50" s="96"/>
      <c r="E50" s="96"/>
      <c r="F50" s="96"/>
      <c r="G50" s="96"/>
      <c r="H50" s="96"/>
      <c r="I50" s="96"/>
      <c r="J50" s="97"/>
      <c r="K50" s="115">
        <f>SUM(C50:J50)</f>
        <v>0</v>
      </c>
      <c r="L50" s="99"/>
    </row>
    <row r="51" spans="1:30" s="360" customFormat="1" ht="18" outlineLevel="1" x14ac:dyDescent="0.3">
      <c r="A51" s="377" t="s">
        <v>270</v>
      </c>
      <c r="B51" s="378"/>
      <c r="C51" s="379">
        <f t="shared" ref="C51:J51" si="13">C49-C50</f>
        <v>0</v>
      </c>
      <c r="D51" s="379">
        <f t="shared" si="13"/>
        <v>0</v>
      </c>
      <c r="E51" s="379">
        <f t="shared" si="13"/>
        <v>0</v>
      </c>
      <c r="F51" s="379">
        <f t="shared" si="13"/>
        <v>0</v>
      </c>
      <c r="G51" s="379">
        <f t="shared" si="13"/>
        <v>0</v>
      </c>
      <c r="H51" s="379">
        <f t="shared" si="13"/>
        <v>0</v>
      </c>
      <c r="I51" s="379">
        <f t="shared" si="13"/>
        <v>0</v>
      </c>
      <c r="J51" s="380">
        <f t="shared" si="13"/>
        <v>0</v>
      </c>
      <c r="K51" s="380">
        <f>K49-K50</f>
        <v>0</v>
      </c>
      <c r="L51" s="381"/>
    </row>
    <row r="52" spans="1:30" outlineLevel="1" x14ac:dyDescent="0.3">
      <c r="A52" s="113" t="s">
        <v>150</v>
      </c>
      <c r="B52" s="95"/>
      <c r="C52" s="96"/>
      <c r="D52" s="96"/>
      <c r="E52" s="96"/>
      <c r="F52" s="96"/>
      <c r="G52" s="96"/>
      <c r="H52" s="96"/>
      <c r="I52" s="96"/>
      <c r="J52" s="97"/>
      <c r="K52" s="98">
        <f>SUM(C52:J52)</f>
        <v>0</v>
      </c>
      <c r="L52" s="99"/>
    </row>
    <row r="53" spans="1:30" outlineLevel="1" x14ac:dyDescent="0.3">
      <c r="A53" s="113" t="s">
        <v>151</v>
      </c>
      <c r="B53" s="95"/>
      <c r="C53" s="116">
        <v>0</v>
      </c>
      <c r="D53" s="116">
        <v>0</v>
      </c>
      <c r="E53" s="116">
        <v>0</v>
      </c>
      <c r="F53" s="116">
        <v>0</v>
      </c>
      <c r="G53" s="116">
        <v>0</v>
      </c>
      <c r="H53" s="116">
        <v>0</v>
      </c>
      <c r="I53" s="116">
        <v>0</v>
      </c>
      <c r="J53" s="110">
        <v>0</v>
      </c>
      <c r="K53" s="98">
        <f>SUM(C53:J53)</f>
        <v>0</v>
      </c>
      <c r="L53" s="99"/>
      <c r="P53" s="78"/>
      <c r="Q53" s="78"/>
    </row>
    <row r="54" spans="1:30" outlineLevel="1" x14ac:dyDescent="0.3">
      <c r="A54" s="113" t="s">
        <v>152</v>
      </c>
      <c r="B54" s="95"/>
      <c r="C54" s="107">
        <v>0</v>
      </c>
      <c r="D54" s="107">
        <v>0</v>
      </c>
      <c r="E54" s="107">
        <v>0</v>
      </c>
      <c r="F54" s="107">
        <v>0</v>
      </c>
      <c r="G54" s="107">
        <v>0</v>
      </c>
      <c r="H54" s="107">
        <v>0</v>
      </c>
      <c r="I54" s="107">
        <v>0</v>
      </c>
      <c r="J54" s="97">
        <v>0</v>
      </c>
      <c r="K54" s="98"/>
      <c r="L54" s="99"/>
    </row>
    <row r="55" spans="1:30" outlineLevel="1" x14ac:dyDescent="0.3">
      <c r="A55" s="117" t="s">
        <v>153</v>
      </c>
      <c r="B55" s="95"/>
      <c r="C55" s="107">
        <v>0</v>
      </c>
      <c r="D55" s="107">
        <v>0</v>
      </c>
      <c r="E55" s="107">
        <v>0</v>
      </c>
      <c r="F55" s="107">
        <v>0</v>
      </c>
      <c r="G55" s="107">
        <v>0</v>
      </c>
      <c r="H55" s="107">
        <v>0</v>
      </c>
      <c r="I55" s="107">
        <v>0</v>
      </c>
      <c r="J55" s="97">
        <v>0</v>
      </c>
      <c r="K55" s="98">
        <f>SUM(C55:J55)</f>
        <v>0</v>
      </c>
      <c r="L55" s="99"/>
    </row>
    <row r="56" spans="1:30" s="360" customFormat="1" ht="18" outlineLevel="1" x14ac:dyDescent="0.3">
      <c r="A56" s="377" t="s">
        <v>271</v>
      </c>
      <c r="B56" s="378"/>
      <c r="C56" s="379">
        <f t="shared" ref="C56:K56" si="14">C51-C52+C53-C55</f>
        <v>0</v>
      </c>
      <c r="D56" s="379">
        <f t="shared" si="14"/>
        <v>0</v>
      </c>
      <c r="E56" s="379">
        <f t="shared" si="14"/>
        <v>0</v>
      </c>
      <c r="F56" s="379">
        <f t="shared" si="14"/>
        <v>0</v>
      </c>
      <c r="G56" s="379">
        <f t="shared" si="14"/>
        <v>0</v>
      </c>
      <c r="H56" s="379">
        <f t="shared" si="14"/>
        <v>0</v>
      </c>
      <c r="I56" s="379">
        <f t="shared" si="14"/>
        <v>0</v>
      </c>
      <c r="J56" s="380">
        <f t="shared" si="14"/>
        <v>0</v>
      </c>
      <c r="K56" s="380">
        <f t="shared" si="14"/>
        <v>0</v>
      </c>
      <c r="L56" s="381"/>
    </row>
    <row r="57" spans="1:30" outlineLevel="1" x14ac:dyDescent="0.3">
      <c r="A57" s="113" t="s">
        <v>154</v>
      </c>
      <c r="B57" s="95"/>
      <c r="C57" s="96"/>
      <c r="D57" s="96"/>
      <c r="E57" s="96"/>
      <c r="F57" s="96"/>
      <c r="G57" s="96"/>
      <c r="H57" s="96"/>
      <c r="I57" s="96"/>
      <c r="J57" s="97"/>
      <c r="K57" s="98">
        <f>SUM(C57:J57)</f>
        <v>0</v>
      </c>
      <c r="L57" s="99"/>
      <c r="P57" s="78"/>
      <c r="Q57" s="78"/>
    </row>
    <row r="58" spans="1:30" s="360" customFormat="1" ht="18" outlineLevel="1" x14ac:dyDescent="0.3">
      <c r="A58" s="382" t="s">
        <v>155</v>
      </c>
      <c r="B58" s="383"/>
      <c r="C58" s="384">
        <f t="shared" ref="C58:K58" si="15">C56-C57</f>
        <v>0</v>
      </c>
      <c r="D58" s="384">
        <f t="shared" si="15"/>
        <v>0</v>
      </c>
      <c r="E58" s="384">
        <f t="shared" si="15"/>
        <v>0</v>
      </c>
      <c r="F58" s="384">
        <f t="shared" si="15"/>
        <v>0</v>
      </c>
      <c r="G58" s="384">
        <f t="shared" si="15"/>
        <v>0</v>
      </c>
      <c r="H58" s="384">
        <f t="shared" si="15"/>
        <v>0</v>
      </c>
      <c r="I58" s="384">
        <f t="shared" si="15"/>
        <v>0</v>
      </c>
      <c r="J58" s="385">
        <f t="shared" si="15"/>
        <v>0</v>
      </c>
      <c r="K58" s="385">
        <f t="shared" si="15"/>
        <v>0</v>
      </c>
      <c r="L58" s="381"/>
    </row>
    <row r="59" spans="1:30" s="376" customFormat="1" ht="18.5" outlineLevel="1" thickBot="1" x14ac:dyDescent="0.35">
      <c r="A59" s="386" t="s">
        <v>156</v>
      </c>
      <c r="B59" s="387"/>
      <c r="C59" s="388">
        <f>C58</f>
        <v>0</v>
      </c>
      <c r="D59" s="388">
        <f t="shared" ref="D59:I59" si="16">C59+D58</f>
        <v>0</v>
      </c>
      <c r="E59" s="388">
        <f t="shared" si="16"/>
        <v>0</v>
      </c>
      <c r="F59" s="388">
        <f t="shared" si="16"/>
        <v>0</v>
      </c>
      <c r="G59" s="388">
        <f t="shared" si="16"/>
        <v>0</v>
      </c>
      <c r="H59" s="388">
        <f t="shared" si="16"/>
        <v>0</v>
      </c>
      <c r="I59" s="388">
        <f t="shared" si="16"/>
        <v>0</v>
      </c>
      <c r="J59" s="389">
        <f>H59+J58</f>
        <v>0</v>
      </c>
      <c r="K59" s="389"/>
      <c r="L59" s="381"/>
      <c r="P59" s="360"/>
      <c r="Q59" s="360"/>
      <c r="R59" s="360"/>
      <c r="S59" s="360"/>
      <c r="T59" s="360"/>
      <c r="U59" s="360"/>
      <c r="V59" s="360"/>
      <c r="W59" s="360"/>
      <c r="X59" s="360"/>
      <c r="Y59" s="360"/>
      <c r="Z59" s="360"/>
      <c r="AA59" s="360"/>
      <c r="AB59" s="360"/>
      <c r="AC59" s="360"/>
      <c r="AD59" s="360"/>
    </row>
    <row r="60" spans="1:30" ht="16" outlineLevel="1" thickTop="1" x14ac:dyDescent="0.3">
      <c r="A60" s="108"/>
      <c r="B60" s="108"/>
      <c r="C60" s="118"/>
      <c r="D60" s="118"/>
      <c r="E60" s="118"/>
      <c r="F60" s="118"/>
      <c r="G60" s="118"/>
      <c r="H60" s="118"/>
      <c r="I60" s="116"/>
      <c r="L60" s="93"/>
    </row>
    <row r="61" spans="1:30" s="121" customFormat="1" outlineLevel="1" x14ac:dyDescent="0.35">
      <c r="A61" s="119" t="s">
        <v>157</v>
      </c>
      <c r="B61" s="120" t="s">
        <v>122</v>
      </c>
      <c r="C61" s="120"/>
      <c r="D61" s="120"/>
      <c r="E61" s="120"/>
      <c r="F61" s="120"/>
      <c r="G61" s="120"/>
      <c r="H61" s="120"/>
      <c r="I61" s="120"/>
      <c r="J61" s="120"/>
      <c r="M61" s="78"/>
      <c r="P61" s="78"/>
      <c r="Q61" s="78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</row>
    <row r="62" spans="1:30" s="121" customFormat="1" outlineLevel="1" x14ac:dyDescent="0.35">
      <c r="A62" s="121" t="s">
        <v>158</v>
      </c>
      <c r="B62" s="122">
        <v>0.03</v>
      </c>
      <c r="C62" s="123">
        <f t="shared" ref="C62:J62" si="17">(C15+C15*$B$62)</f>
        <v>0</v>
      </c>
      <c r="D62" s="123">
        <f t="shared" si="17"/>
        <v>0</v>
      </c>
      <c r="E62" s="123">
        <f t="shared" si="17"/>
        <v>0</v>
      </c>
      <c r="F62" s="123">
        <f t="shared" si="17"/>
        <v>0</v>
      </c>
      <c r="G62" s="123">
        <f t="shared" si="17"/>
        <v>0</v>
      </c>
      <c r="H62" s="123">
        <f t="shared" si="17"/>
        <v>0</v>
      </c>
      <c r="I62" s="123">
        <f t="shared" si="17"/>
        <v>0</v>
      </c>
      <c r="J62" s="123">
        <f t="shared" si="17"/>
        <v>0</v>
      </c>
      <c r="M62" s="78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</row>
    <row r="63" spans="1:30" s="121" customFormat="1" outlineLevel="1" x14ac:dyDescent="0.35">
      <c r="A63" s="121" t="s">
        <v>159</v>
      </c>
      <c r="B63" s="122">
        <v>0.02</v>
      </c>
      <c r="C63" s="123">
        <f t="shared" ref="C63:J63" si="18">C25+C25*$B$63</f>
        <v>0</v>
      </c>
      <c r="D63" s="123">
        <f t="shared" si="18"/>
        <v>0</v>
      </c>
      <c r="E63" s="123">
        <f t="shared" si="18"/>
        <v>0</v>
      </c>
      <c r="F63" s="123">
        <f t="shared" si="18"/>
        <v>0</v>
      </c>
      <c r="G63" s="123">
        <f t="shared" si="18"/>
        <v>0</v>
      </c>
      <c r="H63" s="123">
        <f t="shared" si="18"/>
        <v>0</v>
      </c>
      <c r="I63" s="123">
        <f t="shared" si="18"/>
        <v>0</v>
      </c>
      <c r="J63" s="123">
        <f t="shared" si="18"/>
        <v>0</v>
      </c>
      <c r="M63" s="78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</row>
    <row r="64" spans="1:30" s="121" customFormat="1" outlineLevel="1" x14ac:dyDescent="0.35">
      <c r="A64" s="121" t="s">
        <v>160</v>
      </c>
      <c r="B64" s="122">
        <v>0</v>
      </c>
      <c r="C64" s="123">
        <f t="shared" ref="C64:J65" si="19">C35+C35*$B$64</f>
        <v>0</v>
      </c>
      <c r="D64" s="123">
        <f t="shared" si="19"/>
        <v>0</v>
      </c>
      <c r="E64" s="123">
        <f t="shared" si="19"/>
        <v>0</v>
      </c>
      <c r="F64" s="123">
        <f t="shared" si="19"/>
        <v>0</v>
      </c>
      <c r="G64" s="123">
        <f t="shared" si="19"/>
        <v>0</v>
      </c>
      <c r="H64" s="123">
        <f t="shared" si="19"/>
        <v>0</v>
      </c>
      <c r="I64" s="123">
        <f t="shared" si="19"/>
        <v>0</v>
      </c>
      <c r="J64" s="123">
        <f t="shared" si="19"/>
        <v>0</v>
      </c>
      <c r="M64" s="78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</row>
    <row r="65" spans="1:34" s="121" customFormat="1" outlineLevel="1" x14ac:dyDescent="0.35">
      <c r="A65" s="121" t="s">
        <v>161</v>
      </c>
      <c r="B65" s="122">
        <v>0</v>
      </c>
      <c r="C65" s="123">
        <f>C38+C38*$B$65</f>
        <v>0</v>
      </c>
      <c r="D65" s="123">
        <f t="shared" ref="D65:J65" si="20">D38+D38*$B$65</f>
        <v>0</v>
      </c>
      <c r="E65" s="123">
        <f t="shared" si="20"/>
        <v>0</v>
      </c>
      <c r="F65" s="123">
        <f t="shared" si="20"/>
        <v>0</v>
      </c>
      <c r="G65" s="123">
        <f t="shared" si="20"/>
        <v>0</v>
      </c>
      <c r="H65" s="123">
        <f t="shared" si="20"/>
        <v>0</v>
      </c>
      <c r="I65" s="123">
        <f t="shared" si="20"/>
        <v>0</v>
      </c>
      <c r="J65" s="123">
        <f t="shared" si="20"/>
        <v>0</v>
      </c>
      <c r="M65" s="78"/>
      <c r="P65" s="78"/>
      <c r="Q65" s="78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</row>
    <row r="66" spans="1:34" s="121" customFormat="1" ht="16" outlineLevel="1" thickBot="1" x14ac:dyDescent="0.4">
      <c r="A66" s="124" t="s">
        <v>155</v>
      </c>
      <c r="B66" s="125"/>
      <c r="C66" s="126">
        <f t="shared" ref="C66:J66" si="21">C62-C63-C64-C65-C50-C52+C53-C54+C55-C57</f>
        <v>0</v>
      </c>
      <c r="D66" s="126">
        <f t="shared" si="21"/>
        <v>0</v>
      </c>
      <c r="E66" s="126">
        <f t="shared" si="21"/>
        <v>0</v>
      </c>
      <c r="F66" s="126">
        <f t="shared" si="21"/>
        <v>0</v>
      </c>
      <c r="G66" s="126">
        <f t="shared" si="21"/>
        <v>0</v>
      </c>
      <c r="H66" s="126">
        <f t="shared" si="21"/>
        <v>0</v>
      </c>
      <c r="I66" s="126">
        <f t="shared" si="21"/>
        <v>0</v>
      </c>
      <c r="J66" s="126">
        <f t="shared" si="21"/>
        <v>0</v>
      </c>
      <c r="M66" s="78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</row>
    <row r="67" spans="1:34" s="121" customFormat="1" ht="16" thickTop="1" x14ac:dyDescent="0.35">
      <c r="A67" s="127"/>
      <c r="B67" s="127"/>
      <c r="C67" s="128"/>
      <c r="D67" s="128"/>
      <c r="E67" s="128"/>
      <c r="F67" s="128"/>
      <c r="G67" s="128"/>
      <c r="H67" s="128"/>
      <c r="I67" s="128"/>
      <c r="J67" s="128"/>
      <c r="M67" s="78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</row>
    <row r="68" spans="1:34" s="360" customFormat="1" ht="29.5" customHeight="1" x14ac:dyDescent="0.3">
      <c r="A68" s="358" t="s">
        <v>162</v>
      </c>
      <c r="B68" s="359"/>
      <c r="C68" s="359"/>
      <c r="D68" s="359"/>
      <c r="E68" s="359"/>
      <c r="F68" s="359"/>
      <c r="G68" s="359"/>
      <c r="H68" s="359"/>
      <c r="I68" s="359"/>
      <c r="J68" s="359"/>
      <c r="K68" s="359"/>
      <c r="L68" s="359"/>
      <c r="M68" s="359"/>
      <c r="N68" s="359"/>
      <c r="O68" s="359"/>
      <c r="Y68" s="361"/>
      <c r="AF68" s="362"/>
    </row>
    <row r="69" spans="1:34" s="132" customFormat="1" outlineLevel="1" x14ac:dyDescent="0.35">
      <c r="A69" s="129"/>
      <c r="B69" s="129"/>
      <c r="C69" s="129"/>
      <c r="D69" s="129"/>
      <c r="E69" s="129"/>
      <c r="F69" s="130" t="s">
        <v>123</v>
      </c>
      <c r="G69" s="129"/>
      <c r="H69" s="129"/>
      <c r="I69" s="129"/>
      <c r="J69" s="129"/>
      <c r="K69" s="129"/>
      <c r="L69" s="131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</row>
    <row r="70" spans="1:34" s="61" customFormat="1" ht="93" outlineLevel="1" x14ac:dyDescent="0.3">
      <c r="A70" s="133" t="s">
        <v>163</v>
      </c>
      <c r="B70" s="134" t="s">
        <v>124</v>
      </c>
      <c r="C70" s="135" t="s">
        <v>125</v>
      </c>
      <c r="D70" s="136" t="s">
        <v>126</v>
      </c>
      <c r="E70" s="137" t="s">
        <v>127</v>
      </c>
      <c r="F70" s="138" t="s">
        <v>128</v>
      </c>
      <c r="G70" s="139" t="s">
        <v>129</v>
      </c>
      <c r="H70" s="139" t="s">
        <v>130</v>
      </c>
      <c r="I70" s="61" t="s">
        <v>131</v>
      </c>
      <c r="J70" s="140" t="s">
        <v>132</v>
      </c>
      <c r="K70" s="141" t="s">
        <v>120</v>
      </c>
      <c r="L70" s="142" t="s">
        <v>175</v>
      </c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</row>
    <row r="71" spans="1:34" outlineLevel="1" x14ac:dyDescent="0.3">
      <c r="A71" s="143" t="s">
        <v>164</v>
      </c>
      <c r="B71" s="144"/>
      <c r="C71" s="145"/>
      <c r="D71" s="145"/>
      <c r="E71" s="146">
        <f t="shared" ref="E71:E78" si="22">IFERROR(D71+C71,"")</f>
        <v>0</v>
      </c>
      <c r="F71" s="147"/>
      <c r="G71" s="148"/>
      <c r="H71" s="148"/>
      <c r="I71" s="148"/>
      <c r="J71" s="149">
        <f t="shared" ref="J71:J78" si="23">IFERROR(B71-F71-G71-H71-I71-E71,"")</f>
        <v>0</v>
      </c>
      <c r="K71" s="150">
        <f t="shared" ref="K71:K78" si="24">SUM(F71:J71)</f>
        <v>0</v>
      </c>
      <c r="L71" s="150" t="str">
        <f>IFERROR(IF(K71=(B71-E71),"financement=coûts d'investissement","!"),"N/A")</f>
        <v>financement=coûts d'investissement</v>
      </c>
    </row>
    <row r="72" spans="1:34" outlineLevel="1" x14ac:dyDescent="0.3">
      <c r="A72" s="151" t="s">
        <v>165</v>
      </c>
      <c r="B72" s="152"/>
      <c r="C72" s="153"/>
      <c r="D72" s="153"/>
      <c r="E72" s="154">
        <f t="shared" si="22"/>
        <v>0</v>
      </c>
      <c r="F72" s="155"/>
      <c r="G72" s="156"/>
      <c r="H72" s="156"/>
      <c r="I72" s="156"/>
      <c r="J72" s="157">
        <f t="shared" si="23"/>
        <v>0</v>
      </c>
      <c r="K72" s="158">
        <f t="shared" si="24"/>
        <v>0</v>
      </c>
      <c r="L72" s="150" t="str">
        <f t="shared" ref="L72:L78" si="25">IFERROR(IF(K72=(B72-E72),"financement=coûts d'investissement","!"),"N/A")</f>
        <v>financement=coûts d'investissement</v>
      </c>
      <c r="P72" s="78"/>
      <c r="Q72" s="78"/>
    </row>
    <row r="73" spans="1:34" outlineLevel="1" x14ac:dyDescent="0.3">
      <c r="A73" s="151" t="s">
        <v>166</v>
      </c>
      <c r="B73" s="152"/>
      <c r="C73" s="153"/>
      <c r="D73" s="153"/>
      <c r="E73" s="154">
        <f t="shared" si="22"/>
        <v>0</v>
      </c>
      <c r="F73" s="155"/>
      <c r="G73" s="156"/>
      <c r="H73" s="156"/>
      <c r="I73" s="156"/>
      <c r="J73" s="157">
        <f t="shared" si="23"/>
        <v>0</v>
      </c>
      <c r="K73" s="158">
        <f t="shared" si="24"/>
        <v>0</v>
      </c>
      <c r="L73" s="150" t="str">
        <f t="shared" si="25"/>
        <v>financement=coûts d'investissement</v>
      </c>
    </row>
    <row r="74" spans="1:34" outlineLevel="1" x14ac:dyDescent="0.3">
      <c r="A74" s="151" t="s">
        <v>167</v>
      </c>
      <c r="B74" s="152"/>
      <c r="C74" s="153"/>
      <c r="D74" s="153"/>
      <c r="E74" s="154">
        <f t="shared" si="22"/>
        <v>0</v>
      </c>
      <c r="F74" s="155"/>
      <c r="G74" s="156"/>
      <c r="H74" s="156"/>
      <c r="I74" s="156"/>
      <c r="J74" s="157">
        <f t="shared" si="23"/>
        <v>0</v>
      </c>
      <c r="K74" s="158">
        <f t="shared" si="24"/>
        <v>0</v>
      </c>
      <c r="L74" s="150" t="str">
        <f t="shared" si="25"/>
        <v>financement=coûts d'investissement</v>
      </c>
    </row>
    <row r="75" spans="1:34" outlineLevel="1" x14ac:dyDescent="0.3">
      <c r="A75" s="151" t="s">
        <v>168</v>
      </c>
      <c r="B75" s="152"/>
      <c r="C75" s="153"/>
      <c r="D75" s="153"/>
      <c r="E75" s="154">
        <f t="shared" si="22"/>
        <v>0</v>
      </c>
      <c r="F75" s="155"/>
      <c r="G75" s="156"/>
      <c r="H75" s="156"/>
      <c r="I75" s="156"/>
      <c r="J75" s="157">
        <f t="shared" si="23"/>
        <v>0</v>
      </c>
      <c r="K75" s="158">
        <f t="shared" si="24"/>
        <v>0</v>
      </c>
      <c r="L75" s="150" t="str">
        <f t="shared" si="25"/>
        <v>financement=coûts d'investissement</v>
      </c>
    </row>
    <row r="76" spans="1:34" outlineLevel="1" x14ac:dyDescent="0.3">
      <c r="A76" s="151" t="s">
        <v>169</v>
      </c>
      <c r="B76" s="152"/>
      <c r="C76" s="153"/>
      <c r="D76" s="153"/>
      <c r="E76" s="154">
        <f t="shared" si="22"/>
        <v>0</v>
      </c>
      <c r="F76" s="155"/>
      <c r="G76" s="156"/>
      <c r="H76" s="156"/>
      <c r="I76" s="156"/>
      <c r="J76" s="157">
        <f t="shared" si="23"/>
        <v>0</v>
      </c>
      <c r="K76" s="158">
        <f t="shared" si="24"/>
        <v>0</v>
      </c>
      <c r="L76" s="150" t="str">
        <f t="shared" si="25"/>
        <v>financement=coûts d'investissement</v>
      </c>
      <c r="P76" s="78"/>
      <c r="Q76" s="78"/>
    </row>
    <row r="77" spans="1:34" outlineLevel="1" x14ac:dyDescent="0.3">
      <c r="A77" s="151" t="s">
        <v>170</v>
      </c>
      <c r="B77" s="152"/>
      <c r="C77" s="153"/>
      <c r="D77" s="153"/>
      <c r="E77" s="154">
        <f t="shared" si="22"/>
        <v>0</v>
      </c>
      <c r="F77" s="155"/>
      <c r="G77" s="156"/>
      <c r="H77" s="156"/>
      <c r="I77" s="156"/>
      <c r="J77" s="157">
        <f t="shared" si="23"/>
        <v>0</v>
      </c>
      <c r="K77" s="158">
        <f t="shared" si="24"/>
        <v>0</v>
      </c>
      <c r="L77" s="150" t="str">
        <f t="shared" si="25"/>
        <v>financement=coûts d'investissement</v>
      </c>
    </row>
    <row r="78" spans="1:34" outlineLevel="1" x14ac:dyDescent="0.3">
      <c r="A78" s="159" t="s">
        <v>171</v>
      </c>
      <c r="B78" s="160"/>
      <c r="C78" s="161"/>
      <c r="D78" s="161"/>
      <c r="E78" s="162">
        <f t="shared" si="22"/>
        <v>0</v>
      </c>
      <c r="F78" s="163"/>
      <c r="G78" s="164"/>
      <c r="H78" s="164"/>
      <c r="I78" s="164"/>
      <c r="J78" s="165">
        <f t="shared" si="23"/>
        <v>0</v>
      </c>
      <c r="K78" s="166">
        <f t="shared" si="24"/>
        <v>0</v>
      </c>
      <c r="L78" s="150" t="str">
        <f t="shared" si="25"/>
        <v>financement=coûts d'investissement</v>
      </c>
    </row>
    <row r="79" spans="1:34" ht="16" outlineLevel="1" thickBot="1" x14ac:dyDescent="0.35">
      <c r="A79" s="167" t="s">
        <v>120</v>
      </c>
      <c r="B79" s="168"/>
      <c r="C79" s="169">
        <f>SUM(C71:C77)</f>
        <v>0</v>
      </c>
      <c r="D79" s="170">
        <f>SUM(D71:D77)</f>
        <v>0</v>
      </c>
      <c r="E79" s="169">
        <f t="shared" ref="E79:K79" si="26">SUM(E71:E78)</f>
        <v>0</v>
      </c>
      <c r="F79" s="171">
        <f t="shared" si="26"/>
        <v>0</v>
      </c>
      <c r="G79" s="172">
        <f t="shared" si="26"/>
        <v>0</v>
      </c>
      <c r="H79" s="172">
        <f t="shared" si="26"/>
        <v>0</v>
      </c>
      <c r="I79" s="172">
        <f t="shared" si="26"/>
        <v>0</v>
      </c>
      <c r="J79" s="170">
        <f t="shared" si="26"/>
        <v>0</v>
      </c>
      <c r="K79" s="173">
        <f t="shared" si="26"/>
        <v>0</v>
      </c>
      <c r="L79" s="174" t="str">
        <f>IFERROR(IF(K79=(B79-E79),"financement=coûts d'investissement","!"),"N/A")</f>
        <v>financement=coûts d'investissement</v>
      </c>
    </row>
    <row r="80" spans="1:34" s="78" customFormat="1" ht="16" thickTop="1" x14ac:dyDescent="0.3">
      <c r="A80" s="175"/>
      <c r="B80" s="176"/>
      <c r="C80" s="177"/>
      <c r="D80" s="177"/>
      <c r="E80" s="177"/>
      <c r="F80" s="177"/>
      <c r="G80" s="178"/>
      <c r="H80" s="178"/>
      <c r="I80" s="177"/>
      <c r="J80" s="178"/>
      <c r="L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E80" s="60"/>
      <c r="AF80" s="60"/>
      <c r="AG80" s="60"/>
      <c r="AH80" s="60"/>
    </row>
    <row r="103" spans="1:1" x14ac:dyDescent="0.3">
      <c r="A103" s="179"/>
    </row>
  </sheetData>
  <sheetProtection sheet="1"/>
  <mergeCells count="2">
    <mergeCell ref="A9:O9"/>
    <mergeCell ref="M13:O13"/>
  </mergeCells>
  <dataValidations count="1">
    <dataValidation type="list" allowBlank="1" showInputMessage="1" showErrorMessage="1" sqref="B5">
      <formula1>INDIRECT(B4)</formula1>
    </dataValidation>
  </dataValidations>
  <pageMargins left="0.7" right="0.7" top="0.78740157499999996" bottom="0.78740157499999996" header="0.3" footer="0.3"/>
  <pageSetup paperSize="9" scale="38" orientation="landscape" r:id="rId1"/>
  <ignoredErrors>
    <ignoredError sqref="J71:K78 C15:O48 C52:O64 C51:J51 L51:O51 L71:L79 E71:E78 C79:K79 C50:O50 C49:J49 L49:O49 C66:O67 K65:O65" unlockedFormula="1"/>
  </ignoredError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'Dropdown input'!$B$27:$G$27</xm:f>
          </x14:formula1>
          <xm:sqref>B4</xm:sqref>
        </x14:dataValidation>
        <x14:dataValidation type="list" allowBlank="1" showInputMessage="1" showErrorMessage="1">
          <x14:formula1>
            <xm:f>'Dropdown input'!$B$37:$B$39</xm:f>
          </x14:formula1>
          <xm:sqref>B6</xm:sqref>
        </x14:dataValidation>
        <x14:dataValidation type="list" allowBlank="1" showInputMessage="1" showErrorMessage="1">
          <x14:formula1>
            <xm:f>'Dropdown input'!$D$41:$D$43</xm:f>
          </x14:formula1>
          <xm:sqref>B3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135"/>
  <sheetViews>
    <sheetView showGridLines="0" view="pageBreakPreview" topLeftCell="A3" zoomScale="70" zoomScaleNormal="60" zoomScaleSheetLayoutView="70" workbookViewId="0">
      <selection activeCell="A34" sqref="A34"/>
    </sheetView>
  </sheetViews>
  <sheetFormatPr baseColWidth="10" defaultColWidth="11" defaultRowHeight="14" outlineLevelRow="1" x14ac:dyDescent="0.3"/>
  <cols>
    <col min="1" max="1" width="54.5" style="49" customWidth="1"/>
    <col min="2" max="2" width="23.1640625" style="49" customWidth="1"/>
    <col min="3" max="3" width="14.1640625" style="49" customWidth="1"/>
    <col min="4" max="4" width="11" style="49"/>
    <col min="5" max="10" width="11" style="49" customWidth="1"/>
    <col min="11" max="11" width="16.5" style="49" customWidth="1"/>
    <col min="12" max="12" width="22.5" style="49" customWidth="1"/>
    <col min="13" max="13" width="1.58203125" style="49" customWidth="1"/>
    <col min="14" max="14" width="26.9140625" style="49" customWidth="1"/>
    <col min="15" max="15" width="8.33203125" style="49" customWidth="1"/>
    <col min="16" max="16" width="41.33203125" style="49" customWidth="1"/>
    <col min="17" max="16384" width="11" style="49"/>
  </cols>
  <sheetData>
    <row r="1" spans="1:19" s="51" customFormat="1" ht="22.5" customHeight="1" x14ac:dyDescent="0.3">
      <c r="A1" s="180" t="s">
        <v>176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17"/>
      <c r="R1" s="117"/>
      <c r="S1" s="117"/>
    </row>
    <row r="2" spans="1:19" s="51" customFormat="1" ht="22.5" customHeight="1" x14ac:dyDescent="0.3">
      <c r="A2" s="182" t="s">
        <v>97</v>
      </c>
      <c r="B2" s="183"/>
      <c r="C2" s="184"/>
      <c r="D2" s="185"/>
      <c r="E2" s="182" t="s">
        <v>98</v>
      </c>
      <c r="F2" s="183"/>
      <c r="G2" s="185"/>
      <c r="H2" s="185"/>
      <c r="I2" s="185"/>
      <c r="J2" s="185"/>
      <c r="K2" s="185"/>
      <c r="L2" s="185"/>
      <c r="M2" s="185"/>
      <c r="N2" s="185"/>
      <c r="O2" s="185"/>
      <c r="P2" s="117"/>
      <c r="Q2" s="117"/>
      <c r="R2" s="117"/>
      <c r="S2" s="117"/>
    </row>
    <row r="3" spans="1:19" s="51" customFormat="1" ht="21" customHeight="1" x14ac:dyDescent="0.3">
      <c r="A3" s="186" t="s">
        <v>102</v>
      </c>
      <c r="B3" s="187" t="s">
        <v>177</v>
      </c>
      <c r="C3" s="75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17"/>
      <c r="R3" s="117"/>
      <c r="S3" s="117"/>
    </row>
    <row r="4" spans="1:19" ht="7" customHeight="1" thickBot="1" x14ac:dyDescent="0.4">
      <c r="A4" s="189"/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</row>
    <row r="5" spans="1:19" ht="41.65" customHeight="1" thickTop="1" x14ac:dyDescent="0.35">
      <c r="A5" s="393" t="s">
        <v>178</v>
      </c>
      <c r="B5" s="394"/>
      <c r="C5" s="394"/>
      <c r="D5" s="394"/>
      <c r="E5" s="394"/>
      <c r="F5" s="394"/>
      <c r="G5" s="394"/>
      <c r="H5" s="394"/>
      <c r="I5" s="394"/>
      <c r="J5" s="394"/>
      <c r="K5" s="394"/>
      <c r="L5" s="394"/>
      <c r="M5" s="394"/>
      <c r="N5" s="394"/>
      <c r="O5" s="394"/>
      <c r="P5" s="395"/>
      <c r="Q5" s="121"/>
      <c r="R5" s="121"/>
      <c r="S5" s="121"/>
    </row>
    <row r="6" spans="1:19" ht="6" customHeight="1" x14ac:dyDescent="0.35">
      <c r="A6" s="190"/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2"/>
      <c r="Q6" s="121"/>
      <c r="R6" s="121"/>
      <c r="S6" s="121"/>
    </row>
    <row r="7" spans="1:19" ht="19" customHeight="1" thickBot="1" x14ac:dyDescent="0.4">
      <c r="A7" s="52" t="s">
        <v>107</v>
      </c>
      <c r="B7" s="193"/>
      <c r="C7" s="193"/>
      <c r="D7" s="193"/>
      <c r="E7" s="193"/>
      <c r="F7" s="193"/>
      <c r="G7" s="193"/>
      <c r="H7" s="193"/>
      <c r="I7" s="193"/>
      <c r="J7" s="193"/>
      <c r="K7" s="193"/>
      <c r="L7" s="193"/>
      <c r="M7" s="193"/>
      <c r="N7" s="194"/>
      <c r="O7" s="194"/>
      <c r="P7" s="195"/>
      <c r="Q7" s="121"/>
      <c r="R7" s="121"/>
      <c r="S7" s="121"/>
    </row>
    <row r="8" spans="1:19" ht="16" thickTop="1" x14ac:dyDescent="0.35">
      <c r="A8" s="189"/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78"/>
      <c r="O8" s="121"/>
      <c r="P8" s="121"/>
      <c r="Q8" s="121"/>
      <c r="R8" s="121"/>
      <c r="S8" s="121"/>
    </row>
    <row r="9" spans="1:19" s="54" customFormat="1" ht="26.25" customHeight="1" x14ac:dyDescent="0.3">
      <c r="A9" s="53" t="s">
        <v>179</v>
      </c>
      <c r="B9" s="196"/>
      <c r="C9" s="196"/>
      <c r="D9" s="196"/>
      <c r="E9" s="196"/>
      <c r="F9" s="196"/>
      <c r="G9" s="196"/>
      <c r="H9" s="196"/>
      <c r="I9" s="196"/>
      <c r="J9" s="196"/>
      <c r="K9" s="196"/>
      <c r="L9" s="53"/>
      <c r="M9" s="197"/>
      <c r="N9" s="198"/>
      <c r="O9" s="199"/>
      <c r="P9" s="199"/>
      <c r="Q9" s="200"/>
      <c r="R9" s="200"/>
      <c r="S9" s="200"/>
    </row>
    <row r="10" spans="1:19" ht="15.5" outlineLevel="1" x14ac:dyDescent="0.35">
      <c r="A10" s="201" t="s">
        <v>180</v>
      </c>
      <c r="B10" s="202"/>
      <c r="C10" s="202"/>
      <c r="D10" s="202"/>
      <c r="E10" s="202"/>
      <c r="F10" s="202"/>
      <c r="G10" s="202"/>
      <c r="H10" s="202"/>
      <c r="I10" s="202"/>
      <c r="J10" s="202"/>
      <c r="K10" s="202"/>
      <c r="L10" s="203"/>
      <c r="M10" s="203"/>
      <c r="N10" s="201"/>
      <c r="O10" s="202"/>
      <c r="P10" s="202"/>
      <c r="Q10" s="121"/>
      <c r="R10" s="121"/>
      <c r="S10" s="121"/>
    </row>
    <row r="11" spans="1:19" s="55" customFormat="1" ht="46.5" outlineLevel="1" x14ac:dyDescent="0.3">
      <c r="A11" s="204"/>
      <c r="B11" s="205" t="s">
        <v>181</v>
      </c>
      <c r="C11" s="206" t="str">
        <f>'Etude préliminaire PP xy'!C14</f>
        <v>n = Vorjahr</v>
      </c>
      <c r="D11" s="206" t="str">
        <f>'Etude préliminaire PP xy'!D14</f>
        <v>n+1 
(1. PRE-Jahr)</v>
      </c>
      <c r="E11" s="206" t="str">
        <f>'Etude préliminaire PP xy'!E14</f>
        <v>n+2</v>
      </c>
      <c r="F11" s="206" t="str">
        <f>'Etude préliminaire PP xy'!F14</f>
        <v>n+3</v>
      </c>
      <c r="G11" s="206" t="str">
        <f>'Etude préliminaire PP xy'!G14</f>
        <v>n+4</v>
      </c>
      <c r="H11" s="206" t="str">
        <f>'Etude préliminaire PP xy'!H14</f>
        <v>n+5</v>
      </c>
      <c r="I11" s="206" t="str">
        <f>'Etude préliminaire PP xy'!I14</f>
        <v>n+6</v>
      </c>
      <c r="J11" s="206" t="str">
        <f>'Etude préliminaire PP xy'!J14</f>
        <v>1. Jahr nach Umsetzung</v>
      </c>
      <c r="K11" s="207" t="s">
        <v>120</v>
      </c>
      <c r="L11" s="208" t="s">
        <v>182</v>
      </c>
      <c r="M11" s="209"/>
      <c r="N11" s="209"/>
      <c r="O11" s="93"/>
      <c r="P11" s="93"/>
      <c r="Q11" s="93"/>
      <c r="R11" s="93"/>
      <c r="S11" s="93"/>
    </row>
    <row r="12" spans="1:19" ht="15.5" outlineLevel="1" x14ac:dyDescent="0.35">
      <c r="A12" s="210" t="s">
        <v>183</v>
      </c>
      <c r="B12" s="211"/>
      <c r="C12" s="212"/>
      <c r="D12" s="213"/>
      <c r="E12" s="213"/>
      <c r="F12" s="213"/>
      <c r="G12" s="213"/>
      <c r="H12" s="213"/>
      <c r="I12" s="214"/>
      <c r="J12" s="211"/>
      <c r="K12" s="215"/>
      <c r="L12" s="216"/>
      <c r="M12" s="121"/>
      <c r="N12" s="121"/>
      <c r="O12" s="121"/>
      <c r="P12" s="121"/>
      <c r="Q12" s="121"/>
      <c r="R12" s="121"/>
      <c r="S12" s="121"/>
    </row>
    <row r="13" spans="1:19" ht="15.5" outlineLevel="1" x14ac:dyDescent="0.35">
      <c r="A13" s="217" t="s">
        <v>184</v>
      </c>
      <c r="B13" s="218" t="s">
        <v>185</v>
      </c>
      <c r="C13" s="219">
        <v>6000</v>
      </c>
      <c r="D13" s="220">
        <f>C13+D14*C13</f>
        <v>8400</v>
      </c>
      <c r="E13" s="220">
        <f t="shared" ref="E13:H13" si="0">D13+E14*D13</f>
        <v>9240</v>
      </c>
      <c r="F13" s="220">
        <f t="shared" si="0"/>
        <v>10626</v>
      </c>
      <c r="G13" s="220">
        <f t="shared" si="0"/>
        <v>11688.6</v>
      </c>
      <c r="H13" s="220">
        <f t="shared" si="0"/>
        <v>13441.89</v>
      </c>
      <c r="I13" s="221">
        <f>H13+I14*H13</f>
        <v>15458.173499999999</v>
      </c>
      <c r="J13" s="221">
        <f>I13+J14*I13</f>
        <v>17776.899525000001</v>
      </c>
      <c r="K13" s="222">
        <f>SUM(C13:I13)</f>
        <v>74854.663499999995</v>
      </c>
      <c r="L13" s="216"/>
      <c r="M13" s="121"/>
      <c r="N13" s="121"/>
      <c r="O13" s="121"/>
      <c r="P13" s="121"/>
      <c r="Q13" s="121"/>
      <c r="R13" s="121"/>
      <c r="S13" s="121"/>
    </row>
    <row r="14" spans="1:19" ht="15.5" outlineLevel="1" x14ac:dyDescent="0.35">
      <c r="A14" s="223" t="s">
        <v>186</v>
      </c>
      <c r="B14" s="224" t="s">
        <v>187</v>
      </c>
      <c r="C14" s="225"/>
      <c r="D14" s="226">
        <v>0.4</v>
      </c>
      <c r="E14" s="226">
        <v>0.1</v>
      </c>
      <c r="F14" s="226">
        <v>0.15</v>
      </c>
      <c r="G14" s="226">
        <v>0.1</v>
      </c>
      <c r="H14" s="226">
        <v>0.15</v>
      </c>
      <c r="I14" s="226">
        <v>0.15</v>
      </c>
      <c r="J14" s="226">
        <v>0.15</v>
      </c>
      <c r="K14" s="227">
        <f>AVERAGE(D14:I14)</f>
        <v>0.17500000000000002</v>
      </c>
      <c r="L14" s="228" t="s">
        <v>188</v>
      </c>
      <c r="M14" s="229"/>
      <c r="N14" s="229"/>
      <c r="O14" s="121"/>
      <c r="P14" s="121"/>
      <c r="Q14" s="121"/>
      <c r="R14" s="121"/>
      <c r="S14" s="121"/>
    </row>
    <row r="15" spans="1:19" ht="15.5" outlineLevel="1" x14ac:dyDescent="0.35">
      <c r="A15" s="223" t="s">
        <v>189</v>
      </c>
      <c r="B15" s="224" t="s">
        <v>190</v>
      </c>
      <c r="C15" s="230">
        <v>10</v>
      </c>
      <c r="D15" s="231">
        <v>10</v>
      </c>
      <c r="E15" s="231">
        <v>10</v>
      </c>
      <c r="F15" s="231">
        <v>10</v>
      </c>
      <c r="G15" s="231">
        <v>10</v>
      </c>
      <c r="H15" s="231">
        <v>10</v>
      </c>
      <c r="I15" s="231">
        <v>10</v>
      </c>
      <c r="J15" s="231">
        <v>10</v>
      </c>
      <c r="K15" s="232">
        <f>AVERAGE(C15:I15)</f>
        <v>10</v>
      </c>
      <c r="L15" s="228"/>
      <c r="M15" s="229"/>
      <c r="N15" s="229"/>
      <c r="O15" s="121"/>
      <c r="P15" s="121"/>
      <c r="Q15" s="121"/>
      <c r="R15" s="121"/>
      <c r="S15" s="121"/>
    </row>
    <row r="16" spans="1:19" ht="15.5" outlineLevel="1" x14ac:dyDescent="0.35">
      <c r="A16" s="217" t="s">
        <v>191</v>
      </c>
      <c r="B16" s="218" t="s">
        <v>192</v>
      </c>
      <c r="C16" s="219">
        <f>C13/C15</f>
        <v>600</v>
      </c>
      <c r="D16" s="233">
        <f t="shared" ref="D16:J16" si="1">D13/D15</f>
        <v>840</v>
      </c>
      <c r="E16" s="233">
        <f t="shared" si="1"/>
        <v>924</v>
      </c>
      <c r="F16" s="233">
        <f t="shared" si="1"/>
        <v>1062.5999999999999</v>
      </c>
      <c r="G16" s="233">
        <f t="shared" si="1"/>
        <v>1168.8600000000001</v>
      </c>
      <c r="H16" s="233">
        <f t="shared" si="1"/>
        <v>1344.1889999999999</v>
      </c>
      <c r="I16" s="233">
        <f t="shared" si="1"/>
        <v>1545.8173499999998</v>
      </c>
      <c r="J16" s="233">
        <f t="shared" si="1"/>
        <v>1777.6899525000001</v>
      </c>
      <c r="K16" s="234">
        <f>SUM(C16:I16)</f>
        <v>7485.4663499999988</v>
      </c>
      <c r="L16" s="235"/>
      <c r="M16" s="236"/>
      <c r="N16" s="236"/>
      <c r="O16" s="121"/>
      <c r="P16" s="121"/>
      <c r="Q16" s="121"/>
      <c r="R16" s="121"/>
      <c r="S16" s="121"/>
    </row>
    <row r="17" spans="1:19" ht="3.65" customHeight="1" outlineLevel="1" x14ac:dyDescent="0.35">
      <c r="A17" s="217"/>
      <c r="B17" s="218"/>
      <c r="C17" s="237"/>
      <c r="D17" s="238"/>
      <c r="E17" s="238"/>
      <c r="F17" s="238"/>
      <c r="G17" s="238"/>
      <c r="H17" s="238"/>
      <c r="I17" s="239"/>
      <c r="J17" s="239"/>
      <c r="K17" s="240"/>
      <c r="L17" s="241"/>
      <c r="M17" s="121"/>
      <c r="N17" s="121"/>
      <c r="O17" s="121"/>
      <c r="P17" s="121"/>
      <c r="Q17" s="121"/>
      <c r="R17" s="121"/>
      <c r="S17" s="121"/>
    </row>
    <row r="18" spans="1:19" ht="15.5" outlineLevel="1" x14ac:dyDescent="0.35">
      <c r="A18" s="242" t="s">
        <v>193</v>
      </c>
      <c r="B18" s="243"/>
      <c r="C18" s="244"/>
      <c r="D18" s="245"/>
      <c r="E18" s="245"/>
      <c r="F18" s="245"/>
      <c r="G18" s="245"/>
      <c r="H18" s="245"/>
      <c r="I18" s="246"/>
      <c r="J18" s="246"/>
      <c r="K18" s="247"/>
      <c r="L18" s="241"/>
      <c r="M18" s="121"/>
      <c r="N18" s="121"/>
      <c r="O18" s="121"/>
      <c r="P18" s="121"/>
      <c r="Q18" s="121"/>
      <c r="R18" s="121"/>
      <c r="S18" s="121"/>
    </row>
    <row r="19" spans="1:19" ht="15.5" outlineLevel="1" x14ac:dyDescent="0.35">
      <c r="A19" s="217" t="s">
        <v>194</v>
      </c>
      <c r="B19" s="218" t="s">
        <v>195</v>
      </c>
      <c r="C19" s="248">
        <v>0.55000000000000004</v>
      </c>
      <c r="D19" s="249">
        <v>0.55000000000000004</v>
      </c>
      <c r="E19" s="249">
        <v>0.55000000000000004</v>
      </c>
      <c r="F19" s="249">
        <v>0.55000000000000004</v>
      </c>
      <c r="G19" s="249">
        <v>0.55000000000000004</v>
      </c>
      <c r="H19" s="249">
        <v>0.55000000000000004</v>
      </c>
      <c r="I19" s="250">
        <v>0.55000000000000004</v>
      </c>
      <c r="J19" s="250">
        <v>1.55</v>
      </c>
      <c r="K19" s="251">
        <f>AVERAGE(C19:I19)</f>
        <v>0.54999999999999993</v>
      </c>
      <c r="L19" s="235"/>
      <c r="M19" s="229"/>
      <c r="N19" s="229"/>
      <c r="O19" s="121"/>
      <c r="P19" s="121"/>
      <c r="Q19" s="121"/>
      <c r="R19" s="121"/>
      <c r="S19" s="121"/>
    </row>
    <row r="20" spans="1:19" ht="15.5" outlineLevel="1" x14ac:dyDescent="0.35">
      <c r="A20" s="217" t="s">
        <v>196</v>
      </c>
      <c r="B20" s="218" t="s">
        <v>195</v>
      </c>
      <c r="C20" s="248">
        <v>0.6</v>
      </c>
      <c r="D20" s="252">
        <f>C20*C21+C20</f>
        <v>0.61199999999999999</v>
      </c>
      <c r="E20" s="252">
        <f t="shared" ref="E20:H20" si="2">D20*D21+D20</f>
        <v>0.59975999999999996</v>
      </c>
      <c r="F20" s="252">
        <f t="shared" si="2"/>
        <v>0.58776479999999998</v>
      </c>
      <c r="G20" s="252">
        <f t="shared" si="2"/>
        <v>0.60539774400000002</v>
      </c>
      <c r="H20" s="252">
        <f t="shared" si="2"/>
        <v>0.60539774400000002</v>
      </c>
      <c r="I20" s="253">
        <f>H20*H21+H20</f>
        <v>0.60539774400000002</v>
      </c>
      <c r="J20" s="253">
        <f>I20*I21+I20</f>
        <v>0.59328978911999997</v>
      </c>
      <c r="K20" s="251">
        <f>AVERAGE(C20:I20)</f>
        <v>0.60224543314285728</v>
      </c>
      <c r="L20" s="235"/>
      <c r="M20" s="236"/>
      <c r="N20" s="236"/>
      <c r="O20" s="121"/>
      <c r="P20" s="121"/>
      <c r="Q20" s="121"/>
      <c r="R20" s="121"/>
      <c r="S20" s="121"/>
    </row>
    <row r="21" spans="1:19" ht="15.5" outlineLevel="1" x14ac:dyDescent="0.35">
      <c r="A21" s="223" t="s">
        <v>197</v>
      </c>
      <c r="B21" s="224" t="s">
        <v>187</v>
      </c>
      <c r="C21" s="225">
        <v>0.02</v>
      </c>
      <c r="D21" s="254">
        <v>-0.02</v>
      </c>
      <c r="E21" s="254">
        <v>-0.02</v>
      </c>
      <c r="F21" s="254">
        <v>0.03</v>
      </c>
      <c r="G21" s="226">
        <v>0</v>
      </c>
      <c r="H21" s="226">
        <v>0</v>
      </c>
      <c r="I21" s="255">
        <f>-2%</f>
        <v>-0.02</v>
      </c>
      <c r="J21" s="255">
        <f>-2%</f>
        <v>-0.02</v>
      </c>
      <c r="K21" s="251">
        <f>AVERAGE(C21:I21)</f>
        <v>-1.4285714285714288E-3</v>
      </c>
      <c r="L21" s="235"/>
      <c r="M21" s="229"/>
      <c r="N21" s="229"/>
      <c r="O21" s="121"/>
      <c r="P21" s="121"/>
      <c r="Q21" s="121"/>
      <c r="R21" s="121"/>
      <c r="S21" s="121"/>
    </row>
    <row r="22" spans="1:19" ht="15.5" outlineLevel="1" x14ac:dyDescent="0.35">
      <c r="A22" s="217" t="s">
        <v>198</v>
      </c>
      <c r="B22" s="218" t="s">
        <v>199</v>
      </c>
      <c r="C22" s="256">
        <f>C20*C15</f>
        <v>6</v>
      </c>
      <c r="D22" s="257">
        <f t="shared" ref="D22:H22" si="3">D20*D15</f>
        <v>6.12</v>
      </c>
      <c r="E22" s="257">
        <f t="shared" si="3"/>
        <v>5.9975999999999994</v>
      </c>
      <c r="F22" s="257">
        <f t="shared" si="3"/>
        <v>5.8776479999999998</v>
      </c>
      <c r="G22" s="257">
        <f t="shared" si="3"/>
        <v>6.0539774400000006</v>
      </c>
      <c r="H22" s="257">
        <f t="shared" si="3"/>
        <v>6.0539774400000006</v>
      </c>
      <c r="I22" s="258">
        <f>I20*I15</f>
        <v>6.0539774400000006</v>
      </c>
      <c r="J22" s="258">
        <f>J20*J15</f>
        <v>5.9328978911999997</v>
      </c>
      <c r="K22" s="251">
        <f>AVERAGE(C22:I22)</f>
        <v>6.0224543314285706</v>
      </c>
      <c r="L22" s="235"/>
      <c r="M22" s="229"/>
      <c r="N22" s="229"/>
      <c r="O22" s="121"/>
      <c r="P22" s="121"/>
      <c r="Q22" s="121"/>
      <c r="R22" s="121"/>
      <c r="S22" s="121"/>
    </row>
    <row r="23" spans="1:19" ht="3.65" customHeight="1" outlineLevel="1" x14ac:dyDescent="0.35">
      <c r="A23" s="217"/>
      <c r="B23" s="218"/>
      <c r="C23" s="237"/>
      <c r="D23" s="238"/>
      <c r="E23" s="238"/>
      <c r="F23" s="238"/>
      <c r="G23" s="238"/>
      <c r="H23" s="238"/>
      <c r="I23" s="239"/>
      <c r="J23" s="239"/>
      <c r="K23" s="240"/>
      <c r="L23" s="241"/>
      <c r="M23" s="121"/>
      <c r="N23" s="121"/>
      <c r="O23" s="121"/>
      <c r="P23" s="121"/>
      <c r="Q23" s="121"/>
      <c r="R23" s="121"/>
      <c r="S23" s="121"/>
    </row>
    <row r="24" spans="1:19" ht="15.5" outlineLevel="1" x14ac:dyDescent="0.35">
      <c r="A24" s="259" t="s">
        <v>200</v>
      </c>
      <c r="B24" s="218" t="s">
        <v>199</v>
      </c>
      <c r="C24" s="260">
        <v>1.2</v>
      </c>
      <c r="D24" s="261">
        <v>1.2</v>
      </c>
      <c r="E24" s="261">
        <v>1.2</v>
      </c>
      <c r="F24" s="261">
        <v>1.2</v>
      </c>
      <c r="G24" s="261">
        <v>1.2</v>
      </c>
      <c r="H24" s="261">
        <v>1.2</v>
      </c>
      <c r="I24" s="262">
        <v>1.2</v>
      </c>
      <c r="J24" s="262">
        <v>2.2000000000000002</v>
      </c>
      <c r="K24" s="251">
        <f>AVERAGE(C24:I24)</f>
        <v>1.2</v>
      </c>
      <c r="L24" s="235"/>
      <c r="M24" s="229"/>
      <c r="N24" s="229"/>
      <c r="O24" s="121"/>
      <c r="P24" s="121"/>
      <c r="Q24" s="121"/>
      <c r="R24" s="121"/>
      <c r="S24" s="121"/>
    </row>
    <row r="25" spans="1:19" ht="3.65" customHeight="1" outlineLevel="1" x14ac:dyDescent="0.35">
      <c r="A25" s="217"/>
      <c r="B25" s="218"/>
      <c r="C25" s="237"/>
      <c r="D25" s="238"/>
      <c r="E25" s="238"/>
      <c r="F25" s="238"/>
      <c r="G25" s="238"/>
      <c r="H25" s="238"/>
      <c r="I25" s="239"/>
      <c r="J25" s="239"/>
      <c r="K25" s="240"/>
      <c r="L25" s="241"/>
      <c r="M25" s="121"/>
      <c r="N25" s="121"/>
      <c r="O25" s="121"/>
      <c r="P25" s="121"/>
      <c r="Q25" s="121"/>
      <c r="R25" s="121"/>
      <c r="S25" s="121"/>
    </row>
    <row r="26" spans="1:19" ht="15.5" outlineLevel="1" x14ac:dyDescent="0.35">
      <c r="A26" s="259" t="s">
        <v>201</v>
      </c>
      <c r="B26" s="218" t="s">
        <v>187</v>
      </c>
      <c r="C26" s="263">
        <v>0.3</v>
      </c>
      <c r="D26" s="264">
        <v>0.3</v>
      </c>
      <c r="E26" s="264">
        <v>0.3</v>
      </c>
      <c r="F26" s="264">
        <v>0.35</v>
      </c>
      <c r="G26" s="264">
        <v>0.35</v>
      </c>
      <c r="H26" s="264">
        <v>0.35</v>
      </c>
      <c r="I26" s="265">
        <v>0.35</v>
      </c>
      <c r="J26" s="265">
        <v>0.35</v>
      </c>
      <c r="K26" s="251">
        <f>AVERAGE(C26:I26)</f>
        <v>0.32857142857142863</v>
      </c>
      <c r="L26" s="235"/>
      <c r="M26" s="229"/>
      <c r="N26" s="229"/>
      <c r="O26" s="121"/>
      <c r="P26" s="121"/>
      <c r="Q26" s="121"/>
      <c r="R26" s="121"/>
      <c r="S26" s="121"/>
    </row>
    <row r="27" spans="1:19" ht="15.5" outlineLevel="1" x14ac:dyDescent="0.35">
      <c r="A27" s="259" t="s">
        <v>202</v>
      </c>
      <c r="B27" s="218" t="s">
        <v>199</v>
      </c>
      <c r="C27" s="256">
        <f>(C22+C24)/(1-C26)</f>
        <v>10.285714285714286</v>
      </c>
      <c r="D27" s="257">
        <f>(D22+D24)/(1-D26)</f>
        <v>10.457142857142859</v>
      </c>
      <c r="E27" s="257">
        <f t="shared" ref="E27:H27" si="4">(E22+E24)/(1-E26)</f>
        <v>10.282285714285715</v>
      </c>
      <c r="F27" s="257">
        <f t="shared" si="4"/>
        <v>10.888689230769231</v>
      </c>
      <c r="G27" s="257">
        <f t="shared" si="4"/>
        <v>11.159965292307692</v>
      </c>
      <c r="H27" s="257">
        <f t="shared" si="4"/>
        <v>11.159965292307692</v>
      </c>
      <c r="I27" s="258">
        <f>(I22+I24)/(1-I26)</f>
        <v>11.159965292307692</v>
      </c>
      <c r="J27" s="258">
        <f>(J22+J24)/(1-J26)</f>
        <v>12.512150601846152</v>
      </c>
      <c r="K27" s="251">
        <f>AVERAGE(C27:I27)</f>
        <v>10.770532566405024</v>
      </c>
      <c r="L27" s="235"/>
      <c r="M27" s="236"/>
      <c r="N27" s="236"/>
      <c r="O27" s="121"/>
      <c r="P27" s="121"/>
      <c r="Q27" s="121"/>
      <c r="R27" s="121"/>
      <c r="S27" s="121"/>
    </row>
    <row r="28" spans="1:19" ht="3.65" customHeight="1" outlineLevel="1" x14ac:dyDescent="0.35">
      <c r="A28" s="217"/>
      <c r="B28" s="218"/>
      <c r="C28" s="237"/>
      <c r="D28" s="238"/>
      <c r="E28" s="238"/>
      <c r="F28" s="238"/>
      <c r="G28" s="238"/>
      <c r="H28" s="238"/>
      <c r="I28" s="239"/>
      <c r="J28" s="239"/>
      <c r="K28" s="240"/>
      <c r="L28" s="216"/>
      <c r="M28" s="121"/>
      <c r="N28" s="121"/>
      <c r="O28" s="121"/>
      <c r="P28" s="121"/>
      <c r="Q28" s="238"/>
      <c r="R28" s="121"/>
      <c r="S28" s="121"/>
    </row>
    <row r="29" spans="1:19" s="55" customFormat="1" ht="15.5" outlineLevel="1" x14ac:dyDescent="0.3">
      <c r="A29" s="266" t="s">
        <v>203</v>
      </c>
      <c r="B29" s="267" t="s">
        <v>204</v>
      </c>
      <c r="C29" s="268">
        <f>C16*C27</f>
        <v>6171.4285714285716</v>
      </c>
      <c r="D29" s="269">
        <f t="shared" ref="D29:H29" si="5">D16*D27</f>
        <v>8784.0000000000018</v>
      </c>
      <c r="E29" s="269">
        <f t="shared" si="5"/>
        <v>9500.8320000000003</v>
      </c>
      <c r="F29" s="269">
        <f t="shared" si="5"/>
        <v>11570.321176615384</v>
      </c>
      <c r="G29" s="269">
        <f t="shared" si="5"/>
        <v>13044.437031566771</v>
      </c>
      <c r="H29" s="269">
        <f t="shared" si="5"/>
        <v>15001.102586301784</v>
      </c>
      <c r="I29" s="270">
        <f>I16*I27</f>
        <v>17251.26797424705</v>
      </c>
      <c r="J29" s="270">
        <f>J16*J27</f>
        <v>22242.724409068735</v>
      </c>
      <c r="K29" s="271">
        <f>SUM(C29:I29)</f>
        <v>81323.389340159571</v>
      </c>
      <c r="L29" s="272" t="s">
        <v>205</v>
      </c>
      <c r="M29" s="93"/>
      <c r="N29" s="93"/>
      <c r="O29" s="93"/>
      <c r="P29" s="93"/>
      <c r="Q29" s="93"/>
      <c r="R29" s="93"/>
      <c r="S29" s="93"/>
    </row>
    <row r="30" spans="1:19" s="55" customFormat="1" ht="15.5" outlineLevel="1" x14ac:dyDescent="0.3">
      <c r="A30" s="273" t="s">
        <v>206</v>
      </c>
      <c r="B30" s="274" t="s">
        <v>204</v>
      </c>
      <c r="C30" s="275">
        <f>C13*C20+C24*C16</f>
        <v>4320</v>
      </c>
      <c r="D30" s="276">
        <f t="shared" ref="D30:H30" si="6">D13*D20+D24*D16</f>
        <v>6148.8</v>
      </c>
      <c r="E30" s="276">
        <f t="shared" si="6"/>
        <v>6650.5824000000002</v>
      </c>
      <c r="F30" s="276">
        <f t="shared" si="6"/>
        <v>7520.7087647999997</v>
      </c>
      <c r="G30" s="276">
        <f t="shared" si="6"/>
        <v>8478.8840705184011</v>
      </c>
      <c r="H30" s="276">
        <f t="shared" si="6"/>
        <v>9750.7166810961608</v>
      </c>
      <c r="I30" s="277">
        <f>I13*I20+I24*I16</f>
        <v>11213.324183260582</v>
      </c>
      <c r="J30" s="277">
        <f>J13*J20+J24*J16</f>
        <v>14457.770865894679</v>
      </c>
      <c r="K30" s="271">
        <f>SUM(C30:I30)</f>
        <v>54083.016099675151</v>
      </c>
      <c r="L30" s="272" t="s">
        <v>205</v>
      </c>
      <c r="M30" s="93"/>
      <c r="N30" s="93"/>
      <c r="O30" s="93"/>
      <c r="P30" s="93"/>
      <c r="Q30" s="93"/>
      <c r="R30" s="93"/>
      <c r="S30" s="93"/>
    </row>
    <row r="31" spans="1:19" s="55" customFormat="1" ht="16" outlineLevel="1" thickBot="1" x14ac:dyDescent="0.35">
      <c r="A31" s="278" t="s">
        <v>207</v>
      </c>
      <c r="B31" s="279" t="s">
        <v>204</v>
      </c>
      <c r="C31" s="280">
        <f>C29-C30</f>
        <v>1851.4285714285716</v>
      </c>
      <c r="D31" s="281">
        <f t="shared" ref="D31:H31" si="7">D29-D30</f>
        <v>2635.2000000000016</v>
      </c>
      <c r="E31" s="281">
        <f t="shared" si="7"/>
        <v>2850.2496000000001</v>
      </c>
      <c r="F31" s="281">
        <f t="shared" si="7"/>
        <v>4049.6124118153839</v>
      </c>
      <c r="G31" s="281">
        <f t="shared" si="7"/>
        <v>4565.55296104837</v>
      </c>
      <c r="H31" s="281">
        <f t="shared" si="7"/>
        <v>5250.3859052056232</v>
      </c>
      <c r="I31" s="282">
        <f>I29-I30</f>
        <v>6037.9437909864682</v>
      </c>
      <c r="J31" s="282">
        <f>J29-J30</f>
        <v>7784.9535431740551</v>
      </c>
      <c r="K31" s="283">
        <f>SUM(C31:I31)</f>
        <v>27240.37324048442</v>
      </c>
      <c r="L31" s="93"/>
      <c r="M31" s="93"/>
      <c r="N31" s="93"/>
      <c r="O31" s="93"/>
      <c r="P31" s="93"/>
      <c r="Q31" s="93"/>
      <c r="R31" s="93"/>
      <c r="S31" s="93"/>
    </row>
    <row r="32" spans="1:19" ht="16" outlineLevel="1" thickTop="1" x14ac:dyDescent="0.35">
      <c r="A32" s="284"/>
      <c r="B32" s="285"/>
      <c r="C32" s="286"/>
      <c r="D32" s="286"/>
      <c r="E32" s="286"/>
      <c r="F32" s="286"/>
      <c r="G32" s="286"/>
      <c r="H32" s="286"/>
      <c r="I32" s="286"/>
      <c r="J32" s="286"/>
      <c r="K32" s="121"/>
      <c r="L32" s="286"/>
      <c r="M32" s="286"/>
      <c r="N32" s="121"/>
      <c r="O32" s="121"/>
      <c r="P32" s="121"/>
      <c r="Q32" s="121"/>
      <c r="R32" s="121"/>
      <c r="S32" s="121"/>
    </row>
    <row r="33" spans="1:19" ht="15.5" outlineLevel="1" x14ac:dyDescent="0.35">
      <c r="A33" s="287" t="s">
        <v>208</v>
      </c>
      <c r="B33" s="288"/>
      <c r="C33" s="288"/>
      <c r="D33" s="288"/>
      <c r="E33" s="288"/>
      <c r="F33" s="288"/>
      <c r="G33" s="288"/>
      <c r="H33" s="288"/>
      <c r="I33" s="288"/>
      <c r="J33" s="288"/>
      <c r="K33" s="288"/>
      <c r="L33" s="288"/>
      <c r="M33" s="288"/>
      <c r="N33" s="288"/>
      <c r="O33" s="288"/>
      <c r="P33" s="288"/>
      <c r="Q33" s="121"/>
      <c r="R33" s="121"/>
      <c r="S33" s="121"/>
    </row>
    <row r="34" spans="1:19" s="55" customFormat="1" ht="46.5" outlineLevel="1" x14ac:dyDescent="0.3">
      <c r="A34" s="204"/>
      <c r="B34" s="205" t="s">
        <v>181</v>
      </c>
      <c r="C34" s="206" t="str">
        <f>'Etude préliminaire PP xy'!C14</f>
        <v>n = Vorjahr</v>
      </c>
      <c r="D34" s="206" t="str">
        <f>'Etude préliminaire PP xy'!D14</f>
        <v>n+1 
(1. PRE-Jahr)</v>
      </c>
      <c r="E34" s="206" t="str">
        <f>'Etude préliminaire PP xy'!E14</f>
        <v>n+2</v>
      </c>
      <c r="F34" s="206" t="str">
        <f>'Etude préliminaire PP xy'!F14</f>
        <v>n+3</v>
      </c>
      <c r="G34" s="206" t="str">
        <f>'Etude préliminaire PP xy'!G14</f>
        <v>n+4</v>
      </c>
      <c r="H34" s="206" t="str">
        <f>'Etude préliminaire PP xy'!H14</f>
        <v>n+5</v>
      </c>
      <c r="I34" s="206" t="str">
        <f>'Etude préliminaire PP xy'!I14</f>
        <v>n+6</v>
      </c>
      <c r="J34" s="206" t="str">
        <f>'Etude préliminaire PP xy'!J14</f>
        <v>1. Jahr nach Umsetzung</v>
      </c>
      <c r="K34" s="207" t="s">
        <v>120</v>
      </c>
      <c r="L34" s="208" t="s">
        <v>182</v>
      </c>
      <c r="M34" s="209"/>
      <c r="N34" s="209"/>
      <c r="O34" s="93"/>
      <c r="P34" s="93"/>
      <c r="Q34" s="93"/>
      <c r="R34" s="93"/>
      <c r="S34" s="93"/>
    </row>
    <row r="35" spans="1:19" ht="15.5" outlineLevel="1" x14ac:dyDescent="0.35">
      <c r="A35" s="210" t="s">
        <v>209</v>
      </c>
      <c r="B35" s="211"/>
      <c r="C35" s="212"/>
      <c r="D35" s="213"/>
      <c r="E35" s="213"/>
      <c r="F35" s="213"/>
      <c r="G35" s="213"/>
      <c r="H35" s="213"/>
      <c r="I35" s="214"/>
      <c r="J35" s="214"/>
      <c r="K35" s="289"/>
      <c r="L35" s="216"/>
      <c r="M35" s="121"/>
      <c r="N35" s="121"/>
      <c r="O35" s="121"/>
      <c r="P35" s="121"/>
      <c r="Q35" s="121"/>
      <c r="R35" s="121"/>
      <c r="S35" s="121"/>
    </row>
    <row r="36" spans="1:19" ht="15.5" outlineLevel="1" x14ac:dyDescent="0.35">
      <c r="A36" s="217" t="s">
        <v>209</v>
      </c>
      <c r="B36" s="218" t="s">
        <v>210</v>
      </c>
      <c r="C36" s="219">
        <v>0</v>
      </c>
      <c r="D36" s="233">
        <f>52*3</f>
        <v>156</v>
      </c>
      <c r="E36" s="220">
        <f>D36*(1+E37)</f>
        <v>171.60000000000002</v>
      </c>
      <c r="F36" s="220">
        <f t="shared" ref="F36:H36" si="8">E36*(1+F37)</f>
        <v>188.76000000000005</v>
      </c>
      <c r="G36" s="220">
        <f t="shared" si="8"/>
        <v>207.63600000000008</v>
      </c>
      <c r="H36" s="220">
        <f t="shared" si="8"/>
        <v>228.39960000000011</v>
      </c>
      <c r="I36" s="290">
        <f>H36*(1+I37)</f>
        <v>251.23956000000013</v>
      </c>
      <c r="J36" s="290">
        <f>I36*(1+J37)</f>
        <v>527.60307600000033</v>
      </c>
      <c r="K36" s="222">
        <f>SUM(C36:I36)</f>
        <v>1203.6351600000005</v>
      </c>
      <c r="L36" s="235"/>
      <c r="M36" s="229"/>
      <c r="N36" s="229"/>
      <c r="O36" s="121"/>
      <c r="P36" s="121"/>
      <c r="Q36" s="121"/>
      <c r="R36" s="121"/>
      <c r="S36" s="121"/>
    </row>
    <row r="37" spans="1:19" ht="15.5" outlineLevel="1" x14ac:dyDescent="0.35">
      <c r="A37" s="223" t="s">
        <v>211</v>
      </c>
      <c r="B37" s="224" t="s">
        <v>187</v>
      </c>
      <c r="C37" s="225"/>
      <c r="D37" s="226"/>
      <c r="E37" s="226">
        <v>0.1</v>
      </c>
      <c r="F37" s="226">
        <v>0.1</v>
      </c>
      <c r="G37" s="226">
        <v>0.1</v>
      </c>
      <c r="H37" s="226">
        <v>0.1</v>
      </c>
      <c r="I37" s="291">
        <v>0.1</v>
      </c>
      <c r="J37" s="291">
        <v>1.1000000000000001</v>
      </c>
      <c r="K37" s="227">
        <f>AVERAGE(D37:I37)</f>
        <v>0.1</v>
      </c>
      <c r="L37" s="235"/>
      <c r="M37" s="229"/>
      <c r="N37" s="229"/>
      <c r="O37" s="121"/>
      <c r="P37" s="121"/>
      <c r="Q37" s="121"/>
      <c r="R37" s="121"/>
      <c r="S37" s="121"/>
    </row>
    <row r="38" spans="1:19" ht="15.5" outlineLevel="1" x14ac:dyDescent="0.35">
      <c r="A38" s="217" t="s">
        <v>212</v>
      </c>
      <c r="B38" s="218" t="s">
        <v>213</v>
      </c>
      <c r="C38" s="219">
        <v>0</v>
      </c>
      <c r="D38" s="233">
        <v>40</v>
      </c>
      <c r="E38" s="233">
        <v>40</v>
      </c>
      <c r="F38" s="233">
        <v>40</v>
      </c>
      <c r="G38" s="233">
        <v>40</v>
      </c>
      <c r="H38" s="233">
        <v>40</v>
      </c>
      <c r="I38" s="292">
        <v>40</v>
      </c>
      <c r="J38" s="292">
        <v>41</v>
      </c>
      <c r="K38" s="293">
        <f>SUM(C38:I38)</f>
        <v>240</v>
      </c>
      <c r="L38" s="235"/>
      <c r="M38" s="229"/>
      <c r="N38" s="229"/>
      <c r="O38" s="121"/>
      <c r="P38" s="121"/>
      <c r="Q38" s="121"/>
      <c r="R38" s="121"/>
      <c r="S38" s="121"/>
    </row>
    <row r="39" spans="1:19" ht="15.5" outlineLevel="1" x14ac:dyDescent="0.35">
      <c r="A39" s="217" t="s">
        <v>202</v>
      </c>
      <c r="B39" s="218" t="s">
        <v>213</v>
      </c>
      <c r="C39" s="294"/>
      <c r="D39" s="220">
        <f>D38/(1-D40)</f>
        <v>80</v>
      </c>
      <c r="E39" s="220">
        <f t="shared" ref="E39:H39" si="9">E38/(1-E40)</f>
        <v>88.8888888888889</v>
      </c>
      <c r="F39" s="220">
        <f t="shared" si="9"/>
        <v>100</v>
      </c>
      <c r="G39" s="220">
        <f t="shared" si="9"/>
        <v>100</v>
      </c>
      <c r="H39" s="220">
        <f t="shared" si="9"/>
        <v>100</v>
      </c>
      <c r="I39" s="290">
        <f>I38/(1-I40)</f>
        <v>100</v>
      </c>
      <c r="J39" s="290">
        <f>J38/(1-J40)</f>
        <v>102.5</v>
      </c>
      <c r="K39" s="234">
        <f>AVERAGE(C39:I39)</f>
        <v>94.814814814814824</v>
      </c>
      <c r="L39" s="235"/>
      <c r="M39" s="229"/>
      <c r="N39" s="229"/>
      <c r="O39" s="121"/>
      <c r="P39" s="121"/>
      <c r="Q39" s="121"/>
      <c r="R39" s="121"/>
      <c r="S39" s="121"/>
    </row>
    <row r="40" spans="1:19" ht="15.5" outlineLevel="1" x14ac:dyDescent="0.35">
      <c r="A40" s="217" t="s">
        <v>214</v>
      </c>
      <c r="B40" s="218" t="s">
        <v>187</v>
      </c>
      <c r="C40" s="263"/>
      <c r="D40" s="295">
        <v>0.5</v>
      </c>
      <c r="E40" s="264">
        <v>0.55000000000000004</v>
      </c>
      <c r="F40" s="264">
        <v>0.6</v>
      </c>
      <c r="G40" s="264">
        <v>0.6</v>
      </c>
      <c r="H40" s="264">
        <v>0.6</v>
      </c>
      <c r="I40" s="296">
        <v>0.6</v>
      </c>
      <c r="J40" s="296">
        <v>0.6</v>
      </c>
      <c r="K40" s="297">
        <f>AVERAGE(C40:I40)</f>
        <v>0.57500000000000007</v>
      </c>
      <c r="L40" s="235"/>
      <c r="M40" s="229"/>
      <c r="N40" s="229"/>
      <c r="O40" s="121"/>
      <c r="P40" s="121"/>
      <c r="Q40" s="121"/>
      <c r="R40" s="121"/>
      <c r="S40" s="121"/>
    </row>
    <row r="41" spans="1:19" ht="3.65" customHeight="1" outlineLevel="1" x14ac:dyDescent="0.35">
      <c r="A41" s="217"/>
      <c r="B41" s="218"/>
      <c r="C41" s="237"/>
      <c r="D41" s="238"/>
      <c r="E41" s="238"/>
      <c r="F41" s="238"/>
      <c r="G41" s="238"/>
      <c r="H41" s="238"/>
      <c r="I41" s="241"/>
      <c r="J41" s="241"/>
      <c r="K41" s="215"/>
      <c r="L41" s="272"/>
      <c r="M41" s="286"/>
      <c r="N41" s="191"/>
      <c r="O41" s="121"/>
      <c r="P41" s="121"/>
      <c r="Q41" s="121"/>
      <c r="R41" s="121"/>
      <c r="S41" s="121"/>
    </row>
    <row r="42" spans="1:19" s="55" customFormat="1" ht="15.5" outlineLevel="1" x14ac:dyDescent="0.35">
      <c r="A42" s="266" t="s">
        <v>203</v>
      </c>
      <c r="B42" s="267"/>
      <c r="C42" s="268">
        <f>C36*C39</f>
        <v>0</v>
      </c>
      <c r="D42" s="269">
        <f t="shared" ref="D42:H42" si="10">D36*D39</f>
        <v>12480</v>
      </c>
      <c r="E42" s="269">
        <f t="shared" si="10"/>
        <v>15253.333333333338</v>
      </c>
      <c r="F42" s="269">
        <f t="shared" si="10"/>
        <v>18876.000000000004</v>
      </c>
      <c r="G42" s="269">
        <f t="shared" si="10"/>
        <v>20763.600000000009</v>
      </c>
      <c r="H42" s="269">
        <f t="shared" si="10"/>
        <v>22839.96000000001</v>
      </c>
      <c r="I42" s="298">
        <f>I36*I39</f>
        <v>25123.956000000013</v>
      </c>
      <c r="J42" s="298">
        <f>J36*J39</f>
        <v>54079.315290000035</v>
      </c>
      <c r="K42" s="299">
        <f>SUM(C42:I42)</f>
        <v>115336.84933333338</v>
      </c>
      <c r="L42" s="272" t="s">
        <v>205</v>
      </c>
      <c r="M42" s="286"/>
      <c r="N42" s="191"/>
      <c r="O42" s="93"/>
      <c r="P42" s="93"/>
      <c r="Q42" s="93"/>
      <c r="R42" s="93"/>
      <c r="S42" s="93"/>
    </row>
    <row r="43" spans="1:19" s="55" customFormat="1" ht="15.5" outlineLevel="1" x14ac:dyDescent="0.35">
      <c r="A43" s="273" t="s">
        <v>206</v>
      </c>
      <c r="B43" s="274"/>
      <c r="C43" s="275">
        <f>C36*C38</f>
        <v>0</v>
      </c>
      <c r="D43" s="276">
        <f t="shared" ref="D43:H43" si="11">D36*D38</f>
        <v>6240</v>
      </c>
      <c r="E43" s="276">
        <f t="shared" si="11"/>
        <v>6864.0000000000009</v>
      </c>
      <c r="F43" s="276">
        <f t="shared" si="11"/>
        <v>7550.4000000000015</v>
      </c>
      <c r="G43" s="276">
        <f t="shared" si="11"/>
        <v>8305.4400000000023</v>
      </c>
      <c r="H43" s="276">
        <f t="shared" si="11"/>
        <v>9135.984000000004</v>
      </c>
      <c r="I43" s="300">
        <f>I36*I38</f>
        <v>10049.582400000005</v>
      </c>
      <c r="J43" s="300">
        <f>J36*J38</f>
        <v>21631.726116000013</v>
      </c>
      <c r="K43" s="299">
        <f>SUM(C43:I43)</f>
        <v>48145.406400000014</v>
      </c>
      <c r="L43" s="272" t="s">
        <v>205</v>
      </c>
      <c r="M43" s="301"/>
      <c r="N43" s="191"/>
      <c r="O43" s="93"/>
      <c r="P43" s="93"/>
      <c r="Q43" s="93"/>
      <c r="R43" s="93"/>
      <c r="S43" s="93"/>
    </row>
    <row r="44" spans="1:19" s="55" customFormat="1" ht="16" outlineLevel="1" thickBot="1" x14ac:dyDescent="0.4">
      <c r="A44" s="278" t="s">
        <v>215</v>
      </c>
      <c r="B44" s="279" t="s">
        <v>204</v>
      </c>
      <c r="C44" s="280">
        <f>C42-C43</f>
        <v>0</v>
      </c>
      <c r="D44" s="281">
        <f>D42-D43</f>
        <v>6240</v>
      </c>
      <c r="E44" s="281">
        <f t="shared" ref="E44:H44" si="12">E42-E43</f>
        <v>8389.3333333333358</v>
      </c>
      <c r="F44" s="281">
        <f t="shared" si="12"/>
        <v>11325.600000000002</v>
      </c>
      <c r="G44" s="281">
        <f t="shared" si="12"/>
        <v>12458.160000000007</v>
      </c>
      <c r="H44" s="281">
        <f t="shared" si="12"/>
        <v>13703.976000000006</v>
      </c>
      <c r="I44" s="302">
        <f>I42-I43</f>
        <v>15074.373600000008</v>
      </c>
      <c r="J44" s="302">
        <f>J42-J43</f>
        <v>32447.589174000022</v>
      </c>
      <c r="K44" s="303">
        <f>SUM(C44:I44)</f>
        <v>67191.442933333354</v>
      </c>
      <c r="L44" s="304"/>
      <c r="M44" s="305"/>
      <c r="N44" s="191"/>
      <c r="O44" s="93"/>
      <c r="P44" s="93"/>
      <c r="Q44" s="93"/>
      <c r="R44" s="93"/>
      <c r="S44" s="93"/>
    </row>
    <row r="45" spans="1:19" ht="16" outlineLevel="1" thickTop="1" x14ac:dyDescent="0.35">
      <c r="A45" s="284"/>
      <c r="B45" s="285"/>
      <c r="C45" s="286"/>
      <c r="D45" s="286"/>
      <c r="E45" s="286"/>
      <c r="F45" s="286"/>
      <c r="G45" s="286"/>
      <c r="H45" s="286"/>
      <c r="I45" s="286"/>
      <c r="J45" s="286"/>
      <c r="K45" s="121"/>
      <c r="L45" s="286"/>
      <c r="M45" s="286"/>
      <c r="N45" s="121"/>
      <c r="O45" s="121"/>
      <c r="P45" s="121"/>
      <c r="Q45" s="121"/>
      <c r="R45" s="121"/>
      <c r="S45" s="121"/>
    </row>
    <row r="46" spans="1:19" ht="15.5" outlineLevel="1" x14ac:dyDescent="0.35">
      <c r="A46" s="287" t="s">
        <v>216</v>
      </c>
      <c r="B46" s="288"/>
      <c r="C46" s="288"/>
      <c r="D46" s="288"/>
      <c r="E46" s="288"/>
      <c r="F46" s="288"/>
      <c r="G46" s="288"/>
      <c r="H46" s="288"/>
      <c r="I46" s="288"/>
      <c r="J46" s="288"/>
      <c r="K46" s="288"/>
      <c r="L46" s="288"/>
      <c r="M46" s="288"/>
      <c r="N46" s="288"/>
      <c r="O46" s="288"/>
      <c r="P46" s="288"/>
      <c r="Q46" s="121"/>
      <c r="R46" s="121"/>
      <c r="S46" s="121"/>
    </row>
    <row r="47" spans="1:19" s="55" customFormat="1" ht="46.5" outlineLevel="1" x14ac:dyDescent="0.3">
      <c r="A47" s="204"/>
      <c r="B47" s="205" t="s">
        <v>181</v>
      </c>
      <c r="C47" s="206" t="str">
        <f>'Etude préliminaire PP xy'!C14</f>
        <v>n = Vorjahr</v>
      </c>
      <c r="D47" s="206" t="str">
        <f>'Etude préliminaire PP xy'!D14</f>
        <v>n+1 
(1. PRE-Jahr)</v>
      </c>
      <c r="E47" s="206" t="str">
        <f>'Etude préliminaire PP xy'!E14</f>
        <v>n+2</v>
      </c>
      <c r="F47" s="206" t="str">
        <f>'Etude préliminaire PP xy'!F14</f>
        <v>n+3</v>
      </c>
      <c r="G47" s="206" t="str">
        <f>'Etude préliminaire PP xy'!G14</f>
        <v>n+4</v>
      </c>
      <c r="H47" s="206" t="str">
        <f>'Etude préliminaire PP xy'!H14</f>
        <v>n+5</v>
      </c>
      <c r="I47" s="206" t="str">
        <f>'Etude préliminaire PP xy'!I14</f>
        <v>n+6</v>
      </c>
      <c r="J47" s="206" t="str">
        <f>'Etude préliminaire PP xy'!J14</f>
        <v>1. Jahr nach Umsetzung</v>
      </c>
      <c r="K47" s="207" t="s">
        <v>120</v>
      </c>
      <c r="L47" s="208" t="s">
        <v>182</v>
      </c>
      <c r="M47" s="209"/>
      <c r="N47" s="209"/>
      <c r="O47" s="93"/>
      <c r="P47" s="93"/>
      <c r="Q47" s="93"/>
      <c r="R47" s="93"/>
      <c r="S47" s="93"/>
    </row>
    <row r="48" spans="1:19" ht="15.5" outlineLevel="1" x14ac:dyDescent="0.35">
      <c r="A48" s="210" t="s">
        <v>217</v>
      </c>
      <c r="B48" s="211"/>
      <c r="C48" s="212"/>
      <c r="D48" s="213"/>
      <c r="E48" s="213"/>
      <c r="F48" s="213"/>
      <c r="G48" s="213"/>
      <c r="H48" s="213"/>
      <c r="I48" s="213"/>
      <c r="J48" s="213"/>
      <c r="K48" s="289"/>
      <c r="L48" s="216"/>
      <c r="M48" s="121"/>
      <c r="N48" s="121"/>
      <c r="O48" s="121"/>
      <c r="P48" s="121"/>
      <c r="Q48" s="121"/>
      <c r="R48" s="121"/>
      <c r="S48" s="121"/>
    </row>
    <row r="49" spans="1:19" ht="15.5" outlineLevel="1" x14ac:dyDescent="0.35">
      <c r="A49" s="217" t="s">
        <v>218</v>
      </c>
      <c r="B49" s="218" t="s">
        <v>219</v>
      </c>
      <c r="C49" s="219">
        <v>0</v>
      </c>
      <c r="D49" s="233"/>
      <c r="E49" s="233"/>
      <c r="F49" s="233"/>
      <c r="G49" s="233"/>
      <c r="H49" s="233"/>
      <c r="I49" s="233"/>
      <c r="J49" s="233"/>
      <c r="K49" s="222"/>
      <c r="L49" s="235"/>
      <c r="M49" s="229"/>
      <c r="N49" s="229"/>
      <c r="O49" s="121"/>
      <c r="P49" s="121"/>
      <c r="Q49" s="121"/>
      <c r="R49" s="121"/>
      <c r="S49" s="121"/>
    </row>
    <row r="50" spans="1:19" ht="15.5" outlineLevel="1" x14ac:dyDescent="0.35">
      <c r="A50" s="223" t="s">
        <v>211</v>
      </c>
      <c r="B50" s="224" t="s">
        <v>187</v>
      </c>
      <c r="C50" s="225"/>
      <c r="D50" s="226"/>
      <c r="E50" s="226"/>
      <c r="F50" s="226"/>
      <c r="G50" s="226"/>
      <c r="H50" s="226"/>
      <c r="I50" s="226"/>
      <c r="J50" s="226"/>
      <c r="K50" s="227"/>
      <c r="L50" s="235"/>
      <c r="M50" s="229"/>
      <c r="N50" s="229"/>
      <c r="O50" s="121"/>
      <c r="P50" s="121"/>
      <c r="Q50" s="121"/>
      <c r="R50" s="121"/>
      <c r="S50" s="121"/>
    </row>
    <row r="51" spans="1:19" ht="15.5" outlineLevel="1" x14ac:dyDescent="0.35">
      <c r="A51" s="217" t="s">
        <v>212</v>
      </c>
      <c r="B51" s="218" t="s">
        <v>213</v>
      </c>
      <c r="C51" s="219"/>
      <c r="D51" s="233"/>
      <c r="E51" s="233"/>
      <c r="F51" s="233"/>
      <c r="G51" s="233"/>
      <c r="H51" s="233"/>
      <c r="I51" s="233"/>
      <c r="J51" s="233"/>
      <c r="K51" s="293"/>
      <c r="L51" s="235"/>
      <c r="M51" s="229"/>
      <c r="N51" s="229"/>
      <c r="O51" s="121"/>
      <c r="P51" s="121"/>
      <c r="Q51" s="121"/>
      <c r="R51" s="121"/>
      <c r="S51" s="121"/>
    </row>
    <row r="52" spans="1:19" ht="15.5" outlineLevel="1" x14ac:dyDescent="0.35">
      <c r="A52" s="217"/>
      <c r="B52" s="218"/>
      <c r="C52" s="219"/>
      <c r="D52" s="233"/>
      <c r="E52" s="233"/>
      <c r="F52" s="233"/>
      <c r="G52" s="233"/>
      <c r="H52" s="233"/>
      <c r="I52" s="233"/>
      <c r="J52" s="233"/>
      <c r="K52" s="234"/>
      <c r="L52" s="235"/>
      <c r="M52" s="229"/>
      <c r="N52" s="229"/>
      <c r="O52" s="121"/>
      <c r="P52" s="121"/>
      <c r="Q52" s="121"/>
      <c r="R52" s="121"/>
      <c r="S52" s="121"/>
    </row>
    <row r="53" spans="1:19" ht="15.5" outlineLevel="1" x14ac:dyDescent="0.35">
      <c r="A53" s="217" t="s">
        <v>202</v>
      </c>
      <c r="B53" s="218" t="s">
        <v>213</v>
      </c>
      <c r="C53" s="294"/>
      <c r="D53" s="220"/>
      <c r="E53" s="220"/>
      <c r="F53" s="220"/>
      <c r="G53" s="220"/>
      <c r="H53" s="220"/>
      <c r="I53" s="220"/>
      <c r="J53" s="220"/>
      <c r="K53" s="297"/>
      <c r="L53" s="235"/>
      <c r="M53" s="229"/>
      <c r="N53" s="229"/>
      <c r="O53" s="121"/>
      <c r="P53" s="121"/>
      <c r="Q53" s="121"/>
      <c r="R53" s="121"/>
      <c r="S53" s="121"/>
    </row>
    <row r="54" spans="1:19" ht="15.5" outlineLevel="1" x14ac:dyDescent="0.35">
      <c r="A54" s="217" t="s">
        <v>214</v>
      </c>
      <c r="B54" s="218" t="s">
        <v>187</v>
      </c>
      <c r="C54" s="263"/>
      <c r="D54" s="295"/>
      <c r="E54" s="264"/>
      <c r="F54" s="264"/>
      <c r="G54" s="264"/>
      <c r="H54" s="264"/>
      <c r="I54" s="264"/>
      <c r="J54" s="264"/>
      <c r="K54" s="215"/>
      <c r="L54" s="272"/>
      <c r="M54" s="286"/>
      <c r="N54" s="191"/>
      <c r="O54" s="191"/>
      <c r="P54" s="191"/>
      <c r="Q54" s="121"/>
      <c r="R54" s="121"/>
      <c r="S54" s="121"/>
    </row>
    <row r="55" spans="1:19" ht="3.65" customHeight="1" outlineLevel="1" x14ac:dyDescent="0.35">
      <c r="A55" s="217"/>
      <c r="B55" s="218"/>
      <c r="C55" s="237"/>
      <c r="D55" s="238"/>
      <c r="E55" s="238"/>
      <c r="F55" s="238"/>
      <c r="G55" s="238"/>
      <c r="H55" s="238"/>
      <c r="I55" s="238"/>
      <c r="J55" s="238"/>
      <c r="K55" s="121"/>
      <c r="L55" s="272"/>
      <c r="M55" s="286"/>
      <c r="N55" s="191"/>
      <c r="O55" s="191"/>
      <c r="P55" s="191"/>
      <c r="Q55" s="121"/>
      <c r="R55" s="121"/>
      <c r="S55" s="121"/>
    </row>
    <row r="56" spans="1:19" s="55" customFormat="1" ht="15.5" outlineLevel="1" x14ac:dyDescent="0.35">
      <c r="A56" s="266" t="s">
        <v>203</v>
      </c>
      <c r="B56" s="267"/>
      <c r="C56" s="268">
        <f>C49*C53</f>
        <v>0</v>
      </c>
      <c r="D56" s="269">
        <f t="shared" ref="D56:J56" si="13">D49*D53</f>
        <v>0</v>
      </c>
      <c r="E56" s="269">
        <f t="shared" si="13"/>
        <v>0</v>
      </c>
      <c r="F56" s="269">
        <f t="shared" si="13"/>
        <v>0</v>
      </c>
      <c r="G56" s="269">
        <f t="shared" si="13"/>
        <v>0</v>
      </c>
      <c r="H56" s="269">
        <f t="shared" si="13"/>
        <v>0</v>
      </c>
      <c r="I56" s="269"/>
      <c r="J56" s="269">
        <f t="shared" si="13"/>
        <v>0</v>
      </c>
      <c r="K56" s="299"/>
      <c r="L56" s="272" t="s">
        <v>205</v>
      </c>
      <c r="M56" s="301"/>
      <c r="N56" s="191"/>
      <c r="O56" s="285"/>
      <c r="P56" s="285"/>
      <c r="Q56" s="93"/>
      <c r="R56" s="93"/>
      <c r="S56" s="93"/>
    </row>
    <row r="57" spans="1:19" s="55" customFormat="1" ht="15.5" outlineLevel="1" x14ac:dyDescent="0.35">
      <c r="A57" s="273" t="s">
        <v>206</v>
      </c>
      <c r="B57" s="274"/>
      <c r="C57" s="275">
        <f>C49*C51</f>
        <v>0</v>
      </c>
      <c r="D57" s="276">
        <f t="shared" ref="D57:J57" si="14">D49*D51</f>
        <v>0</v>
      </c>
      <c r="E57" s="276">
        <f t="shared" si="14"/>
        <v>0</v>
      </c>
      <c r="F57" s="276">
        <f t="shared" si="14"/>
        <v>0</v>
      </c>
      <c r="G57" s="276">
        <f t="shared" si="14"/>
        <v>0</v>
      </c>
      <c r="H57" s="276">
        <f t="shared" si="14"/>
        <v>0</v>
      </c>
      <c r="I57" s="276"/>
      <c r="J57" s="276">
        <f t="shared" si="14"/>
        <v>0</v>
      </c>
      <c r="K57" s="299"/>
      <c r="L57" s="272" t="s">
        <v>205</v>
      </c>
      <c r="M57" s="305"/>
      <c r="N57" s="191"/>
      <c r="O57" s="285"/>
      <c r="P57" s="285"/>
      <c r="Q57" s="93"/>
      <c r="R57" s="93"/>
      <c r="S57" s="93"/>
    </row>
    <row r="58" spans="1:19" s="55" customFormat="1" ht="16" outlineLevel="1" thickBot="1" x14ac:dyDescent="0.4">
      <c r="A58" s="278" t="s">
        <v>220</v>
      </c>
      <c r="B58" s="279" t="s">
        <v>204</v>
      </c>
      <c r="C58" s="280">
        <f>C56-C57</f>
        <v>0</v>
      </c>
      <c r="D58" s="281">
        <f>D56-D57</f>
        <v>0</v>
      </c>
      <c r="E58" s="281">
        <f t="shared" ref="E58:J58" si="15">E56-E57</f>
        <v>0</v>
      </c>
      <c r="F58" s="281">
        <f t="shared" si="15"/>
        <v>0</v>
      </c>
      <c r="G58" s="281">
        <f t="shared" si="15"/>
        <v>0</v>
      </c>
      <c r="H58" s="281">
        <f t="shared" si="15"/>
        <v>0</v>
      </c>
      <c r="I58" s="281"/>
      <c r="J58" s="281">
        <f t="shared" si="15"/>
        <v>0</v>
      </c>
      <c r="K58" s="303"/>
      <c r="L58" s="272"/>
      <c r="M58" s="305"/>
      <c r="N58" s="191"/>
      <c r="O58" s="285"/>
      <c r="P58" s="285"/>
      <c r="Q58" s="93"/>
      <c r="R58" s="93"/>
      <c r="S58" s="93"/>
    </row>
    <row r="59" spans="1:19" ht="16" outlineLevel="1" thickTop="1" x14ac:dyDescent="0.35">
      <c r="A59" s="284"/>
      <c r="B59" s="285"/>
      <c r="C59" s="286"/>
      <c r="D59" s="286"/>
      <c r="E59" s="286"/>
      <c r="F59" s="286"/>
      <c r="G59" s="286"/>
      <c r="H59" s="286"/>
      <c r="I59" s="286"/>
      <c r="J59" s="286"/>
      <c r="K59" s="286"/>
      <c r="L59" s="286"/>
      <c r="M59" s="121"/>
      <c r="N59" s="121"/>
      <c r="O59" s="121"/>
      <c r="P59" s="121"/>
      <c r="Q59" s="121"/>
      <c r="R59" s="93"/>
      <c r="S59" s="121"/>
    </row>
    <row r="60" spans="1:19" ht="15.5" x14ac:dyDescent="0.35">
      <c r="A60" s="121"/>
      <c r="B60" s="121"/>
      <c r="C60" s="121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93"/>
      <c r="S60" s="121"/>
    </row>
    <row r="61" spans="1:19" s="54" customFormat="1" ht="26.25" customHeight="1" x14ac:dyDescent="0.3">
      <c r="A61" s="53" t="s">
        <v>221</v>
      </c>
      <c r="B61" s="196"/>
      <c r="C61" s="196"/>
      <c r="D61" s="196"/>
      <c r="E61" s="196"/>
      <c r="F61" s="196"/>
      <c r="G61" s="196"/>
      <c r="H61" s="196"/>
      <c r="I61" s="196"/>
      <c r="J61" s="196"/>
      <c r="K61" s="196"/>
      <c r="L61" s="53"/>
      <c r="M61" s="197"/>
      <c r="N61" s="198"/>
      <c r="O61" s="199"/>
      <c r="P61" s="199"/>
      <c r="Q61" s="200"/>
      <c r="R61" s="200"/>
      <c r="S61" s="200"/>
    </row>
    <row r="62" spans="1:19" s="55" customFormat="1" ht="294.5" outlineLevel="1" x14ac:dyDescent="0.3">
      <c r="A62" s="101"/>
      <c r="B62" s="205" t="s">
        <v>181</v>
      </c>
      <c r="C62" s="206" t="s">
        <v>112</v>
      </c>
      <c r="D62" s="306" t="s">
        <v>222</v>
      </c>
      <c r="E62" s="306" t="s">
        <v>114</v>
      </c>
      <c r="F62" s="306" t="s">
        <v>115</v>
      </c>
      <c r="G62" s="306" t="s">
        <v>116</v>
      </c>
      <c r="H62" s="306" t="s">
        <v>117</v>
      </c>
      <c r="I62" s="307"/>
      <c r="J62" s="308" t="s">
        <v>118</v>
      </c>
      <c r="K62" s="207" t="s">
        <v>223</v>
      </c>
      <c r="L62" s="309" t="s">
        <v>224</v>
      </c>
      <c r="M62" s="310" t="s">
        <v>225</v>
      </c>
      <c r="N62" s="208" t="s">
        <v>182</v>
      </c>
      <c r="O62" s="209"/>
      <c r="P62" s="209"/>
      <c r="Q62" s="93"/>
      <c r="R62" s="93"/>
      <c r="S62" s="93"/>
    </row>
    <row r="63" spans="1:19" s="56" customFormat="1" ht="14.25" customHeight="1" outlineLevel="1" x14ac:dyDescent="0.3">
      <c r="A63" s="311" t="s">
        <v>226</v>
      </c>
      <c r="B63" s="312"/>
      <c r="C63" s="313"/>
      <c r="D63" s="313"/>
      <c r="E63" s="313"/>
      <c r="F63" s="313"/>
      <c r="G63" s="313"/>
      <c r="H63" s="313"/>
      <c r="I63" s="313"/>
      <c r="J63" s="314"/>
      <c r="K63" s="315" t="s">
        <v>205</v>
      </c>
      <c r="L63" s="316"/>
      <c r="M63" s="316"/>
      <c r="N63" s="317"/>
      <c r="O63" s="315"/>
      <c r="P63" s="315"/>
      <c r="Q63" s="93"/>
      <c r="R63" s="93"/>
      <c r="S63" s="93"/>
    </row>
    <row r="64" spans="1:19" s="56" customFormat="1" ht="4.5" customHeight="1" outlineLevel="1" x14ac:dyDescent="0.3">
      <c r="A64" s="93"/>
      <c r="B64" s="274"/>
      <c r="C64" s="318"/>
      <c r="D64" s="318"/>
      <c r="E64" s="318"/>
      <c r="F64" s="318"/>
      <c r="G64" s="318"/>
      <c r="H64" s="318"/>
      <c r="I64" s="318"/>
      <c r="J64" s="319"/>
      <c r="K64" s="93"/>
      <c r="L64" s="320"/>
      <c r="M64" s="320"/>
      <c r="N64" s="93"/>
      <c r="O64" s="93"/>
      <c r="P64" s="93"/>
      <c r="Q64" s="93"/>
      <c r="R64" s="93"/>
      <c r="S64" s="93"/>
    </row>
    <row r="65" spans="1:19" s="55" customFormat="1" ht="15.5" outlineLevel="1" x14ac:dyDescent="0.3">
      <c r="A65" s="93" t="s">
        <v>227</v>
      </c>
      <c r="B65" s="321">
        <v>0.15</v>
      </c>
      <c r="C65" s="93"/>
      <c r="D65" s="93"/>
      <c r="E65" s="93"/>
      <c r="F65" s="93"/>
      <c r="G65" s="93"/>
      <c r="H65" s="93"/>
      <c r="I65" s="93"/>
      <c r="J65" s="322"/>
      <c r="K65" s="93"/>
      <c r="L65" s="320" t="s">
        <v>228</v>
      </c>
      <c r="M65" s="320" t="s">
        <v>229</v>
      </c>
      <c r="N65" s="93"/>
      <c r="O65" s="93"/>
      <c r="P65" s="93"/>
      <c r="Q65" s="93"/>
      <c r="R65" s="93"/>
      <c r="S65" s="93"/>
    </row>
    <row r="66" spans="1:19" s="55" customFormat="1" ht="15.5" outlineLevel="1" x14ac:dyDescent="0.3">
      <c r="A66" s="318" t="s">
        <v>230</v>
      </c>
      <c r="B66" s="274"/>
      <c r="C66" s="93"/>
      <c r="D66" s="93"/>
      <c r="E66" s="93"/>
      <c r="F66" s="93"/>
      <c r="G66" s="93"/>
      <c r="H66" s="93"/>
      <c r="I66" s="93"/>
      <c r="J66" s="322"/>
      <c r="K66" s="93"/>
      <c r="L66" s="320"/>
      <c r="M66" s="320"/>
      <c r="N66" s="93"/>
      <c r="O66" s="93"/>
      <c r="P66" s="93"/>
      <c r="Q66" s="93"/>
      <c r="R66" s="93"/>
      <c r="S66" s="93"/>
    </row>
    <row r="67" spans="1:19" s="55" customFormat="1" ht="15.5" outlineLevel="1" x14ac:dyDescent="0.3">
      <c r="A67" s="323" t="s">
        <v>231</v>
      </c>
      <c r="B67" s="274" t="s">
        <v>232</v>
      </c>
      <c r="C67" s="324">
        <v>3000</v>
      </c>
      <c r="D67" s="324">
        <v>3500</v>
      </c>
      <c r="E67" s="324">
        <v>3500</v>
      </c>
      <c r="F67" s="324">
        <v>3500</v>
      </c>
      <c r="G67" s="324">
        <v>3500</v>
      </c>
      <c r="H67" s="324">
        <v>3500</v>
      </c>
      <c r="I67" s="324"/>
      <c r="J67" s="325">
        <v>3500</v>
      </c>
      <c r="K67" s="93"/>
      <c r="L67" s="320"/>
      <c r="M67" s="320"/>
      <c r="N67" s="93"/>
      <c r="O67" s="93"/>
      <c r="P67" s="93"/>
      <c r="Q67" s="93"/>
      <c r="R67" s="93"/>
      <c r="S67" s="93"/>
    </row>
    <row r="68" spans="1:19" s="55" customFormat="1" ht="15.5" outlineLevel="1" x14ac:dyDescent="0.3">
      <c r="A68" s="323" t="s">
        <v>233</v>
      </c>
      <c r="B68" s="274" t="s">
        <v>232</v>
      </c>
      <c r="C68" s="324"/>
      <c r="D68" s="324"/>
      <c r="E68" s="324"/>
      <c r="F68" s="324"/>
      <c r="G68" s="324"/>
      <c r="H68" s="324"/>
      <c r="I68" s="324"/>
      <c r="J68" s="325"/>
      <c r="K68" s="285"/>
      <c r="L68" s="320"/>
      <c r="M68" s="320"/>
      <c r="N68" s="93"/>
      <c r="O68" s="93"/>
      <c r="P68" s="93"/>
      <c r="Q68" s="93"/>
      <c r="R68" s="93"/>
      <c r="S68" s="93"/>
    </row>
    <row r="69" spans="1:19" s="55" customFormat="1" ht="3" customHeight="1" outlineLevel="1" x14ac:dyDescent="0.3">
      <c r="A69" s="93"/>
      <c r="B69" s="274"/>
      <c r="C69" s="93"/>
      <c r="D69" s="93"/>
      <c r="E69" s="93"/>
      <c r="F69" s="93"/>
      <c r="G69" s="93"/>
      <c r="H69" s="93"/>
      <c r="I69" s="93"/>
      <c r="J69" s="322"/>
      <c r="K69" s="285"/>
      <c r="L69" s="320"/>
      <c r="M69" s="320"/>
      <c r="N69" s="93"/>
      <c r="O69" s="93"/>
      <c r="P69" s="93"/>
      <c r="Q69" s="93"/>
      <c r="R69" s="93"/>
      <c r="S69" s="93"/>
    </row>
    <row r="70" spans="1:19" s="55" customFormat="1" ht="15.5" outlineLevel="1" x14ac:dyDescent="0.3">
      <c r="A70" s="318" t="s">
        <v>234</v>
      </c>
      <c r="B70" s="274"/>
      <c r="C70" s="93"/>
      <c r="D70" s="93"/>
      <c r="E70" s="93"/>
      <c r="F70" s="93"/>
      <c r="G70" s="93"/>
      <c r="H70" s="93"/>
      <c r="I70" s="93"/>
      <c r="J70" s="322"/>
      <c r="K70" s="93"/>
      <c r="L70" s="320"/>
      <c r="M70" s="320"/>
      <c r="N70" s="93"/>
      <c r="O70" s="93"/>
      <c r="P70" s="93"/>
      <c r="Q70" s="93"/>
      <c r="R70" s="93"/>
      <c r="S70" s="93"/>
    </row>
    <row r="71" spans="1:19" s="55" customFormat="1" ht="15.5" outlineLevel="1" x14ac:dyDescent="0.3">
      <c r="A71" s="323" t="s">
        <v>231</v>
      </c>
      <c r="B71" s="274" t="s">
        <v>235</v>
      </c>
      <c r="C71" s="326">
        <v>0.15</v>
      </c>
      <c r="D71" s="326">
        <v>0.3</v>
      </c>
      <c r="E71" s="326">
        <v>0.3</v>
      </c>
      <c r="F71" s="326">
        <v>0.3</v>
      </c>
      <c r="G71" s="326">
        <v>0.3</v>
      </c>
      <c r="H71" s="326">
        <v>0.4</v>
      </c>
      <c r="I71" s="326"/>
      <c r="J71" s="327">
        <v>0.4</v>
      </c>
      <c r="K71" s="93"/>
      <c r="L71" s="320"/>
      <c r="M71" s="320"/>
      <c r="N71" s="93"/>
      <c r="O71" s="93"/>
      <c r="P71" s="93"/>
      <c r="Q71" s="93"/>
      <c r="R71" s="93"/>
      <c r="S71" s="93"/>
    </row>
    <row r="72" spans="1:19" s="55" customFormat="1" ht="15.5" outlineLevel="1" x14ac:dyDescent="0.3">
      <c r="A72" s="323" t="s">
        <v>233</v>
      </c>
      <c r="B72" s="274" t="s">
        <v>235</v>
      </c>
      <c r="C72" s="326"/>
      <c r="D72" s="326"/>
      <c r="E72" s="326"/>
      <c r="F72" s="326"/>
      <c r="G72" s="326"/>
      <c r="H72" s="326"/>
      <c r="I72" s="326"/>
      <c r="J72" s="327"/>
      <c r="K72" s="93"/>
      <c r="L72" s="320"/>
      <c r="M72" s="320"/>
      <c r="N72" s="93"/>
      <c r="O72" s="93"/>
      <c r="P72" s="93"/>
      <c r="Q72" s="93"/>
      <c r="R72" s="93"/>
      <c r="S72" s="93"/>
    </row>
    <row r="73" spans="1:19" s="56" customFormat="1" ht="4.5" customHeight="1" outlineLevel="1" x14ac:dyDescent="0.3">
      <c r="A73" s="93"/>
      <c r="B73" s="274"/>
      <c r="C73" s="318"/>
      <c r="D73" s="318"/>
      <c r="E73" s="318"/>
      <c r="F73" s="318"/>
      <c r="G73" s="318"/>
      <c r="H73" s="318"/>
      <c r="I73" s="318"/>
      <c r="J73" s="319"/>
      <c r="K73" s="93"/>
      <c r="L73" s="320"/>
      <c r="M73" s="320"/>
      <c r="N73" s="93"/>
      <c r="O73" s="93"/>
      <c r="P73" s="93"/>
      <c r="Q73" s="93"/>
      <c r="R73" s="93"/>
      <c r="S73" s="93"/>
    </row>
    <row r="74" spans="1:19" s="56" customFormat="1" ht="14.15" customHeight="1" outlineLevel="1" x14ac:dyDescent="0.3">
      <c r="A74" s="201" t="s">
        <v>142</v>
      </c>
      <c r="B74" s="328" t="s">
        <v>219</v>
      </c>
      <c r="C74" s="315">
        <f t="shared" ref="C74:J74" si="16">IFERROR(C76*12*C77,"N/A")</f>
        <v>0</v>
      </c>
      <c r="D74" s="315">
        <f t="shared" si="16"/>
        <v>600</v>
      </c>
      <c r="E74" s="315">
        <f t="shared" si="16"/>
        <v>600</v>
      </c>
      <c r="F74" s="315">
        <f t="shared" si="16"/>
        <v>600</v>
      </c>
      <c r="G74" s="315">
        <f t="shared" si="16"/>
        <v>600</v>
      </c>
      <c r="H74" s="315">
        <f t="shared" si="16"/>
        <v>600</v>
      </c>
      <c r="I74" s="315"/>
      <c r="J74" s="329">
        <f t="shared" si="16"/>
        <v>600</v>
      </c>
      <c r="K74" s="315" t="s">
        <v>205</v>
      </c>
      <c r="L74" s="330"/>
      <c r="M74" s="330"/>
      <c r="N74" s="317"/>
      <c r="O74" s="315"/>
      <c r="P74" s="315"/>
      <c r="Q74" s="93"/>
      <c r="R74" s="93"/>
      <c r="S74" s="93"/>
    </row>
    <row r="75" spans="1:19" s="56" customFormat="1" ht="4.5" customHeight="1" outlineLevel="1" x14ac:dyDescent="0.3">
      <c r="A75" s="93"/>
      <c r="B75" s="274"/>
      <c r="C75" s="318"/>
      <c r="D75" s="318"/>
      <c r="E75" s="318"/>
      <c r="F75" s="318"/>
      <c r="G75" s="318"/>
      <c r="H75" s="318"/>
      <c r="I75" s="318"/>
      <c r="J75" s="319"/>
      <c r="K75" s="93"/>
      <c r="L75" s="320"/>
      <c r="M75" s="320"/>
      <c r="N75" s="93"/>
      <c r="O75" s="93"/>
      <c r="P75" s="93"/>
      <c r="Q75" s="93"/>
      <c r="R75" s="93"/>
      <c r="S75" s="93"/>
    </row>
    <row r="76" spans="1:19" s="55" customFormat="1" ht="15.5" outlineLevel="1" x14ac:dyDescent="0.3">
      <c r="A76" s="331" t="s">
        <v>236</v>
      </c>
      <c r="B76" s="274" t="s">
        <v>232</v>
      </c>
      <c r="C76" s="324"/>
      <c r="D76" s="324">
        <v>10000</v>
      </c>
      <c r="E76" s="324">
        <v>10000</v>
      </c>
      <c r="F76" s="324">
        <v>10000</v>
      </c>
      <c r="G76" s="324">
        <v>10000</v>
      </c>
      <c r="H76" s="324">
        <v>10000</v>
      </c>
      <c r="I76" s="324"/>
      <c r="J76" s="325">
        <v>10000</v>
      </c>
      <c r="K76" s="93"/>
      <c r="L76" s="320"/>
      <c r="M76" s="320"/>
      <c r="N76" s="93"/>
      <c r="O76" s="93"/>
      <c r="P76" s="93"/>
      <c r="Q76" s="93"/>
      <c r="R76" s="93"/>
      <c r="S76" s="93"/>
    </row>
    <row r="77" spans="1:19" s="55" customFormat="1" ht="15.5" outlineLevel="1" x14ac:dyDescent="0.3">
      <c r="A77" s="323" t="s">
        <v>237</v>
      </c>
      <c r="B77" s="274" t="s">
        <v>235</v>
      </c>
      <c r="C77" s="332"/>
      <c r="D77" s="332">
        <v>5.0000000000000001E-3</v>
      </c>
      <c r="E77" s="332">
        <v>5.0000000000000001E-3</v>
      </c>
      <c r="F77" s="332">
        <v>5.0000000000000001E-3</v>
      </c>
      <c r="G77" s="332">
        <v>5.0000000000000001E-3</v>
      </c>
      <c r="H77" s="332">
        <v>5.0000000000000001E-3</v>
      </c>
      <c r="I77" s="332"/>
      <c r="J77" s="333">
        <v>5.0000000000000001E-3</v>
      </c>
      <c r="K77" s="93" t="s">
        <v>238</v>
      </c>
      <c r="L77" s="320"/>
      <c r="M77" s="320"/>
      <c r="N77" s="93"/>
      <c r="O77" s="93"/>
      <c r="P77" s="93"/>
      <c r="Q77" s="93"/>
      <c r="R77" s="93"/>
      <c r="S77" s="93"/>
    </row>
    <row r="78" spans="1:19" s="56" customFormat="1" ht="4.5" customHeight="1" outlineLevel="1" x14ac:dyDescent="0.3">
      <c r="A78" s="93"/>
      <c r="B78" s="274"/>
      <c r="C78" s="318"/>
      <c r="D78" s="318"/>
      <c r="E78" s="318"/>
      <c r="F78" s="318"/>
      <c r="G78" s="318"/>
      <c r="H78" s="318"/>
      <c r="I78" s="318"/>
      <c r="J78" s="319"/>
      <c r="K78" s="93"/>
      <c r="L78" s="320"/>
      <c r="M78" s="320"/>
      <c r="N78" s="93"/>
      <c r="O78" s="93"/>
      <c r="P78" s="93"/>
      <c r="Q78" s="93"/>
      <c r="R78" s="93"/>
      <c r="S78" s="93"/>
    </row>
    <row r="79" spans="1:19" s="56" customFormat="1" ht="14.25" customHeight="1" outlineLevel="1" x14ac:dyDescent="0.3">
      <c r="A79" s="201" t="s">
        <v>239</v>
      </c>
      <c r="B79" s="328"/>
      <c r="C79" s="315">
        <f>SUM(C80:C82)</f>
        <v>0</v>
      </c>
      <c r="D79" s="315">
        <f t="shared" ref="D79:J79" si="17">SUM(D80:D82)</f>
        <v>0</v>
      </c>
      <c r="E79" s="315">
        <f t="shared" si="17"/>
        <v>0</v>
      </c>
      <c r="F79" s="315">
        <f t="shared" si="17"/>
        <v>0</v>
      </c>
      <c r="G79" s="315">
        <f t="shared" si="17"/>
        <v>0</v>
      </c>
      <c r="H79" s="315">
        <f t="shared" si="17"/>
        <v>0</v>
      </c>
      <c r="I79" s="315"/>
      <c r="J79" s="315">
        <f t="shared" si="17"/>
        <v>0</v>
      </c>
      <c r="K79" s="315" t="s">
        <v>205</v>
      </c>
      <c r="L79" s="330"/>
      <c r="M79" s="330" t="s">
        <v>240</v>
      </c>
      <c r="N79" s="317"/>
      <c r="O79" s="315"/>
      <c r="P79" s="315"/>
      <c r="Q79" s="93"/>
      <c r="R79" s="93"/>
      <c r="S79" s="93"/>
    </row>
    <row r="80" spans="1:19" s="56" customFormat="1" ht="4.5" customHeight="1" outlineLevel="1" x14ac:dyDescent="0.3">
      <c r="A80" s="93"/>
      <c r="B80" s="274"/>
      <c r="C80" s="318"/>
      <c r="D80" s="318"/>
      <c r="E80" s="318"/>
      <c r="F80" s="318"/>
      <c r="G80" s="318"/>
      <c r="H80" s="318"/>
      <c r="I80" s="318"/>
      <c r="J80" s="319"/>
      <c r="K80" s="93"/>
      <c r="L80" s="320"/>
      <c r="M80" s="320"/>
      <c r="N80" s="93"/>
      <c r="O80" s="93"/>
      <c r="P80" s="93"/>
      <c r="Q80" s="93"/>
      <c r="R80" s="93"/>
      <c r="S80" s="93"/>
    </row>
    <row r="81" spans="1:19" ht="15.5" outlineLevel="1" x14ac:dyDescent="0.35">
      <c r="A81" s="331" t="s">
        <v>241</v>
      </c>
      <c r="B81" s="218" t="s">
        <v>204</v>
      </c>
      <c r="C81" s="123" t="str">
        <f>IFERROR(#REF!,"N/A")</f>
        <v>N/A</v>
      </c>
      <c r="D81" s="123" t="str">
        <f>IFERROR(#REF!,"N/A")</f>
        <v>N/A</v>
      </c>
      <c r="E81" s="123" t="str">
        <f>IFERROR(#REF!,"N/A")</f>
        <v>N/A</v>
      </c>
      <c r="F81" s="123" t="str">
        <f>IFERROR(#REF!,"N/A")</f>
        <v>N/A</v>
      </c>
      <c r="G81" s="123" t="str">
        <f>IFERROR(#REF!,"N/A")</f>
        <v>N/A</v>
      </c>
      <c r="H81" s="123" t="str">
        <f>IFERROR(#REF!,"N/A")</f>
        <v>N/A</v>
      </c>
      <c r="I81" s="123"/>
      <c r="J81" s="334" t="str">
        <f>IFERROR(#REF!,"N/A")</f>
        <v>N/A</v>
      </c>
      <c r="K81" s="335" t="s">
        <v>242</v>
      </c>
      <c r="L81" s="336"/>
      <c r="M81" s="336"/>
      <c r="N81" s="121"/>
      <c r="O81" s="121"/>
      <c r="P81" s="121"/>
      <c r="Q81" s="121"/>
      <c r="R81" s="121"/>
      <c r="S81" s="121"/>
    </row>
    <row r="82" spans="1:19" ht="15.5" outlineLevel="1" x14ac:dyDescent="0.35">
      <c r="A82" s="331" t="s">
        <v>243</v>
      </c>
      <c r="B82" s="218" t="s">
        <v>204</v>
      </c>
      <c r="C82" s="324"/>
      <c r="D82" s="324"/>
      <c r="E82" s="324"/>
      <c r="F82" s="324"/>
      <c r="G82" s="324"/>
      <c r="H82" s="324"/>
      <c r="I82" s="324"/>
      <c r="J82" s="325"/>
      <c r="K82" s="335"/>
      <c r="L82" s="336"/>
      <c r="M82" s="336"/>
      <c r="N82" s="121"/>
      <c r="O82" s="121"/>
      <c r="P82" s="121"/>
      <c r="Q82" s="121"/>
      <c r="R82" s="121"/>
      <c r="S82" s="121"/>
    </row>
    <row r="83" spans="1:19" s="56" customFormat="1" ht="4.5" customHeight="1" outlineLevel="1" x14ac:dyDescent="0.3">
      <c r="A83" s="93"/>
      <c r="B83" s="274"/>
      <c r="C83" s="318"/>
      <c r="D83" s="318"/>
      <c r="E83" s="318"/>
      <c r="F83" s="318"/>
      <c r="G83" s="318"/>
      <c r="H83" s="318"/>
      <c r="I83" s="318"/>
      <c r="J83" s="319"/>
      <c r="K83" s="93"/>
      <c r="L83" s="320"/>
      <c r="M83" s="320"/>
      <c r="N83" s="93"/>
      <c r="O83" s="93"/>
      <c r="P83" s="93"/>
      <c r="Q83" s="93"/>
      <c r="R83" s="93"/>
      <c r="S83" s="93"/>
    </row>
    <row r="84" spans="1:19" s="56" customFormat="1" ht="14.25" customHeight="1" outlineLevel="1" x14ac:dyDescent="0.3">
      <c r="A84" s="201" t="s">
        <v>144</v>
      </c>
      <c r="B84" s="328" t="s">
        <v>204</v>
      </c>
      <c r="C84" s="315">
        <f t="shared" ref="C84:J84" si="18">IFERROR(C86*C87,"N/A")</f>
        <v>0</v>
      </c>
      <c r="D84" s="315">
        <f t="shared" si="18"/>
        <v>1000</v>
      </c>
      <c r="E84" s="315">
        <f t="shared" si="18"/>
        <v>1000</v>
      </c>
      <c r="F84" s="315">
        <f t="shared" si="18"/>
        <v>1000</v>
      </c>
      <c r="G84" s="315">
        <f t="shared" si="18"/>
        <v>1000</v>
      </c>
      <c r="H84" s="315">
        <f t="shared" si="18"/>
        <v>1000</v>
      </c>
      <c r="I84" s="315"/>
      <c r="J84" s="329">
        <f t="shared" si="18"/>
        <v>1000</v>
      </c>
      <c r="K84" s="315" t="s">
        <v>205</v>
      </c>
      <c r="L84" s="330"/>
      <c r="M84" s="330"/>
      <c r="N84" s="317"/>
      <c r="O84" s="315"/>
      <c r="P84" s="315"/>
      <c r="Q84" s="93"/>
      <c r="R84" s="93"/>
      <c r="S84" s="93"/>
    </row>
    <row r="85" spans="1:19" s="56" customFormat="1" ht="4.5" customHeight="1" outlineLevel="1" x14ac:dyDescent="0.3">
      <c r="A85" s="93"/>
      <c r="B85" s="274"/>
      <c r="C85" s="318"/>
      <c r="D85" s="318"/>
      <c r="E85" s="318"/>
      <c r="F85" s="318"/>
      <c r="G85" s="318"/>
      <c r="H85" s="318"/>
      <c r="I85" s="318"/>
      <c r="J85" s="319"/>
      <c r="K85" s="93"/>
      <c r="L85" s="320"/>
      <c r="M85" s="320"/>
      <c r="N85" s="93"/>
      <c r="O85" s="93"/>
      <c r="P85" s="93"/>
      <c r="Q85" s="93"/>
      <c r="R85" s="93"/>
      <c r="S85" s="93"/>
    </row>
    <row r="86" spans="1:19" s="55" customFormat="1" ht="15.5" outlineLevel="1" x14ac:dyDescent="0.3">
      <c r="A86" s="331" t="s">
        <v>244</v>
      </c>
      <c r="B86" s="274" t="s">
        <v>204</v>
      </c>
      <c r="C86" s="324"/>
      <c r="D86" s="324">
        <v>10000</v>
      </c>
      <c r="E86" s="324">
        <v>10000</v>
      </c>
      <c r="F86" s="324">
        <v>10000</v>
      </c>
      <c r="G86" s="324">
        <v>10000</v>
      </c>
      <c r="H86" s="324">
        <v>10000</v>
      </c>
      <c r="I86" s="324"/>
      <c r="J86" s="325">
        <v>10000</v>
      </c>
      <c r="K86" s="93"/>
      <c r="L86" s="320"/>
      <c r="M86" s="320"/>
      <c r="N86" s="93"/>
      <c r="O86" s="93"/>
      <c r="P86" s="93"/>
      <c r="Q86" s="93"/>
      <c r="R86" s="93"/>
      <c r="S86" s="93"/>
    </row>
    <row r="87" spans="1:19" s="55" customFormat="1" ht="15.5" outlineLevel="1" x14ac:dyDescent="0.3">
      <c r="A87" s="323" t="s">
        <v>235</v>
      </c>
      <c r="B87" s="274" t="s">
        <v>235</v>
      </c>
      <c r="C87" s="326"/>
      <c r="D87" s="326">
        <v>0.1</v>
      </c>
      <c r="E87" s="326">
        <v>0.1</v>
      </c>
      <c r="F87" s="326">
        <v>0.1</v>
      </c>
      <c r="G87" s="326">
        <v>0.1</v>
      </c>
      <c r="H87" s="326">
        <v>0.1</v>
      </c>
      <c r="I87" s="326"/>
      <c r="J87" s="327">
        <v>0.1</v>
      </c>
      <c r="K87" s="93" t="s">
        <v>238</v>
      </c>
      <c r="L87" s="320"/>
      <c r="M87" s="320"/>
      <c r="N87" s="93"/>
      <c r="O87" s="93"/>
      <c r="P87" s="93"/>
      <c r="Q87" s="93"/>
      <c r="R87" s="93"/>
      <c r="S87" s="93"/>
    </row>
    <row r="88" spans="1:19" s="56" customFormat="1" ht="4.5" customHeight="1" outlineLevel="1" x14ac:dyDescent="0.3">
      <c r="A88" s="93"/>
      <c r="B88" s="274"/>
      <c r="C88" s="318"/>
      <c r="D88" s="318"/>
      <c r="E88" s="318"/>
      <c r="F88" s="318"/>
      <c r="G88" s="318"/>
      <c r="H88" s="318"/>
      <c r="I88" s="318"/>
      <c r="J88" s="319"/>
      <c r="K88" s="93"/>
      <c r="L88" s="320"/>
      <c r="M88" s="320"/>
      <c r="N88" s="93"/>
      <c r="O88" s="93"/>
      <c r="P88" s="93"/>
      <c r="Q88" s="93"/>
      <c r="R88" s="93"/>
      <c r="S88" s="93"/>
    </row>
    <row r="89" spans="1:19" s="56" customFormat="1" ht="14.25" customHeight="1" outlineLevel="1" x14ac:dyDescent="0.3">
      <c r="A89" s="201" t="s">
        <v>245</v>
      </c>
      <c r="B89" s="328" t="s">
        <v>204</v>
      </c>
      <c r="C89" s="315">
        <f t="shared" ref="C89:J89" si="19">IFERROR(C91*C92,"N/A")</f>
        <v>0</v>
      </c>
      <c r="D89" s="315">
        <f t="shared" si="19"/>
        <v>1000</v>
      </c>
      <c r="E89" s="315">
        <f t="shared" si="19"/>
        <v>1000</v>
      </c>
      <c r="F89" s="315">
        <f t="shared" si="19"/>
        <v>1000</v>
      </c>
      <c r="G89" s="315">
        <f t="shared" si="19"/>
        <v>1000</v>
      </c>
      <c r="H89" s="315">
        <f t="shared" si="19"/>
        <v>1000</v>
      </c>
      <c r="I89" s="315"/>
      <c r="J89" s="329">
        <f t="shared" si="19"/>
        <v>1000</v>
      </c>
      <c r="K89" s="315" t="s">
        <v>205</v>
      </c>
      <c r="L89" s="330"/>
      <c r="M89" s="330"/>
      <c r="N89" s="317"/>
      <c r="O89" s="315"/>
      <c r="P89" s="315"/>
      <c r="Q89" s="93"/>
      <c r="R89" s="93"/>
      <c r="S89" s="93"/>
    </row>
    <row r="90" spans="1:19" s="56" customFormat="1" ht="4.5" customHeight="1" outlineLevel="1" x14ac:dyDescent="0.3">
      <c r="A90" s="93"/>
      <c r="B90" s="274"/>
      <c r="C90" s="318"/>
      <c r="D90" s="318"/>
      <c r="E90" s="318"/>
      <c r="F90" s="318"/>
      <c r="G90" s="318"/>
      <c r="H90" s="318"/>
      <c r="I90" s="318"/>
      <c r="J90" s="319"/>
      <c r="K90" s="93"/>
      <c r="L90" s="320"/>
      <c r="M90" s="320"/>
      <c r="N90" s="93"/>
      <c r="O90" s="93"/>
      <c r="P90" s="93"/>
      <c r="Q90" s="93"/>
      <c r="R90" s="93"/>
      <c r="S90" s="93"/>
    </row>
    <row r="91" spans="1:19" s="55" customFormat="1" ht="15.5" outlineLevel="1" x14ac:dyDescent="0.3">
      <c r="A91" s="331" t="s">
        <v>244</v>
      </c>
      <c r="B91" s="274" t="s">
        <v>204</v>
      </c>
      <c r="C91" s="324"/>
      <c r="D91" s="324">
        <v>10000</v>
      </c>
      <c r="E91" s="324">
        <v>10000</v>
      </c>
      <c r="F91" s="324">
        <v>10000</v>
      </c>
      <c r="G91" s="324">
        <v>10000</v>
      </c>
      <c r="H91" s="324">
        <v>10000</v>
      </c>
      <c r="I91" s="324"/>
      <c r="J91" s="325">
        <v>10000</v>
      </c>
      <c r="K91" s="93"/>
      <c r="L91" s="320"/>
      <c r="M91" s="320"/>
      <c r="N91" s="93"/>
      <c r="O91" s="93"/>
      <c r="P91" s="93"/>
      <c r="Q91" s="93"/>
      <c r="R91" s="93"/>
      <c r="S91" s="93"/>
    </row>
    <row r="92" spans="1:19" s="55" customFormat="1" ht="15.5" outlineLevel="1" x14ac:dyDescent="0.3">
      <c r="A92" s="323" t="s">
        <v>235</v>
      </c>
      <c r="B92" s="274" t="s">
        <v>235</v>
      </c>
      <c r="C92" s="326"/>
      <c r="D92" s="326">
        <v>0.1</v>
      </c>
      <c r="E92" s="326">
        <v>0.1</v>
      </c>
      <c r="F92" s="326">
        <v>0.1</v>
      </c>
      <c r="G92" s="326">
        <v>0.1</v>
      </c>
      <c r="H92" s="326">
        <v>0.1</v>
      </c>
      <c r="I92" s="326"/>
      <c r="J92" s="327">
        <v>0.1</v>
      </c>
      <c r="K92" s="93" t="s">
        <v>238</v>
      </c>
      <c r="L92" s="320"/>
      <c r="M92" s="320"/>
      <c r="N92" s="93"/>
      <c r="O92" s="93"/>
      <c r="P92" s="93"/>
      <c r="Q92" s="93"/>
      <c r="R92" s="93"/>
      <c r="S92" s="93"/>
    </row>
    <row r="93" spans="1:19" s="56" customFormat="1" ht="4.5" customHeight="1" outlineLevel="1" x14ac:dyDescent="0.3">
      <c r="A93" s="93"/>
      <c r="B93" s="274"/>
      <c r="C93" s="318"/>
      <c r="D93" s="318"/>
      <c r="E93" s="318"/>
      <c r="F93" s="318"/>
      <c r="G93" s="318"/>
      <c r="H93" s="318"/>
      <c r="I93" s="318"/>
      <c r="J93" s="319"/>
      <c r="K93" s="93"/>
      <c r="L93" s="320"/>
      <c r="M93" s="320"/>
      <c r="N93" s="93"/>
      <c r="O93" s="93"/>
      <c r="P93" s="93"/>
      <c r="Q93" s="93"/>
      <c r="R93" s="93"/>
      <c r="S93" s="93"/>
    </row>
    <row r="94" spans="1:19" s="56" customFormat="1" ht="14.25" customHeight="1" outlineLevel="1" x14ac:dyDescent="0.3">
      <c r="A94" s="201" t="s">
        <v>148</v>
      </c>
      <c r="B94" s="328"/>
      <c r="C94" s="337">
        <f>SUM(C96:C97)</f>
        <v>0</v>
      </c>
      <c r="D94" s="337">
        <f t="shared" ref="D94:J94" si="20">SUM(D96:D97)</f>
        <v>0</v>
      </c>
      <c r="E94" s="337">
        <f t="shared" si="20"/>
        <v>0</v>
      </c>
      <c r="F94" s="337">
        <f t="shared" si="20"/>
        <v>0</v>
      </c>
      <c r="G94" s="337">
        <f t="shared" si="20"/>
        <v>0</v>
      </c>
      <c r="H94" s="337">
        <f t="shared" si="20"/>
        <v>0</v>
      </c>
      <c r="I94" s="337"/>
      <c r="J94" s="337">
        <f t="shared" si="20"/>
        <v>0</v>
      </c>
      <c r="K94" s="315" t="s">
        <v>205</v>
      </c>
      <c r="L94" s="330"/>
      <c r="M94" s="330" t="s">
        <v>240</v>
      </c>
      <c r="N94" s="317"/>
      <c r="O94" s="315"/>
      <c r="P94" s="315"/>
      <c r="Q94" s="93"/>
      <c r="R94" s="93"/>
      <c r="S94" s="93"/>
    </row>
    <row r="95" spans="1:19" s="56" customFormat="1" ht="4.5" customHeight="1" outlineLevel="1" x14ac:dyDescent="0.3">
      <c r="A95" s="93"/>
      <c r="B95" s="274"/>
      <c r="C95" s="318"/>
      <c r="D95" s="318"/>
      <c r="E95" s="318"/>
      <c r="F95" s="318"/>
      <c r="G95" s="318"/>
      <c r="H95" s="318"/>
      <c r="I95" s="318"/>
      <c r="J95" s="319"/>
      <c r="K95" s="93"/>
      <c r="L95" s="320"/>
      <c r="M95" s="320"/>
      <c r="N95" s="93"/>
      <c r="O95" s="93"/>
      <c r="P95" s="93"/>
      <c r="Q95" s="93"/>
      <c r="R95" s="93"/>
      <c r="S95" s="93"/>
    </row>
    <row r="96" spans="1:19" ht="15.5" outlineLevel="1" x14ac:dyDescent="0.35">
      <c r="A96" s="318"/>
      <c r="B96" s="218" t="s">
        <v>204</v>
      </c>
      <c r="C96" s="338"/>
      <c r="D96" s="338"/>
      <c r="E96" s="338"/>
      <c r="F96" s="338"/>
      <c r="G96" s="338"/>
      <c r="H96" s="338"/>
      <c r="I96" s="338"/>
      <c r="J96" s="339"/>
      <c r="K96" s="335"/>
      <c r="L96" s="336"/>
      <c r="M96" s="336"/>
      <c r="N96" s="121"/>
      <c r="O96" s="121"/>
      <c r="P96" s="121"/>
      <c r="Q96" s="121"/>
      <c r="R96" s="121"/>
      <c r="S96" s="121"/>
    </row>
    <row r="97" spans="1:19" ht="15.5" outlineLevel="1" x14ac:dyDescent="0.35">
      <c r="A97" s="318"/>
      <c r="B97" s="218" t="s">
        <v>204</v>
      </c>
      <c r="C97" s="338"/>
      <c r="D97" s="338"/>
      <c r="E97" s="338"/>
      <c r="F97" s="338"/>
      <c r="G97" s="338"/>
      <c r="H97" s="338"/>
      <c r="I97" s="338"/>
      <c r="J97" s="339"/>
      <c r="K97" s="335"/>
      <c r="L97" s="336"/>
      <c r="M97" s="336"/>
      <c r="N97" s="121"/>
      <c r="O97" s="121"/>
      <c r="P97" s="121"/>
      <c r="Q97" s="121"/>
      <c r="R97" s="121"/>
      <c r="S97" s="121"/>
    </row>
    <row r="98" spans="1:19" s="56" customFormat="1" ht="4.5" customHeight="1" outlineLevel="1" x14ac:dyDescent="0.3">
      <c r="A98" s="93"/>
      <c r="B98" s="274"/>
      <c r="C98" s="318"/>
      <c r="D98" s="318"/>
      <c r="E98" s="318"/>
      <c r="F98" s="318"/>
      <c r="G98" s="318"/>
      <c r="H98" s="318"/>
      <c r="I98" s="318"/>
      <c r="J98" s="319"/>
      <c r="K98" s="93"/>
      <c r="L98" s="320"/>
      <c r="M98" s="320"/>
      <c r="N98" s="93"/>
      <c r="O98" s="93"/>
      <c r="P98" s="93"/>
      <c r="Q98" s="93"/>
      <c r="R98" s="93"/>
      <c r="S98" s="93"/>
    </row>
    <row r="99" spans="1:19" s="56" customFormat="1" ht="14.25" customHeight="1" outlineLevel="1" x14ac:dyDescent="0.3">
      <c r="A99" s="201" t="s">
        <v>146</v>
      </c>
      <c r="B99" s="328" t="s">
        <v>219</v>
      </c>
      <c r="C99" s="315">
        <f>IFERROR(C101*C100,"N/A")</f>
        <v>0</v>
      </c>
      <c r="D99" s="315">
        <f>IFERROR(D101*D100,"N/A")</f>
        <v>600</v>
      </c>
      <c r="E99" s="315">
        <f t="shared" ref="E99:J99" si="21">IFERROR(E101*E100,"N/A")</f>
        <v>600</v>
      </c>
      <c r="F99" s="315">
        <f t="shared" si="21"/>
        <v>600</v>
      </c>
      <c r="G99" s="315">
        <f t="shared" si="21"/>
        <v>600</v>
      </c>
      <c r="H99" s="315">
        <f t="shared" si="21"/>
        <v>600</v>
      </c>
      <c r="I99" s="315"/>
      <c r="J99" s="329">
        <f t="shared" si="21"/>
        <v>600</v>
      </c>
      <c r="K99" s="315" t="s">
        <v>205</v>
      </c>
      <c r="L99" s="330"/>
      <c r="M99" s="330"/>
      <c r="N99" s="317"/>
      <c r="O99" s="315"/>
      <c r="P99" s="315"/>
      <c r="Q99" s="93"/>
      <c r="R99" s="93"/>
      <c r="S99" s="93"/>
    </row>
    <row r="100" spans="1:19" s="55" customFormat="1" ht="15.5" outlineLevel="1" x14ac:dyDescent="0.3">
      <c r="A100" s="331" t="s">
        <v>244</v>
      </c>
      <c r="B100" s="274" t="s">
        <v>219</v>
      </c>
      <c r="C100" s="324"/>
      <c r="D100" s="324">
        <f t="shared" ref="D100:J100" si="22">12*500</f>
        <v>6000</v>
      </c>
      <c r="E100" s="324">
        <f t="shared" si="22"/>
        <v>6000</v>
      </c>
      <c r="F100" s="324">
        <f t="shared" si="22"/>
        <v>6000</v>
      </c>
      <c r="G100" s="324">
        <f t="shared" si="22"/>
        <v>6000</v>
      </c>
      <c r="H100" s="324">
        <f t="shared" si="22"/>
        <v>6000</v>
      </c>
      <c r="I100" s="324"/>
      <c r="J100" s="325">
        <f t="shared" si="22"/>
        <v>6000</v>
      </c>
      <c r="K100" s="93"/>
      <c r="L100" s="320"/>
      <c r="M100" s="320"/>
      <c r="N100" s="93"/>
      <c r="O100" s="93"/>
      <c r="P100" s="93"/>
      <c r="Q100" s="93"/>
      <c r="R100" s="93"/>
      <c r="S100" s="93"/>
    </row>
    <row r="101" spans="1:19" s="55" customFormat="1" ht="15.5" outlineLevel="1" x14ac:dyDescent="0.3">
      <c r="A101" s="323" t="s">
        <v>237</v>
      </c>
      <c r="B101" s="274" t="s">
        <v>235</v>
      </c>
      <c r="C101" s="326"/>
      <c r="D101" s="326">
        <v>0.1</v>
      </c>
      <c r="E101" s="326">
        <v>0.1</v>
      </c>
      <c r="F101" s="326">
        <v>0.1</v>
      </c>
      <c r="G101" s="326">
        <v>0.1</v>
      </c>
      <c r="H101" s="326">
        <v>0.1</v>
      </c>
      <c r="I101" s="326"/>
      <c r="J101" s="327">
        <v>0.1</v>
      </c>
      <c r="K101" s="93" t="s">
        <v>238</v>
      </c>
      <c r="L101" s="320"/>
      <c r="M101" s="320"/>
      <c r="N101" s="93"/>
      <c r="O101" s="93"/>
      <c r="P101" s="93"/>
      <c r="Q101" s="93"/>
      <c r="R101" s="93"/>
      <c r="S101" s="93"/>
    </row>
    <row r="102" spans="1:19" s="56" customFormat="1" ht="4.5" customHeight="1" outlineLevel="1" x14ac:dyDescent="0.3">
      <c r="A102" s="93"/>
      <c r="B102" s="274"/>
      <c r="C102" s="318"/>
      <c r="D102" s="318"/>
      <c r="E102" s="318"/>
      <c r="F102" s="318"/>
      <c r="G102" s="318"/>
      <c r="H102" s="318"/>
      <c r="I102" s="318"/>
      <c r="J102" s="319"/>
      <c r="K102" s="93"/>
      <c r="L102" s="320"/>
      <c r="M102" s="320"/>
      <c r="N102" s="93"/>
      <c r="O102" s="93"/>
      <c r="P102" s="93"/>
      <c r="Q102" s="93"/>
      <c r="R102" s="93"/>
      <c r="S102" s="93"/>
    </row>
    <row r="103" spans="1:19" s="56" customFormat="1" ht="14.25" customHeight="1" outlineLevel="1" x14ac:dyDescent="0.3">
      <c r="A103" s="201" t="s">
        <v>246</v>
      </c>
      <c r="B103" s="328" t="s">
        <v>204</v>
      </c>
      <c r="C103" s="337">
        <f>C105+C109+C112+C114</f>
        <v>0</v>
      </c>
      <c r="D103" s="337">
        <f>D105+D109+D112+D114</f>
        <v>2550</v>
      </c>
      <c r="E103" s="337">
        <f t="shared" ref="E103:J103" si="23">E105+E109+E112+E114</f>
        <v>2550</v>
      </c>
      <c r="F103" s="337">
        <f t="shared" si="23"/>
        <v>2250</v>
      </c>
      <c r="G103" s="337">
        <f t="shared" si="23"/>
        <v>2100</v>
      </c>
      <c r="H103" s="337">
        <f t="shared" si="23"/>
        <v>2150</v>
      </c>
      <c r="I103" s="337"/>
      <c r="J103" s="337">
        <f t="shared" si="23"/>
        <v>2150</v>
      </c>
      <c r="K103" s="315" t="s">
        <v>205</v>
      </c>
      <c r="L103" s="330"/>
      <c r="M103" s="330"/>
      <c r="N103" s="317"/>
      <c r="O103" s="315"/>
      <c r="P103" s="315"/>
      <c r="Q103" s="93"/>
      <c r="R103" s="93"/>
      <c r="S103" s="93"/>
    </row>
    <row r="104" spans="1:19" s="56" customFormat="1" ht="4.5" customHeight="1" outlineLevel="1" x14ac:dyDescent="0.3">
      <c r="A104" s="93"/>
      <c r="B104" s="274"/>
      <c r="C104" s="318"/>
      <c r="D104" s="318"/>
      <c r="E104" s="318"/>
      <c r="F104" s="318"/>
      <c r="G104" s="318"/>
      <c r="H104" s="318"/>
      <c r="I104" s="318"/>
      <c r="J104" s="319"/>
      <c r="K104" s="93"/>
      <c r="L104" s="320"/>
      <c r="M104" s="320"/>
      <c r="N104" s="93"/>
      <c r="O104" s="93"/>
      <c r="P104" s="93"/>
      <c r="Q104" s="93"/>
      <c r="R104" s="93"/>
      <c r="S104" s="93"/>
    </row>
    <row r="105" spans="1:19" s="55" customFormat="1" ht="15.5" outlineLevel="1" x14ac:dyDescent="0.3">
      <c r="A105" s="340" t="s">
        <v>247</v>
      </c>
      <c r="B105" s="274"/>
      <c r="C105" s="341">
        <f>C106*C107</f>
        <v>0</v>
      </c>
      <c r="D105" s="341">
        <f t="shared" ref="D105:J105" si="24">D106*D107</f>
        <v>150</v>
      </c>
      <c r="E105" s="341">
        <f t="shared" si="24"/>
        <v>150</v>
      </c>
      <c r="F105" s="341">
        <f t="shared" si="24"/>
        <v>150</v>
      </c>
      <c r="G105" s="341">
        <f t="shared" si="24"/>
        <v>150</v>
      </c>
      <c r="H105" s="341">
        <f t="shared" si="24"/>
        <v>200</v>
      </c>
      <c r="I105" s="341"/>
      <c r="J105" s="342">
        <f t="shared" si="24"/>
        <v>200</v>
      </c>
      <c r="K105" s="93"/>
      <c r="L105" s="320"/>
      <c r="M105" s="320"/>
      <c r="N105" s="93"/>
      <c r="O105" s="93"/>
      <c r="P105" s="93"/>
      <c r="Q105" s="93"/>
      <c r="R105" s="93"/>
      <c r="S105" s="93"/>
    </row>
    <row r="106" spans="1:19" s="55" customFormat="1" ht="15.5" outlineLevel="1" x14ac:dyDescent="0.3">
      <c r="A106" s="323" t="s">
        <v>248</v>
      </c>
      <c r="B106" s="274" t="s">
        <v>249</v>
      </c>
      <c r="C106" s="324"/>
      <c r="D106" s="324">
        <v>500</v>
      </c>
      <c r="E106" s="324">
        <v>500</v>
      </c>
      <c r="F106" s="324">
        <v>500</v>
      </c>
      <c r="G106" s="324">
        <v>500</v>
      </c>
      <c r="H106" s="324">
        <v>500</v>
      </c>
      <c r="I106" s="324"/>
      <c r="J106" s="325">
        <v>500</v>
      </c>
      <c r="K106" s="93"/>
      <c r="L106" s="320"/>
      <c r="M106" s="320"/>
      <c r="N106" s="93"/>
      <c r="O106" s="93"/>
      <c r="P106" s="93"/>
      <c r="Q106" s="93"/>
      <c r="R106" s="93"/>
      <c r="S106" s="93"/>
    </row>
    <row r="107" spans="1:19" s="55" customFormat="1" ht="15.5" outlineLevel="1" x14ac:dyDescent="0.3">
      <c r="A107" s="323" t="s">
        <v>250</v>
      </c>
      <c r="B107" s="274" t="s">
        <v>251</v>
      </c>
      <c r="C107" s="343"/>
      <c r="D107" s="343">
        <f t="shared" ref="D107:J107" si="25">SUM(D71:D72)</f>
        <v>0.3</v>
      </c>
      <c r="E107" s="343">
        <f t="shared" si="25"/>
        <v>0.3</v>
      </c>
      <c r="F107" s="343">
        <f t="shared" si="25"/>
        <v>0.3</v>
      </c>
      <c r="G107" s="343">
        <f t="shared" si="25"/>
        <v>0.3</v>
      </c>
      <c r="H107" s="343">
        <f t="shared" si="25"/>
        <v>0.4</v>
      </c>
      <c r="I107" s="343"/>
      <c r="J107" s="344">
        <f t="shared" si="25"/>
        <v>0.4</v>
      </c>
      <c r="K107" s="93"/>
      <c r="L107" s="320"/>
      <c r="M107" s="320"/>
      <c r="N107" s="93"/>
      <c r="O107" s="93"/>
      <c r="P107" s="93"/>
      <c r="Q107" s="93"/>
      <c r="R107" s="93"/>
      <c r="S107" s="93"/>
    </row>
    <row r="108" spans="1:19" s="55" customFormat="1" ht="15.5" outlineLevel="1" x14ac:dyDescent="0.3">
      <c r="A108" s="93"/>
      <c r="B108" s="274"/>
      <c r="C108" s="341"/>
      <c r="D108" s="341"/>
      <c r="E108" s="341"/>
      <c r="F108" s="341"/>
      <c r="G108" s="341"/>
      <c r="H108" s="341"/>
      <c r="I108" s="341"/>
      <c r="J108" s="342"/>
      <c r="K108" s="93"/>
      <c r="L108" s="320"/>
      <c r="M108" s="320"/>
      <c r="N108" s="93"/>
      <c r="O108" s="93"/>
      <c r="P108" s="93"/>
      <c r="Q108" s="93"/>
      <c r="R108" s="93"/>
      <c r="S108" s="93"/>
    </row>
    <row r="109" spans="1:19" s="55" customFormat="1" ht="15.5" outlineLevel="1" x14ac:dyDescent="0.3">
      <c r="A109" s="340" t="s">
        <v>252</v>
      </c>
      <c r="B109" s="274"/>
      <c r="C109" s="341">
        <f t="shared" ref="C109:J109" si="26">C110*12</f>
        <v>0</v>
      </c>
      <c r="D109" s="341">
        <f>D110*12</f>
        <v>1200</v>
      </c>
      <c r="E109" s="341">
        <f t="shared" si="26"/>
        <v>1200</v>
      </c>
      <c r="F109" s="341">
        <f t="shared" si="26"/>
        <v>1200</v>
      </c>
      <c r="G109" s="341">
        <f t="shared" si="26"/>
        <v>1200</v>
      </c>
      <c r="H109" s="341">
        <f t="shared" si="26"/>
        <v>1200</v>
      </c>
      <c r="I109" s="341"/>
      <c r="J109" s="342">
        <f t="shared" si="26"/>
        <v>1200</v>
      </c>
      <c r="K109" s="335"/>
      <c r="L109" s="320"/>
      <c r="M109" s="320"/>
      <c r="N109" s="93"/>
      <c r="O109" s="93"/>
      <c r="P109" s="93"/>
      <c r="Q109" s="93"/>
      <c r="R109" s="93"/>
      <c r="S109" s="93"/>
    </row>
    <row r="110" spans="1:19" s="55" customFormat="1" ht="15.5" outlineLevel="1" x14ac:dyDescent="0.3">
      <c r="A110" s="93" t="s">
        <v>253</v>
      </c>
      <c r="B110" s="274" t="s">
        <v>232</v>
      </c>
      <c r="C110" s="324">
        <v>0</v>
      </c>
      <c r="D110" s="324">
        <v>100</v>
      </c>
      <c r="E110" s="324">
        <v>100</v>
      </c>
      <c r="F110" s="324">
        <v>100</v>
      </c>
      <c r="G110" s="324">
        <v>100</v>
      </c>
      <c r="H110" s="324">
        <v>100</v>
      </c>
      <c r="I110" s="324"/>
      <c r="J110" s="325">
        <v>100</v>
      </c>
      <c r="K110" s="93"/>
      <c r="L110" s="320"/>
      <c r="M110" s="320"/>
      <c r="N110" s="93"/>
      <c r="O110" s="93"/>
      <c r="P110" s="93"/>
      <c r="Q110" s="93"/>
      <c r="R110" s="93"/>
      <c r="S110" s="93"/>
    </row>
    <row r="111" spans="1:19" s="55" customFormat="1" ht="15.5" outlineLevel="1" x14ac:dyDescent="0.3">
      <c r="A111" s="93"/>
      <c r="B111" s="274"/>
      <c r="C111" s="93"/>
      <c r="D111" s="93"/>
      <c r="E111" s="93"/>
      <c r="F111" s="93"/>
      <c r="G111" s="93"/>
      <c r="H111" s="93"/>
      <c r="I111" s="93"/>
      <c r="J111" s="322"/>
      <c r="K111" s="93"/>
      <c r="L111" s="320"/>
      <c r="M111" s="320"/>
      <c r="N111" s="93"/>
      <c r="O111" s="93"/>
      <c r="P111" s="93"/>
      <c r="Q111" s="93"/>
      <c r="R111" s="93"/>
      <c r="S111" s="93"/>
    </row>
    <row r="112" spans="1:19" s="55" customFormat="1" ht="15.5" outlineLevel="1" x14ac:dyDescent="0.3">
      <c r="A112" s="318" t="s">
        <v>254</v>
      </c>
      <c r="B112" s="274" t="s">
        <v>219</v>
      </c>
      <c r="C112" s="341">
        <v>0</v>
      </c>
      <c r="D112" s="341">
        <v>300</v>
      </c>
      <c r="E112" s="341">
        <v>300</v>
      </c>
      <c r="F112" s="341">
        <v>300</v>
      </c>
      <c r="G112" s="341">
        <v>300</v>
      </c>
      <c r="H112" s="341">
        <v>300</v>
      </c>
      <c r="I112" s="341"/>
      <c r="J112" s="342">
        <v>300</v>
      </c>
      <c r="K112" s="93"/>
      <c r="L112" s="320"/>
      <c r="M112" s="320"/>
      <c r="N112" s="93"/>
      <c r="O112" s="93"/>
      <c r="P112" s="93"/>
      <c r="Q112" s="93"/>
      <c r="R112" s="93"/>
      <c r="S112" s="93"/>
    </row>
    <row r="113" spans="1:19" s="55" customFormat="1" ht="15.5" outlineLevel="1" x14ac:dyDescent="0.3">
      <c r="A113" s="93"/>
      <c r="B113" s="274"/>
      <c r="C113" s="345"/>
      <c r="D113" s="345"/>
      <c r="E113" s="345"/>
      <c r="F113" s="345"/>
      <c r="G113" s="345"/>
      <c r="H113" s="345"/>
      <c r="I113" s="345"/>
      <c r="J113" s="346"/>
      <c r="K113" s="93"/>
      <c r="L113" s="320"/>
      <c r="M113" s="320"/>
      <c r="N113" s="93"/>
      <c r="O113" s="93"/>
      <c r="P113" s="93"/>
      <c r="Q113" s="93"/>
      <c r="R113" s="93"/>
      <c r="S113" s="93"/>
    </row>
    <row r="114" spans="1:19" s="55" customFormat="1" ht="15.5" outlineLevel="1" x14ac:dyDescent="0.3">
      <c r="A114" s="318" t="s">
        <v>255</v>
      </c>
      <c r="B114" s="274"/>
      <c r="C114" s="341">
        <f t="shared" ref="C114:J114" si="27">IFERROR(C115+C119,"N/A")</f>
        <v>0</v>
      </c>
      <c r="D114" s="341">
        <f t="shared" si="27"/>
        <v>900</v>
      </c>
      <c r="E114" s="341">
        <f t="shared" si="27"/>
        <v>900</v>
      </c>
      <c r="F114" s="341">
        <f t="shared" si="27"/>
        <v>600</v>
      </c>
      <c r="G114" s="341">
        <f t="shared" si="27"/>
        <v>450</v>
      </c>
      <c r="H114" s="341">
        <f t="shared" si="27"/>
        <v>450</v>
      </c>
      <c r="I114" s="341"/>
      <c r="J114" s="342">
        <f t="shared" si="27"/>
        <v>450</v>
      </c>
      <c r="K114" s="335"/>
      <c r="L114" s="320" t="s">
        <v>256</v>
      </c>
      <c r="M114" s="320"/>
      <c r="N114" s="93"/>
      <c r="O114" s="93"/>
      <c r="P114" s="93"/>
      <c r="Q114" s="93"/>
      <c r="R114" s="93"/>
      <c r="S114" s="93"/>
    </row>
    <row r="115" spans="1:19" s="55" customFormat="1" ht="15.5" outlineLevel="1" x14ac:dyDescent="0.35">
      <c r="A115" s="323" t="s">
        <v>257</v>
      </c>
      <c r="B115" s="274"/>
      <c r="C115" s="123">
        <f t="shared" ref="C115:J115" si="28">IFERROR(C116*C117,"N/A")</f>
        <v>0</v>
      </c>
      <c r="D115" s="123">
        <f t="shared" si="28"/>
        <v>900</v>
      </c>
      <c r="E115" s="123">
        <f t="shared" si="28"/>
        <v>900</v>
      </c>
      <c r="F115" s="123">
        <f t="shared" si="28"/>
        <v>600</v>
      </c>
      <c r="G115" s="123">
        <f t="shared" si="28"/>
        <v>450</v>
      </c>
      <c r="H115" s="123">
        <f t="shared" si="28"/>
        <v>450</v>
      </c>
      <c r="I115" s="123"/>
      <c r="J115" s="334">
        <f t="shared" si="28"/>
        <v>450</v>
      </c>
      <c r="K115" s="93"/>
      <c r="L115" s="320"/>
      <c r="M115" s="320"/>
      <c r="N115" s="93"/>
      <c r="O115" s="93"/>
      <c r="P115" s="93"/>
      <c r="Q115" s="93"/>
      <c r="R115" s="93"/>
      <c r="S115" s="93"/>
    </row>
    <row r="116" spans="1:19" s="55" customFormat="1" ht="15.5" outlineLevel="1" x14ac:dyDescent="0.35">
      <c r="A116" s="347" t="s">
        <v>258</v>
      </c>
      <c r="B116" s="274" t="s">
        <v>187</v>
      </c>
      <c r="C116" s="348">
        <v>0</v>
      </c>
      <c r="D116" s="348">
        <v>0.05</v>
      </c>
      <c r="E116" s="348">
        <v>0.05</v>
      </c>
      <c r="F116" s="348">
        <v>0.05</v>
      </c>
      <c r="G116" s="348">
        <v>0.05</v>
      </c>
      <c r="H116" s="348">
        <v>0.05</v>
      </c>
      <c r="I116" s="348"/>
      <c r="J116" s="349">
        <v>0.05</v>
      </c>
      <c r="K116" s="350"/>
      <c r="L116" s="351"/>
      <c r="M116" s="320"/>
      <c r="N116" s="93"/>
      <c r="O116" s="93"/>
      <c r="P116" s="93"/>
      <c r="Q116" s="93"/>
      <c r="R116" s="93"/>
      <c r="S116" s="93"/>
    </row>
    <row r="117" spans="1:19" s="55" customFormat="1" ht="15.75" customHeight="1" outlineLevel="1" x14ac:dyDescent="0.3">
      <c r="A117" s="347" t="s">
        <v>259</v>
      </c>
      <c r="B117" s="274" t="s">
        <v>219</v>
      </c>
      <c r="C117" s="324">
        <v>0</v>
      </c>
      <c r="D117" s="324">
        <f>12*1500</f>
        <v>18000</v>
      </c>
      <c r="E117" s="324">
        <f>12*1500</f>
        <v>18000</v>
      </c>
      <c r="F117" s="324">
        <f>12*1000</f>
        <v>12000</v>
      </c>
      <c r="G117" s="324">
        <f>12*750</f>
        <v>9000</v>
      </c>
      <c r="H117" s="324">
        <f t="shared" ref="H117:J117" si="29">12*750</f>
        <v>9000</v>
      </c>
      <c r="I117" s="324"/>
      <c r="J117" s="325">
        <f t="shared" si="29"/>
        <v>9000</v>
      </c>
      <c r="K117" s="93"/>
      <c r="L117" s="320"/>
      <c r="M117" s="320"/>
      <c r="N117" s="93"/>
      <c r="O117" s="93"/>
      <c r="P117" s="93"/>
      <c r="Q117" s="93"/>
      <c r="R117" s="93"/>
      <c r="S117" s="93"/>
    </row>
    <row r="118" spans="1:19" s="55" customFormat="1" ht="15.5" outlineLevel="1" x14ac:dyDescent="0.3">
      <c r="A118" s="93"/>
      <c r="B118" s="274"/>
      <c r="C118" s="93"/>
      <c r="D118" s="345"/>
      <c r="E118" s="345"/>
      <c r="F118" s="345"/>
      <c r="G118" s="345"/>
      <c r="H118" s="345"/>
      <c r="I118" s="345"/>
      <c r="J118" s="346"/>
      <c r="K118" s="93"/>
      <c r="L118" s="320"/>
      <c r="M118" s="320"/>
      <c r="N118" s="93"/>
      <c r="O118" s="93"/>
      <c r="P118" s="93"/>
      <c r="Q118" s="93"/>
      <c r="R118" s="93"/>
      <c r="S118" s="93"/>
    </row>
    <row r="119" spans="1:19" s="55" customFormat="1" ht="15.5" outlineLevel="1" x14ac:dyDescent="0.35">
      <c r="A119" s="323" t="s">
        <v>260</v>
      </c>
      <c r="B119" s="274"/>
      <c r="C119" s="123">
        <f t="shared" ref="C119:J119" si="30">C120*C121</f>
        <v>0</v>
      </c>
      <c r="D119" s="123">
        <f t="shared" si="30"/>
        <v>0</v>
      </c>
      <c r="E119" s="123">
        <f t="shared" si="30"/>
        <v>0</v>
      </c>
      <c r="F119" s="123">
        <f t="shared" si="30"/>
        <v>0</v>
      </c>
      <c r="G119" s="123">
        <f t="shared" si="30"/>
        <v>0</v>
      </c>
      <c r="H119" s="123">
        <f t="shared" si="30"/>
        <v>0</v>
      </c>
      <c r="I119" s="123"/>
      <c r="J119" s="334">
        <f t="shared" si="30"/>
        <v>0</v>
      </c>
      <c r="K119" s="350"/>
      <c r="L119" s="320"/>
      <c r="M119" s="320"/>
      <c r="N119" s="93"/>
      <c r="O119" s="93"/>
      <c r="P119" s="93"/>
      <c r="Q119" s="93"/>
      <c r="R119" s="93"/>
      <c r="S119" s="93"/>
    </row>
    <row r="120" spans="1:19" s="55" customFormat="1" ht="15.5" outlineLevel="1" x14ac:dyDescent="0.35">
      <c r="A120" s="347" t="s">
        <v>261</v>
      </c>
      <c r="B120" s="274" t="s">
        <v>262</v>
      </c>
      <c r="C120" s="352"/>
      <c r="D120" s="352"/>
      <c r="E120" s="352"/>
      <c r="F120" s="352"/>
      <c r="G120" s="352"/>
      <c r="H120" s="352"/>
      <c r="I120" s="352"/>
      <c r="J120" s="353"/>
      <c r="K120" s="350"/>
      <c r="L120" s="351"/>
      <c r="M120" s="320"/>
      <c r="N120" s="93"/>
      <c r="O120" s="93"/>
      <c r="P120" s="93"/>
      <c r="Q120" s="93"/>
      <c r="R120" s="93"/>
      <c r="S120" s="93"/>
    </row>
    <row r="121" spans="1:19" s="55" customFormat="1" ht="15.5" outlineLevel="1" x14ac:dyDescent="0.35">
      <c r="A121" s="347" t="s">
        <v>263</v>
      </c>
      <c r="B121" s="274" t="s">
        <v>264</v>
      </c>
      <c r="C121" s="324"/>
      <c r="D121" s="324"/>
      <c r="E121" s="324"/>
      <c r="F121" s="324"/>
      <c r="G121" s="324"/>
      <c r="H121" s="324"/>
      <c r="I121" s="324"/>
      <c r="J121" s="325"/>
      <c r="K121" s="350"/>
      <c r="L121" s="320" t="s">
        <v>256</v>
      </c>
      <c r="M121" s="320"/>
      <c r="N121" s="93"/>
      <c r="O121" s="93"/>
      <c r="P121" s="93"/>
      <c r="Q121" s="93"/>
      <c r="R121" s="93"/>
      <c r="S121" s="93"/>
    </row>
    <row r="122" spans="1:19" s="56" customFormat="1" ht="4.5" customHeight="1" outlineLevel="1" x14ac:dyDescent="0.3">
      <c r="A122" s="93"/>
      <c r="B122" s="274"/>
      <c r="C122" s="318"/>
      <c r="D122" s="318"/>
      <c r="E122" s="318"/>
      <c r="F122" s="318"/>
      <c r="G122" s="318"/>
      <c r="H122" s="318"/>
      <c r="I122" s="318"/>
      <c r="J122" s="319"/>
      <c r="K122" s="93"/>
      <c r="L122" s="320"/>
      <c r="M122" s="320"/>
      <c r="N122" s="93"/>
      <c r="O122" s="93"/>
      <c r="P122" s="93"/>
      <c r="Q122" s="93"/>
      <c r="R122" s="93"/>
      <c r="S122" s="93"/>
    </row>
    <row r="123" spans="1:19" s="56" customFormat="1" ht="14.25" customHeight="1" outlineLevel="1" x14ac:dyDescent="0.3">
      <c r="A123" s="201" t="s">
        <v>149</v>
      </c>
      <c r="B123" s="328"/>
      <c r="C123" s="337" t="str">
        <f>C125</f>
        <v>N/A</v>
      </c>
      <c r="D123" s="337" t="str">
        <f t="shared" ref="D123:J123" si="31">D125</f>
        <v>N/A</v>
      </c>
      <c r="E123" s="337" t="str">
        <f t="shared" si="31"/>
        <v>N/A</v>
      </c>
      <c r="F123" s="337" t="str">
        <f t="shared" si="31"/>
        <v>N/A</v>
      </c>
      <c r="G123" s="337" t="str">
        <f t="shared" si="31"/>
        <v>N/A</v>
      </c>
      <c r="H123" s="337" t="str">
        <f t="shared" si="31"/>
        <v>N/A</v>
      </c>
      <c r="I123" s="337"/>
      <c r="J123" s="337" t="str">
        <f t="shared" si="31"/>
        <v>N/A</v>
      </c>
      <c r="K123" s="315" t="s">
        <v>205</v>
      </c>
      <c r="L123" s="330"/>
      <c r="M123" s="330"/>
      <c r="N123" s="317"/>
      <c r="O123" s="315"/>
      <c r="P123" s="315"/>
      <c r="Q123" s="93"/>
      <c r="R123" s="93"/>
      <c r="S123" s="93"/>
    </row>
    <row r="124" spans="1:19" s="56" customFormat="1" ht="4.5" customHeight="1" outlineLevel="1" x14ac:dyDescent="0.3">
      <c r="A124" s="93"/>
      <c r="B124" s="274"/>
      <c r="C124" s="318"/>
      <c r="D124" s="318"/>
      <c r="E124" s="318"/>
      <c r="F124" s="318"/>
      <c r="G124" s="318"/>
      <c r="H124" s="318"/>
      <c r="I124" s="318"/>
      <c r="J124" s="319"/>
      <c r="K124" s="93"/>
      <c r="L124" s="320"/>
      <c r="M124" s="320"/>
      <c r="N124" s="93"/>
      <c r="O124" s="93"/>
      <c r="P124" s="93"/>
      <c r="Q124" s="93"/>
      <c r="R124" s="93"/>
      <c r="S124" s="93"/>
    </row>
    <row r="125" spans="1:19" ht="15.5" outlineLevel="1" x14ac:dyDescent="0.35">
      <c r="A125" s="331" t="s">
        <v>149</v>
      </c>
      <c r="B125" s="218" t="s">
        <v>204</v>
      </c>
      <c r="C125" s="123" t="str">
        <f>IFERROR(#REF!,"N/A")</f>
        <v>N/A</v>
      </c>
      <c r="D125" s="123" t="str">
        <f>IFERROR(#REF!,"N/A")</f>
        <v>N/A</v>
      </c>
      <c r="E125" s="123" t="str">
        <f>IFERROR(#REF!,"N/A")</f>
        <v>N/A</v>
      </c>
      <c r="F125" s="123" t="str">
        <f>IFERROR(#REF!,"N/A")</f>
        <v>N/A</v>
      </c>
      <c r="G125" s="123" t="str">
        <f>IFERROR(#REF!,"N/A")</f>
        <v>N/A</v>
      </c>
      <c r="H125" s="123" t="str">
        <f>IFERROR(#REF!,"N/A")</f>
        <v>N/A</v>
      </c>
      <c r="I125" s="123"/>
      <c r="J125" s="334" t="str">
        <f>IFERROR(#REF!,"N/A")</f>
        <v>N/A</v>
      </c>
      <c r="K125" s="335"/>
      <c r="L125" s="351"/>
      <c r="M125" s="336"/>
      <c r="N125" s="121"/>
      <c r="O125" s="121"/>
      <c r="P125" s="121"/>
      <c r="Q125" s="121"/>
      <c r="R125" s="121"/>
      <c r="S125" s="121"/>
    </row>
    <row r="126" spans="1:19" s="56" customFormat="1" ht="4.5" customHeight="1" outlineLevel="1" x14ac:dyDescent="0.3">
      <c r="A126" s="93"/>
      <c r="B126" s="274"/>
      <c r="C126" s="318"/>
      <c r="D126" s="318"/>
      <c r="E126" s="318"/>
      <c r="F126" s="318"/>
      <c r="G126" s="318"/>
      <c r="H126" s="318"/>
      <c r="I126" s="318"/>
      <c r="J126" s="319"/>
      <c r="K126" s="93"/>
      <c r="L126" s="320"/>
      <c r="M126" s="320"/>
      <c r="N126" s="93"/>
      <c r="O126" s="93"/>
      <c r="P126" s="93"/>
      <c r="Q126" s="93"/>
      <c r="R126" s="93"/>
      <c r="S126" s="93"/>
    </row>
    <row r="127" spans="1:19" s="55" customFormat="1" ht="15.5" outlineLevel="1" x14ac:dyDescent="0.3">
      <c r="A127" s="311" t="s">
        <v>154</v>
      </c>
      <c r="B127" s="312"/>
      <c r="C127" s="313"/>
      <c r="D127" s="313"/>
      <c r="E127" s="313"/>
      <c r="F127" s="313"/>
      <c r="G127" s="313"/>
      <c r="H127" s="313"/>
      <c r="I127" s="313"/>
      <c r="J127" s="314"/>
      <c r="K127" s="315" t="s">
        <v>205</v>
      </c>
      <c r="L127" s="316"/>
      <c r="M127" s="316"/>
      <c r="N127" s="313"/>
      <c r="O127" s="313"/>
      <c r="P127" s="313"/>
      <c r="Q127" s="93"/>
      <c r="R127" s="93"/>
      <c r="S127" s="93"/>
    </row>
    <row r="128" spans="1:19" s="55" customFormat="1" ht="15.5" outlineLevel="1" x14ac:dyDescent="0.3">
      <c r="A128" s="93" t="s">
        <v>265</v>
      </c>
      <c r="B128" s="274"/>
      <c r="C128" s="348"/>
      <c r="D128" s="348"/>
      <c r="E128" s="348"/>
      <c r="F128" s="348"/>
      <c r="G128" s="348"/>
      <c r="H128" s="348"/>
      <c r="I128" s="348"/>
      <c r="J128" s="349"/>
      <c r="K128" s="93"/>
      <c r="L128" s="320"/>
      <c r="M128" s="320"/>
      <c r="N128" s="93"/>
      <c r="O128" s="93"/>
      <c r="P128" s="93"/>
      <c r="Q128" s="93"/>
      <c r="R128" s="93"/>
      <c r="S128" s="93"/>
    </row>
    <row r="129" spans="1:19" ht="15.5" x14ac:dyDescent="0.35">
      <c r="A129" s="121"/>
      <c r="B129" s="121"/>
      <c r="C129" s="121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</row>
    <row r="130" spans="1:19" ht="15.5" x14ac:dyDescent="0.35">
      <c r="A130" s="121"/>
      <c r="B130" s="121"/>
      <c r="C130" s="121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</row>
    <row r="131" spans="1:19" ht="15.5" x14ac:dyDescent="0.35">
      <c r="A131" s="108"/>
      <c r="B131" s="121"/>
      <c r="C131" s="121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</row>
    <row r="132" spans="1:19" x14ac:dyDescent="0.3">
      <c r="A132" s="57"/>
    </row>
    <row r="133" spans="1:19" x14ac:dyDescent="0.3">
      <c r="A133" s="57"/>
    </row>
    <row r="134" spans="1:19" x14ac:dyDescent="0.3">
      <c r="A134" s="57"/>
    </row>
    <row r="135" spans="1:19" x14ac:dyDescent="0.3">
      <c r="A135" s="57"/>
    </row>
  </sheetData>
  <sheetProtection sheet="1" objects="1" scenarios="1"/>
  <mergeCells count="1">
    <mergeCell ref="A5:P5"/>
  </mergeCells>
  <hyperlinks>
    <hyperlink ref="M94" r:id="rId1"/>
    <hyperlink ref="M79" r:id="rId2"/>
  </hyperlinks>
  <pageMargins left="0.7" right="0.7" top="0.78740157499999996" bottom="0.78740157499999996" header="0.3" footer="0.3"/>
  <pageSetup paperSize="8" scale="57" orientation="landscape" r:id="rId3"/>
  <rowBreaks count="1" manualBreakCount="1">
    <brk id="59" max="16383" man="1"/>
  </rowBreaks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S56"/>
  <sheetViews>
    <sheetView topLeftCell="A22" zoomScaleNormal="100" workbookViewId="0">
      <selection activeCell="B30" sqref="B30"/>
    </sheetView>
  </sheetViews>
  <sheetFormatPr baseColWidth="10" defaultColWidth="10.58203125" defaultRowHeight="13" x14ac:dyDescent="0.3"/>
  <cols>
    <col min="1" max="1" width="10.58203125" style="3"/>
    <col min="2" max="2" width="51.6640625" style="3" customWidth="1"/>
    <col min="3" max="3" width="13.58203125" style="3" customWidth="1"/>
    <col min="4" max="4" width="11.33203125" style="3" customWidth="1"/>
    <col min="5" max="5" width="15.83203125" style="3" customWidth="1"/>
    <col min="6" max="6" width="16.1640625" style="3" customWidth="1"/>
    <col min="7" max="16384" width="10.58203125" style="3"/>
  </cols>
  <sheetData>
    <row r="2" spans="1:19" s="8" customFormat="1" ht="17.649999999999999" customHeight="1" x14ac:dyDescent="0.3">
      <c r="A2" s="8">
        <v>2</v>
      </c>
      <c r="B2" s="37" t="s">
        <v>0</v>
      </c>
      <c r="C2" s="20">
        <v>0.33</v>
      </c>
      <c r="D2" s="20">
        <v>0.33</v>
      </c>
      <c r="E2" s="8" t="s">
        <v>1</v>
      </c>
      <c r="F2" s="32">
        <v>0</v>
      </c>
      <c r="G2" s="32">
        <v>0</v>
      </c>
      <c r="H2" s="21">
        <v>0.8</v>
      </c>
      <c r="J2" s="32"/>
      <c r="K2" s="33"/>
      <c r="M2" s="22"/>
      <c r="N2" s="20"/>
      <c r="O2" s="20"/>
    </row>
    <row r="3" spans="1:19" ht="12.5" x14ac:dyDescent="0.3">
      <c r="C3" s="7" t="s">
        <v>2</v>
      </c>
      <c r="F3" s="6"/>
    </row>
    <row r="4" spans="1:19" ht="12.5" x14ac:dyDescent="0.3">
      <c r="C4" s="23"/>
      <c r="D4" s="23"/>
      <c r="J4" s="23"/>
      <c r="K4" s="23"/>
      <c r="L4" s="23"/>
      <c r="M4" s="23"/>
      <c r="N4" s="23"/>
      <c r="O4" s="24"/>
    </row>
    <row r="5" spans="1:19" ht="28.15" customHeight="1" x14ac:dyDescent="0.3">
      <c r="B5" s="27"/>
      <c r="C5" s="396" t="s">
        <v>3</v>
      </c>
      <c r="D5" s="397"/>
      <c r="E5" s="35"/>
      <c r="F5" s="3" t="s">
        <v>4</v>
      </c>
      <c r="I5" s="28"/>
      <c r="K5" s="34"/>
      <c r="M5" s="7"/>
      <c r="N5" s="7"/>
      <c r="O5" s="7"/>
    </row>
    <row r="6" spans="1:19" ht="52" x14ac:dyDescent="0.3">
      <c r="B6" s="41" t="s">
        <v>5</v>
      </c>
      <c r="C6" s="36" t="s">
        <v>6</v>
      </c>
      <c r="D6" s="5" t="s">
        <v>7</v>
      </c>
      <c r="E6" s="35" t="s">
        <v>8</v>
      </c>
      <c r="F6" s="36" t="s">
        <v>9</v>
      </c>
      <c r="G6" s="5" t="s">
        <v>10</v>
      </c>
      <c r="H6" s="26" t="s">
        <v>11</v>
      </c>
      <c r="J6" s="35"/>
      <c r="K6" s="6"/>
      <c r="M6" s="25"/>
      <c r="N6" s="25"/>
      <c r="O6" s="26"/>
    </row>
    <row r="7" spans="1:19" x14ac:dyDescent="0.3">
      <c r="A7" s="8">
        <v>0</v>
      </c>
      <c r="B7" s="45" t="s">
        <v>12</v>
      </c>
      <c r="C7" s="42"/>
      <c r="D7" s="42"/>
      <c r="E7" s="42"/>
      <c r="F7" s="42"/>
      <c r="G7" s="42"/>
      <c r="H7" s="43"/>
      <c r="J7" s="42"/>
      <c r="K7" s="6"/>
      <c r="M7" s="4"/>
      <c r="N7" s="4"/>
      <c r="O7" s="44"/>
    </row>
    <row r="8" spans="1:19" s="8" customFormat="1" ht="27.65" customHeight="1" x14ac:dyDescent="0.3">
      <c r="A8" s="8">
        <v>1</v>
      </c>
      <c r="B8" s="37" t="s">
        <v>13</v>
      </c>
      <c r="C8" s="20">
        <v>0</v>
      </c>
      <c r="D8" s="20">
        <v>0</v>
      </c>
      <c r="E8" s="8" t="s">
        <v>14</v>
      </c>
      <c r="F8" s="32">
        <v>0</v>
      </c>
      <c r="G8" s="32">
        <v>0</v>
      </c>
      <c r="H8" s="21">
        <v>0.8</v>
      </c>
      <c r="J8" s="32"/>
      <c r="K8" s="33"/>
      <c r="M8" s="20"/>
      <c r="N8" s="20"/>
      <c r="O8" s="20"/>
    </row>
    <row r="9" spans="1:19" s="8" customFormat="1" ht="25.5" customHeight="1" x14ac:dyDescent="0.3">
      <c r="A9" s="8">
        <v>2</v>
      </c>
      <c r="B9" s="38" t="s">
        <v>15</v>
      </c>
      <c r="C9" s="22">
        <v>0.2</v>
      </c>
      <c r="D9" s="22">
        <v>0.2</v>
      </c>
      <c r="E9" s="8" t="s">
        <v>16</v>
      </c>
      <c r="F9" s="32">
        <v>0</v>
      </c>
      <c r="G9" s="32">
        <v>0</v>
      </c>
      <c r="H9" s="21">
        <v>0.8</v>
      </c>
      <c r="J9" s="32"/>
      <c r="K9" s="33"/>
      <c r="M9" s="22"/>
      <c r="N9" s="20"/>
      <c r="O9" s="20"/>
    </row>
    <row r="10" spans="1:19" s="8" customFormat="1" ht="25.5" customHeight="1" x14ac:dyDescent="0.3">
      <c r="A10" s="8">
        <v>3</v>
      </c>
      <c r="B10" s="38" t="s">
        <v>17</v>
      </c>
      <c r="C10" s="22">
        <v>0</v>
      </c>
      <c r="D10" s="20">
        <v>0</v>
      </c>
      <c r="E10" s="32">
        <v>0.22</v>
      </c>
      <c r="F10" s="32">
        <v>0.1</v>
      </c>
      <c r="G10" s="32">
        <v>0.2</v>
      </c>
      <c r="H10" s="21">
        <v>0.9</v>
      </c>
      <c r="J10" s="32"/>
      <c r="K10" s="29"/>
      <c r="M10" s="22"/>
      <c r="N10" s="20"/>
      <c r="O10" s="20"/>
    </row>
    <row r="11" spans="1:19" s="8" customFormat="1" ht="25.5" customHeight="1" x14ac:dyDescent="0.3">
      <c r="A11" s="8">
        <v>4</v>
      </c>
      <c r="B11" s="38" t="s">
        <v>18</v>
      </c>
      <c r="C11" s="22">
        <v>0</v>
      </c>
      <c r="D11" s="20">
        <v>0</v>
      </c>
      <c r="E11" s="32">
        <v>0.22</v>
      </c>
      <c r="F11" s="32">
        <v>0.1</v>
      </c>
      <c r="G11" s="32">
        <v>0.2</v>
      </c>
      <c r="H11" s="31">
        <v>0.9</v>
      </c>
      <c r="J11" s="32"/>
      <c r="K11" s="29"/>
      <c r="M11" s="22"/>
      <c r="N11" s="20"/>
      <c r="O11" s="20"/>
    </row>
    <row r="12" spans="1:19" s="8" customFormat="1" ht="18" customHeight="1" x14ac:dyDescent="0.3">
      <c r="A12" s="8">
        <v>5</v>
      </c>
      <c r="B12" s="38" t="s">
        <v>19</v>
      </c>
      <c r="C12" s="22">
        <v>0.33</v>
      </c>
      <c r="D12" s="20">
        <v>0.33</v>
      </c>
      <c r="E12" s="32">
        <v>0.34</v>
      </c>
      <c r="F12" s="32">
        <v>0</v>
      </c>
      <c r="G12" s="32">
        <v>0</v>
      </c>
      <c r="H12" s="21">
        <v>0.8</v>
      </c>
      <c r="J12" s="32"/>
      <c r="K12" s="33"/>
      <c r="M12" s="22"/>
      <c r="N12" s="20"/>
      <c r="O12" s="20"/>
    </row>
    <row r="13" spans="1:19" s="8" customFormat="1" ht="15.5" customHeight="1" x14ac:dyDescent="0.3">
      <c r="A13" s="8">
        <v>6</v>
      </c>
      <c r="B13" s="38" t="s">
        <v>20</v>
      </c>
      <c r="C13" s="22">
        <v>0.5</v>
      </c>
      <c r="D13" s="20">
        <v>0.5</v>
      </c>
      <c r="E13" s="8" t="s">
        <v>21</v>
      </c>
      <c r="F13" s="32">
        <v>0</v>
      </c>
      <c r="G13" s="32">
        <v>0</v>
      </c>
      <c r="H13" s="21">
        <v>0.8</v>
      </c>
      <c r="J13" s="32"/>
      <c r="K13" s="33"/>
      <c r="M13" s="22"/>
      <c r="N13" s="20"/>
      <c r="O13" s="20"/>
      <c r="Q13" s="2">
        <v>80</v>
      </c>
      <c r="R13" s="3" t="s">
        <v>22</v>
      </c>
      <c r="S13" s="3" t="s">
        <v>23</v>
      </c>
    </row>
    <row r="14" spans="1:19" s="8" customFormat="1" ht="15.5" customHeight="1" x14ac:dyDescent="0.3">
      <c r="A14" s="8">
        <v>7</v>
      </c>
      <c r="B14" s="39" t="s">
        <v>24</v>
      </c>
      <c r="C14" s="22">
        <v>0</v>
      </c>
      <c r="D14" s="20">
        <v>0</v>
      </c>
      <c r="E14" s="8" t="s">
        <v>25</v>
      </c>
      <c r="F14" s="32">
        <v>0.1</v>
      </c>
      <c r="G14" s="32">
        <v>0.2</v>
      </c>
      <c r="H14" s="21">
        <v>0.9</v>
      </c>
      <c r="J14" s="32"/>
      <c r="K14" s="29"/>
      <c r="M14" s="22"/>
      <c r="N14" s="20"/>
      <c r="O14" s="20"/>
      <c r="Q14" s="3">
        <v>90</v>
      </c>
      <c r="R14" s="3" t="s">
        <v>26</v>
      </c>
      <c r="S14" s="3"/>
    </row>
    <row r="15" spans="1:19" s="8" customFormat="1" ht="15.5" customHeight="1" x14ac:dyDescent="0.3">
      <c r="A15" s="8">
        <v>8</v>
      </c>
      <c r="B15" s="39" t="s">
        <v>27</v>
      </c>
      <c r="C15" s="22">
        <v>0</v>
      </c>
      <c r="D15" s="20">
        <v>0</v>
      </c>
      <c r="E15" s="8" t="s">
        <v>28</v>
      </c>
      <c r="F15" s="32">
        <v>0.1</v>
      </c>
      <c r="G15" s="32">
        <v>0.2</v>
      </c>
      <c r="H15" s="21">
        <v>1</v>
      </c>
      <c r="J15" s="32"/>
      <c r="K15" s="29"/>
      <c r="M15" s="22"/>
      <c r="N15" s="20"/>
      <c r="O15" s="20"/>
      <c r="Q15" s="3">
        <v>100</v>
      </c>
      <c r="R15" s="3" t="s">
        <v>29</v>
      </c>
      <c r="S15" s="3"/>
    </row>
    <row r="16" spans="1:19" s="8" customFormat="1" x14ac:dyDescent="0.3">
      <c r="A16" s="8">
        <v>9</v>
      </c>
      <c r="B16" s="40" t="s">
        <v>30</v>
      </c>
      <c r="C16" s="22">
        <v>0</v>
      </c>
      <c r="D16" s="20">
        <v>0</v>
      </c>
      <c r="E16" s="8" t="s">
        <v>31</v>
      </c>
      <c r="F16" s="32">
        <v>0.1</v>
      </c>
      <c r="G16" s="32">
        <v>0.2</v>
      </c>
      <c r="H16" s="21" t="s">
        <v>32</v>
      </c>
      <c r="J16" s="32"/>
      <c r="K16" s="29"/>
    </row>
    <row r="17" spans="1:11" s="8" customFormat="1" ht="26" x14ac:dyDescent="0.3">
      <c r="A17" s="8">
        <v>10</v>
      </c>
      <c r="B17" s="40" t="s">
        <v>33</v>
      </c>
      <c r="C17" s="22">
        <v>0</v>
      </c>
      <c r="D17" s="20">
        <v>0</v>
      </c>
      <c r="E17" s="8" t="s">
        <v>34</v>
      </c>
      <c r="F17" s="32">
        <v>0.1</v>
      </c>
      <c r="G17" s="32">
        <v>0.2</v>
      </c>
      <c r="H17" s="21">
        <v>1</v>
      </c>
      <c r="J17" s="32"/>
      <c r="K17" s="29"/>
    </row>
    <row r="18" spans="1:11" s="8" customFormat="1" x14ac:dyDescent="0.3">
      <c r="B18" s="29"/>
      <c r="C18" s="22"/>
      <c r="D18" s="20"/>
      <c r="H18" s="20"/>
      <c r="K18" s="33"/>
    </row>
    <row r="19" spans="1:11" x14ac:dyDescent="0.3">
      <c r="B19" s="30"/>
      <c r="C19" s="2"/>
      <c r="D19" s="2"/>
    </row>
    <row r="21" spans="1:11" ht="39" x14ac:dyDescent="0.3">
      <c r="B21" s="14" t="s">
        <v>35</v>
      </c>
      <c r="C21" s="14" t="s">
        <v>36</v>
      </c>
    </row>
    <row r="22" spans="1:11" x14ac:dyDescent="0.3">
      <c r="B22" s="15" t="s">
        <v>37</v>
      </c>
      <c r="C22" s="14"/>
    </row>
    <row r="23" spans="1:11" x14ac:dyDescent="0.3">
      <c r="B23" s="15" t="s">
        <v>38</v>
      </c>
      <c r="C23" s="16">
        <v>0.34</v>
      </c>
    </row>
    <row r="24" spans="1:11" x14ac:dyDescent="0.3">
      <c r="B24" s="15" t="s">
        <v>39</v>
      </c>
      <c r="C24" s="16">
        <v>0.37</v>
      </c>
    </row>
    <row r="25" spans="1:11" x14ac:dyDescent="0.3">
      <c r="B25" s="15" t="s">
        <v>40</v>
      </c>
      <c r="C25" s="16">
        <v>0.4</v>
      </c>
    </row>
    <row r="27" spans="1:11" ht="26.5" thickBot="1" x14ac:dyDescent="0.35">
      <c r="B27" s="17" t="s">
        <v>41</v>
      </c>
      <c r="C27" s="17" t="s">
        <v>42</v>
      </c>
      <c r="D27" s="17" t="s">
        <v>43</v>
      </c>
      <c r="E27" s="17" t="s">
        <v>44</v>
      </c>
      <c r="F27" s="17" t="s">
        <v>94</v>
      </c>
      <c r="G27" s="3" t="s">
        <v>45</v>
      </c>
      <c r="I27" s="3" t="s">
        <v>46</v>
      </c>
      <c r="J27" s="3" t="s">
        <v>47</v>
      </c>
    </row>
    <row r="28" spans="1:11" ht="35" thickBot="1" x14ac:dyDescent="0.35">
      <c r="B28" s="11" t="s">
        <v>48</v>
      </c>
      <c r="C28" s="11" t="s">
        <v>49</v>
      </c>
      <c r="D28" s="11" t="s">
        <v>50</v>
      </c>
      <c r="E28" s="11" t="s">
        <v>51</v>
      </c>
      <c r="F28" s="58" t="s">
        <v>103</v>
      </c>
      <c r="G28" s="19"/>
      <c r="I28" s="3" t="s">
        <v>52</v>
      </c>
    </row>
    <row r="29" spans="1:11" ht="35" thickBot="1" x14ac:dyDescent="0.35">
      <c r="B29" s="11" t="s">
        <v>53</v>
      </c>
      <c r="C29" s="11" t="s">
        <v>54</v>
      </c>
      <c r="D29" s="11" t="s">
        <v>55</v>
      </c>
      <c r="E29" s="11" t="s">
        <v>56</v>
      </c>
      <c r="F29" s="59" t="s">
        <v>95</v>
      </c>
      <c r="G29" s="19"/>
      <c r="I29" s="3" t="s">
        <v>57</v>
      </c>
    </row>
    <row r="30" spans="1:11" x14ac:dyDescent="0.3">
      <c r="B30" s="11" t="s">
        <v>58</v>
      </c>
      <c r="C30" s="11" t="s">
        <v>59</v>
      </c>
      <c r="D30" s="11" t="s">
        <v>104</v>
      </c>
      <c r="E30" s="11" t="s">
        <v>105</v>
      </c>
      <c r="F30" s="11" t="s">
        <v>68</v>
      </c>
      <c r="G30" s="19"/>
      <c r="I30" s="3" t="s">
        <v>60</v>
      </c>
    </row>
    <row r="31" spans="1:11" ht="23" x14ac:dyDescent="0.3">
      <c r="B31" s="11" t="s">
        <v>61</v>
      </c>
      <c r="C31" s="11" t="s">
        <v>61</v>
      </c>
      <c r="D31" s="11" t="s">
        <v>64</v>
      </c>
      <c r="E31" s="11" t="s">
        <v>62</v>
      </c>
      <c r="F31" s="12"/>
      <c r="G31" s="19"/>
    </row>
    <row r="32" spans="1:11" x14ac:dyDescent="0.3">
      <c r="B32" s="11" t="s">
        <v>63</v>
      </c>
      <c r="C32" s="11" t="s">
        <v>106</v>
      </c>
      <c r="D32" s="12" t="s">
        <v>68</v>
      </c>
      <c r="E32" s="11" t="s">
        <v>65</v>
      </c>
      <c r="F32" s="11"/>
      <c r="G32" s="19"/>
    </row>
    <row r="33" spans="2:7" x14ac:dyDescent="0.3">
      <c r="B33" s="11" t="s">
        <v>66</v>
      </c>
      <c r="C33" s="11" t="s">
        <v>67</v>
      </c>
      <c r="D33" s="12"/>
      <c r="E33" s="12" t="s">
        <v>68</v>
      </c>
      <c r="F33" s="11"/>
      <c r="G33" s="19"/>
    </row>
    <row r="34" spans="2:7" x14ac:dyDescent="0.3">
      <c r="B34" s="12" t="s">
        <v>68</v>
      </c>
      <c r="C34" s="12" t="s">
        <v>68</v>
      </c>
      <c r="D34" s="11"/>
      <c r="E34" s="11"/>
      <c r="F34" s="11"/>
      <c r="G34" s="19"/>
    </row>
    <row r="36" spans="2:7" x14ac:dyDescent="0.3">
      <c r="B36" s="14" t="s">
        <v>69</v>
      </c>
    </row>
    <row r="37" spans="2:7" x14ac:dyDescent="0.3">
      <c r="B37" s="18" t="s">
        <v>70</v>
      </c>
    </row>
    <row r="38" spans="2:7" x14ac:dyDescent="0.3">
      <c r="B38" s="18" t="s">
        <v>71</v>
      </c>
    </row>
    <row r="39" spans="2:7" x14ac:dyDescent="0.3">
      <c r="B39" s="3" t="s">
        <v>72</v>
      </c>
    </row>
    <row r="40" spans="2:7" ht="15.5" x14ac:dyDescent="0.3">
      <c r="B40" s="14" t="s">
        <v>73</v>
      </c>
      <c r="D40" s="50" t="s">
        <v>74</v>
      </c>
    </row>
    <row r="41" spans="2:7" ht="15.5" x14ac:dyDescent="0.3">
      <c r="B41" s="18" t="s">
        <v>75</v>
      </c>
      <c r="D41" s="50" t="s">
        <v>76</v>
      </c>
    </row>
    <row r="42" spans="2:7" ht="15.5" x14ac:dyDescent="0.3">
      <c r="B42" s="18" t="s">
        <v>77</v>
      </c>
      <c r="D42" s="50" t="s">
        <v>78</v>
      </c>
    </row>
    <row r="43" spans="2:7" ht="15.5" x14ac:dyDescent="0.3">
      <c r="B43" s="3" t="s">
        <v>79</v>
      </c>
      <c r="D43" s="50" t="s">
        <v>80</v>
      </c>
    </row>
    <row r="44" spans="2:7" x14ac:dyDescent="0.3">
      <c r="B44" s="1" t="s">
        <v>81</v>
      </c>
    </row>
    <row r="45" spans="2:7" x14ac:dyDescent="0.3">
      <c r="B45" s="13" t="s">
        <v>82</v>
      </c>
    </row>
    <row r="46" spans="2:7" x14ac:dyDescent="0.3">
      <c r="B46" s="9" t="s">
        <v>83</v>
      </c>
    </row>
    <row r="47" spans="2:7" x14ac:dyDescent="0.3">
      <c r="B47" s="10" t="s">
        <v>84</v>
      </c>
    </row>
    <row r="48" spans="2:7" x14ac:dyDescent="0.3">
      <c r="B48" s="10" t="s">
        <v>85</v>
      </c>
    </row>
    <row r="49" spans="2:2" x14ac:dyDescent="0.3">
      <c r="B49" s="10" t="s">
        <v>86</v>
      </c>
    </row>
    <row r="50" spans="2:2" x14ac:dyDescent="0.3">
      <c r="B50" s="10" t="s">
        <v>87</v>
      </c>
    </row>
    <row r="51" spans="2:2" x14ac:dyDescent="0.3">
      <c r="B51" s="10" t="s">
        <v>88</v>
      </c>
    </row>
    <row r="53" spans="2:2" x14ac:dyDescent="0.3">
      <c r="B53" s="17" t="s">
        <v>89</v>
      </c>
    </row>
    <row r="54" spans="2:2" x14ac:dyDescent="0.3">
      <c r="B54" s="48" t="s">
        <v>90</v>
      </c>
    </row>
    <row r="55" spans="2:2" x14ac:dyDescent="0.3">
      <c r="B55" s="46" t="s">
        <v>91</v>
      </c>
    </row>
    <row r="56" spans="2:2" x14ac:dyDescent="0.3">
      <c r="B56" s="47" t="s">
        <v>92</v>
      </c>
    </row>
  </sheetData>
  <mergeCells count="1">
    <mergeCell ref="C5:D5"/>
  </mergeCells>
  <pageMargins left="0.7" right="0.7" top="0.78740157499999996" bottom="0.78740157499999996" header="0.3" footer="0.3"/>
  <pageSetup paperSize="9" orientation="portrait" r:id="rId1"/>
  <legacyDrawing r:id="rId2"/>
  <tableParts count="9">
    <tablePart r:id="rId3"/>
    <tablePart r:id="rId4"/>
    <tablePart r:id="rId5"/>
    <tablePart r:id="rId6"/>
    <tablePart r:id="rId7"/>
    <tablePart r:id="rId8"/>
    <tablePart r:id="rId9"/>
    <tablePart r:id="rId10"/>
    <tablePart r:id="rId1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Etude préliminaire PP xy</vt:lpstr>
      <vt:lpstr>Exemple hypothèses</vt:lpstr>
      <vt:lpstr>Dropdown input</vt:lpstr>
      <vt:lpstr>'Etude préliminaire PP xy'!Druckbereich</vt:lpstr>
      <vt:lpstr>'Exemple hypothèses'!Druckbereich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Beerli Anna BLW</dc:creator>
  <cp:lastModifiedBy>Beerli Anna BLW</cp:lastModifiedBy>
  <cp:lastPrinted>2021-01-13T12:29:15Z</cp:lastPrinted>
  <dcterms:created xsi:type="dcterms:W3CDTF">2020-03-06T14:56:44Z</dcterms:created>
  <dcterms:modified xsi:type="dcterms:W3CDTF">2021-01-26T20:57:14Z</dcterms:modified>
</cp:coreProperties>
</file>