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28646\AppData\Local\Microsoft\Windows\INetCache\Content.Outlook\ZZ4VNB42\"/>
    </mc:Choice>
  </mc:AlternateContent>
  <bookViews>
    <workbookView xWindow="0" yWindow="0" windowWidth="28800" windowHeight="13545"/>
  </bookViews>
  <sheets>
    <sheet name="Instruction" sheetId="6" r:id="rId1"/>
    <sheet name="Calculateur de budget (contrat)" sheetId="3" r:id="rId2"/>
    <sheet name="Décompte (OFAG)" sheetId="4" r:id="rId3"/>
    <sheet name="Facture (DFF)" sheetId="5" r:id="rId4"/>
    <sheet name="Tabelle1" sheetId="2" state="hidden" r:id="rId5"/>
  </sheets>
  <calcPr calcId="162913"/>
</workbook>
</file>

<file path=xl/calcChain.xml><?xml version="1.0" encoding="utf-8"?>
<calcChain xmlns="http://schemas.openxmlformats.org/spreadsheetml/2006/main">
  <c r="C8" i="4" l="1"/>
  <c r="B34" i="4"/>
  <c r="C21" i="4"/>
  <c r="C19" i="4"/>
  <c r="C17" i="4"/>
  <c r="C14" i="4"/>
  <c r="C12" i="4"/>
  <c r="C10" i="4"/>
  <c r="C7" i="4" l="1"/>
  <c r="F6" i="5" l="1"/>
  <c r="E8" i="4"/>
  <c r="D8" i="4"/>
  <c r="D22" i="4" s="1"/>
  <c r="E30" i="4" l="1"/>
  <c r="E29" i="4"/>
  <c r="E32" i="4" l="1"/>
  <c r="D3" i="4"/>
  <c r="A2" i="5"/>
  <c r="C16" i="3" l="1"/>
  <c r="F3" i="5" l="1"/>
  <c r="A17" i="5"/>
  <c r="B3" i="4"/>
  <c r="F4" i="5" s="1"/>
  <c r="C17" i="5" s="1"/>
  <c r="A22" i="4"/>
  <c r="C22" i="3"/>
  <c r="D18" i="4" l="1"/>
  <c r="D19" i="4" s="1"/>
  <c r="D11" i="4"/>
  <c r="D12" i="4" s="1"/>
  <c r="D9" i="4"/>
  <c r="D10" i="4" s="1"/>
  <c r="D16" i="4"/>
  <c r="D17" i="4" s="1"/>
  <c r="D20" i="4"/>
  <c r="D21" i="4" s="1"/>
  <c r="D13" i="4"/>
  <c r="D14" i="4" s="1"/>
  <c r="L15" i="3"/>
  <c r="M15" i="3"/>
  <c r="D24" i="4" l="1"/>
  <c r="D25" i="4"/>
  <c r="E16" i="3"/>
  <c r="D16" i="3" l="1"/>
  <c r="H16" i="3"/>
  <c r="K16" i="3"/>
  <c r="G16" i="3"/>
  <c r="J16" i="3"/>
  <c r="F16" i="3"/>
  <c r="I16" i="3"/>
  <c r="M16" i="3" l="1"/>
  <c r="L16" i="3"/>
  <c r="C14" i="3" l="1"/>
  <c r="E14" i="3"/>
  <c r="F14" i="3"/>
  <c r="G14" i="3"/>
  <c r="H14" i="3"/>
  <c r="I14" i="3"/>
  <c r="J14" i="3"/>
  <c r="K14" i="3"/>
  <c r="D14" i="3"/>
  <c r="E12" i="3"/>
  <c r="F12" i="3"/>
  <c r="G12" i="3"/>
  <c r="H12" i="3"/>
  <c r="I12" i="3"/>
  <c r="J12" i="3"/>
  <c r="K12" i="3"/>
  <c r="D12" i="3"/>
  <c r="C12" i="3"/>
  <c r="L11" i="3" l="1"/>
  <c r="M11" i="3"/>
  <c r="C26" i="3" l="1"/>
  <c r="C24" i="3"/>
  <c r="M27" i="3" l="1"/>
  <c r="L27" i="3"/>
  <c r="M14" i="3" l="1"/>
  <c r="L14" i="3"/>
  <c r="M13" i="3"/>
  <c r="L13" i="3"/>
  <c r="E26" i="3"/>
  <c r="F26" i="3"/>
  <c r="G26" i="3"/>
  <c r="H26" i="3"/>
  <c r="I26" i="3"/>
  <c r="J26" i="3"/>
  <c r="K26" i="3"/>
  <c r="E24" i="3"/>
  <c r="F24" i="3"/>
  <c r="G24" i="3"/>
  <c r="H24" i="3"/>
  <c r="I24" i="3"/>
  <c r="J24" i="3"/>
  <c r="K24" i="3"/>
  <c r="E22" i="3"/>
  <c r="F22" i="3"/>
  <c r="G22" i="3"/>
  <c r="H22" i="3"/>
  <c r="I22" i="3"/>
  <c r="J22" i="3"/>
  <c r="K22" i="3"/>
  <c r="D26" i="3"/>
  <c r="D24" i="3"/>
  <c r="D22" i="3"/>
  <c r="I29" i="3" l="1"/>
  <c r="I30" i="3"/>
  <c r="H30" i="3"/>
  <c r="H29" i="3"/>
  <c r="K30" i="3"/>
  <c r="K29" i="3"/>
  <c r="G29" i="3"/>
  <c r="G30" i="3"/>
  <c r="E30" i="3"/>
  <c r="E29" i="3"/>
  <c r="D30" i="3"/>
  <c r="D29" i="3"/>
  <c r="J30" i="3"/>
  <c r="J29" i="3"/>
  <c r="F29" i="3"/>
  <c r="F30" i="3"/>
  <c r="M22" i="3"/>
  <c r="L22" i="3"/>
  <c r="M26" i="3"/>
  <c r="M24" i="3"/>
  <c r="L26" i="3"/>
  <c r="L24" i="3"/>
  <c r="J31" i="3" l="1"/>
  <c r="G31" i="3"/>
  <c r="E31" i="3"/>
  <c r="K31" i="3"/>
  <c r="F31" i="3"/>
  <c r="H31" i="3"/>
  <c r="D31" i="3"/>
  <c r="I31" i="3"/>
  <c r="L29" i="3"/>
  <c r="L12" i="3"/>
  <c r="M12" i="3"/>
  <c r="K8" i="2"/>
  <c r="J8" i="2"/>
  <c r="I8" i="2"/>
  <c r="E5" i="4" l="1"/>
  <c r="D32" i="4" s="1"/>
  <c r="M30" i="3"/>
  <c r="L30" i="3"/>
  <c r="M29" i="3"/>
  <c r="D33" i="4" l="1"/>
  <c r="L31" i="3"/>
  <c r="M31" i="3"/>
  <c r="D34" i="4" l="1"/>
  <c r="F17" i="5" s="1"/>
  <c r="F19" i="5" s="1"/>
  <c r="E33" i="4"/>
  <c r="B5" i="4"/>
  <c r="F5" i="5" s="1"/>
</calcChain>
</file>

<file path=xl/sharedStrings.xml><?xml version="1.0" encoding="utf-8"?>
<sst xmlns="http://schemas.openxmlformats.org/spreadsheetml/2006/main" count="222" uniqueCount="148">
  <si>
    <t>Total</t>
  </si>
  <si>
    <t>Richttarif</t>
  </si>
  <si>
    <t>Aufbau: einmalige Kosten pro Niederstamm</t>
  </si>
  <si>
    <t>Aufbau: einmalige Kosten pro Hochstamm</t>
  </si>
  <si>
    <t>Erhaltung: Unterhalt eines Niederstammes</t>
  </si>
  <si>
    <t>Erhaltung: Unterhalt eines Halbstammes</t>
  </si>
  <si>
    <t>Aufbau: einmalige Kosten pro Halbstamm</t>
  </si>
  <si>
    <t>Erhaltung: Unterhalt eines Hochstammes</t>
  </si>
  <si>
    <t>ohne Bäume</t>
  </si>
  <si>
    <t>-</t>
  </si>
  <si>
    <t>1-3 Jahre</t>
  </si>
  <si>
    <t>4-6 Jahre</t>
  </si>
  <si>
    <t>&gt;7 Jahre</t>
  </si>
  <si>
    <t>→</t>
  </si>
  <si>
    <t>Ø Alter der Hochstämme</t>
  </si>
  <si>
    <r>
      <t xml:space="preserve">Ø Alter der Hochstämme - </t>
    </r>
    <r>
      <rPr>
        <b/>
        <sz val="11"/>
        <rFont val="Arial"/>
        <family val="2"/>
      </rPr>
      <t>Direktzahlungsbeiträge Hochstamm</t>
    </r>
  </si>
  <si>
    <t>Aufbau: einmalige Kosten pro Rebstock</t>
  </si>
  <si>
    <t>Erhaltung: Unterhalt eines Rebstockes</t>
  </si>
  <si>
    <t>Richttarife</t>
  </si>
  <si>
    <t>Kern- / Steinobst</t>
  </si>
  <si>
    <t>Walnuss / Kastanie</t>
  </si>
  <si>
    <t>Reben</t>
  </si>
  <si>
    <t>Frage Sammlung</t>
  </si>
  <si>
    <t>Frage mit/ ohne Baum</t>
  </si>
  <si>
    <t>Sammlung</t>
  </si>
  <si>
    <t>Matrix Aufbau mit Baum</t>
  </si>
  <si>
    <t>Matrix Aufbau ohne Baum</t>
  </si>
  <si>
    <t>Matrix Unterhalt</t>
  </si>
  <si>
    <t xml:space="preserve"> </t>
  </si>
  <si>
    <t>Unterhalt</t>
  </si>
  <si>
    <t>Aufbau</t>
  </si>
  <si>
    <t>Frage Baumtyp Aufbau</t>
  </si>
  <si>
    <t>Frage Baumtyp Aufbau 2</t>
  </si>
  <si>
    <t>Frage Baumtyp Unterhalt 1</t>
  </si>
  <si>
    <t>Frage Baumtyp Unterhalt 2</t>
  </si>
  <si>
    <t>Frage Baumtyp Unterhalt 3</t>
  </si>
  <si>
    <t>Ʃ Phase VI</t>
  </si>
  <si>
    <t>Ʃ Phase VII</t>
  </si>
  <si>
    <t>Frage mit/ohne Baum2</t>
  </si>
  <si>
    <t>Frage Baumtyp Aufbau 3</t>
  </si>
  <si>
    <t>Frage mit/ohne Baum3</t>
  </si>
  <si>
    <t>Organisation</t>
  </si>
  <si>
    <t>Saldo</t>
  </si>
  <si>
    <t>2019-2022</t>
  </si>
  <si>
    <t>Swift</t>
  </si>
  <si>
    <t>genres@blw.admin.ch</t>
  </si>
  <si>
    <t>eBillAccountID Postfinance</t>
  </si>
  <si>
    <t>Swisscom Contextrade ID</t>
  </si>
  <si>
    <t>PDF-Rechnung@efv.admin.ch</t>
  </si>
  <si>
    <t>62700XXXX</t>
  </si>
  <si>
    <r>
      <t xml:space="preserve">Un </t>
    </r>
    <r>
      <rPr>
        <b/>
        <sz val="10"/>
        <rFont val="Arial"/>
        <family val="2"/>
      </rPr>
      <t xml:space="preserve">décompte </t>
    </r>
    <r>
      <rPr>
        <sz val="10"/>
        <rFont val="Arial"/>
        <family val="2"/>
      </rPr>
      <t>doit être établi</t>
    </r>
  </si>
  <si>
    <t>La facture doit être envoyée à l'une des adresses suivantes:</t>
  </si>
  <si>
    <t>Numéro du contrat</t>
  </si>
  <si>
    <t>Nom de la collection</t>
  </si>
  <si>
    <t>Année de facturation</t>
  </si>
  <si>
    <t>Moyens octroyés par contrat pour l'ensemble de la durée du contrat (plafond des coûts):</t>
  </si>
  <si>
    <t>Moyens octroyés par contrat pour l’an-née concernée (plafond des coûts):</t>
  </si>
  <si>
    <t>Mode de décompte</t>
  </si>
  <si>
    <t>Dénomination</t>
  </si>
  <si>
    <t>Dépenses</t>
  </si>
  <si>
    <t>Recettes</t>
  </si>
  <si>
    <t>Demande de verserment:</t>
  </si>
  <si>
    <t>Commentaires sur le décompte</t>
  </si>
  <si>
    <t>Raisons des divergences par rapport au budget, divergences par rapport au projet, prestations en suspens:</t>
  </si>
  <si>
    <t>Le mandataire confirme l’exhaustivité et l’exactitude des données.</t>
  </si>
  <si>
    <t>Lieu, date</t>
  </si>
  <si>
    <t>Signature</t>
  </si>
  <si>
    <t>Total (arrondi)</t>
  </si>
  <si>
    <t>Fonds propres et fonds de tiers</t>
  </si>
  <si>
    <t>Nombre</t>
  </si>
  <si>
    <t>A verser sur le compte suivant:</t>
  </si>
  <si>
    <t>IBAN compte</t>
  </si>
  <si>
    <t>Rue, numéro</t>
  </si>
  <si>
    <t>NPA, localité</t>
  </si>
  <si>
    <t>Office fédéral de l’agriculture (OFAG)</t>
  </si>
  <si>
    <t>c/o Centre de services en matière de finances FI DFF</t>
  </si>
  <si>
    <t>CH-3003 Berne</t>
  </si>
  <si>
    <t>Facture n°</t>
  </si>
  <si>
    <t>(facultatif)</t>
  </si>
  <si>
    <t>Date</t>
  </si>
  <si>
    <t>Titre de la collection</t>
  </si>
  <si>
    <t>06-PAN-Sxx</t>
  </si>
  <si>
    <t>Montant, y c. TVA</t>
  </si>
  <si>
    <t>Traité par</t>
  </si>
  <si>
    <t>Téléphone</t>
  </si>
  <si>
    <t>E-mail</t>
  </si>
  <si>
    <t>Facture</t>
  </si>
  <si>
    <t>Numéro du projet</t>
  </si>
  <si>
    <t>Exercice</t>
  </si>
  <si>
    <t>Plafond des coûts du projet</t>
  </si>
  <si>
    <t>Total de la facture</t>
  </si>
  <si>
    <t>Payable d'ici au</t>
  </si>
  <si>
    <t>Calculateur de budget PAN-RPGAA phase VI</t>
  </si>
  <si>
    <t>Numéro de la collection</t>
  </si>
  <si>
    <t>Culture</t>
  </si>
  <si>
    <t>Plantation ou arrachage de la collection</t>
  </si>
  <si>
    <t>Tarif indicatif</t>
  </si>
  <si>
    <t>Entretien de la collection</t>
  </si>
  <si>
    <r>
      <rPr>
        <b/>
        <sz val="9"/>
        <rFont val="Arial"/>
        <family val="2"/>
      </rPr>
      <t>Note:</t>
    </r>
    <r>
      <rPr>
        <sz val="9"/>
        <rFont val="Arial"/>
        <family val="2"/>
      </rPr>
      <t xml:space="preserve"> L'année pendant laquelle l'arbre/le pied est planté ne peut être décomptée comme frais d'entretien seulement s'il est plantà avant la période de croissance.</t>
    </r>
  </si>
  <si>
    <r>
      <rPr>
        <b/>
        <sz val="9"/>
        <rFont val="Arial"/>
        <family val="2"/>
      </rPr>
      <t>Pour les arbres hautes-tiges:</t>
    </r>
    <r>
      <rPr>
        <sz val="9"/>
        <rFont val="Arial"/>
        <family val="2"/>
      </rPr>
      <t xml:space="preserve"> L'âge moyen de la collection est généralement pris en compte. Pour les collections qui seraient mises en place en plusieurs fois dans le temps, l'âge de chaque partie/section de la collection doit être donné.</t>
    </r>
  </si>
  <si>
    <t>Coûts administratifs</t>
  </si>
  <si>
    <r>
      <t>Direction du projet</t>
    </r>
    <r>
      <rPr>
        <sz val="8"/>
        <rFont val="Arial"/>
        <family val="2"/>
      </rPr>
      <t xml:space="preserve"> (10%, au moins Fr. 1000.- p.a.)</t>
    </r>
  </si>
  <si>
    <r>
      <t xml:space="preserve">Gestion des donnés BDN </t>
    </r>
    <r>
      <rPr>
        <sz val="8"/>
        <rFont val="Arial"/>
        <family val="2"/>
      </rPr>
      <t>(5%, sans contrôle phytosanitaire)</t>
    </r>
  </si>
  <si>
    <t>Basse-tige</t>
  </si>
  <si>
    <t>Demi-tige</t>
  </si>
  <si>
    <t>Haute-tige</t>
  </si>
  <si>
    <t>Cep</t>
  </si>
  <si>
    <t>Arrachage cerises</t>
  </si>
  <si>
    <t>Arrachage poires, prunes, cognassier</t>
  </si>
  <si>
    <t>Arrachage pommes</t>
  </si>
  <si>
    <t>Haute-tige &lt; 3 ans</t>
  </si>
  <si>
    <t>Haute-tige 3 - 7 ans</t>
  </si>
  <si>
    <t>Haute-tige &gt; 7 ans</t>
  </si>
  <si>
    <t>autre</t>
  </si>
  <si>
    <t>Fruits à noyau / à pépin</t>
  </si>
  <si>
    <t>Noix</t>
  </si>
  <si>
    <t>Châtaignier</t>
  </si>
  <si>
    <t>Vigne</t>
  </si>
  <si>
    <t>Décompte et facture projets 06-PAN-P et 06-PAN-S</t>
  </si>
  <si>
    <r>
      <t xml:space="preserve">Departement fédéral de l'économie
de la formation et de la recherche DEFR
 </t>
    </r>
    <r>
      <rPr>
        <b/>
        <sz val="7.5"/>
        <rFont val="Arial"/>
        <family val="2"/>
      </rPr>
      <t xml:space="preserve">
Office fédéral de l'agriculture OFAG</t>
    </r>
    <r>
      <rPr>
        <sz val="7.5"/>
        <rFont val="Arial"/>
        <family val="2"/>
      </rPr>
      <t xml:space="preserve">
Secteur Ressources génétiques et technologies</t>
    </r>
  </si>
  <si>
    <t>Dans le cas d'aides financières (projets O et NN), veuillez utiliser le formulaire ad hoc.</t>
  </si>
  <si>
    <t>Instruction pour le décompte</t>
  </si>
  <si>
    <t>- si un paiement par acompte de 60% est demandé (après la signature du contrat ou, pendant les années suivantes, après le dépôt du décompte annuel de l'année précédente ; décompte provisoire) ;</t>
  </si>
  <si>
    <t>- jusqu'à la fin du mois d'octobre précédant l'établissement de la facture pour le solde (décompte provisoire) ;</t>
  </si>
  <si>
    <t>- à la fin du mois de février, en même temps que les justificatifs et le rapport annuel (décompte définitif).</t>
  </si>
  <si>
    <r>
      <t xml:space="preserve">Veuillez envoyer par e-mail </t>
    </r>
    <r>
      <rPr>
        <b/>
        <sz val="10"/>
        <rFont val="Arial"/>
        <family val="2"/>
      </rPr>
      <t>ou</t>
    </r>
    <r>
      <rPr>
        <sz val="10"/>
        <rFont val="Arial"/>
        <family val="2"/>
      </rPr>
      <t xml:space="preserve"> par la poste le décompte définitif accompagné de ses annexes / justificatifs et dûment signé à l'adresse suivante :</t>
    </r>
  </si>
  <si>
    <t>Office fédéral de l'agriculture OFAG</t>
  </si>
  <si>
    <t>Secteur Ressources génétiques et technologies</t>
  </si>
  <si>
    <t>Schwarzenburgstrasse 165</t>
  </si>
  <si>
    <t xml:space="preserve">3003 Berne </t>
  </si>
  <si>
    <t>Instruction pour la facturation</t>
  </si>
  <si>
    <r>
      <t xml:space="preserve">La </t>
    </r>
    <r>
      <rPr>
        <b/>
        <sz val="10"/>
        <rFont val="Arial"/>
        <family val="2"/>
      </rPr>
      <t>facture</t>
    </r>
    <r>
      <rPr>
        <sz val="10"/>
        <rFont val="Arial"/>
        <family val="2"/>
      </rPr>
      <t xml:space="preserve"> peut être envoyée après le feu vert concernant la conformité du décompte provisoire (60% ou 100% jusqu'à la fin du mois d'octobre).</t>
    </r>
  </si>
  <si>
    <t>Adresse pour les factures PDF par e-mail</t>
  </si>
  <si>
    <r>
      <t xml:space="preserve">En ce qui concerne la facturation par courrier électronique, </t>
    </r>
    <r>
      <rPr>
        <b/>
        <sz val="10"/>
        <rFont val="Arial"/>
        <family val="2"/>
      </rPr>
      <t>un e-mail doit être envoyé pour chaque projet</t>
    </r>
    <r>
      <rPr>
        <sz val="10"/>
        <rFont val="Arial"/>
        <family val="2"/>
      </rPr>
      <t xml:space="preserve">. </t>
    </r>
  </si>
  <si>
    <t>* Les reports ordinaires sont demandés lorsque les fonds obtenus sont supérieurs à ceux requis pour les prestations qui ont été fournies et que celles-ci ne seront pas réalisées ultérieurement. Les reports extraordinaires sont demandés lorsque l’intégralité des prestations n’a pas encore été fournie, mais les prestations manquantes seront réalisées au cours des années suivantes. Les montants reportés ne sont pas pris en compte dans le calcul du plafond des coûts de l’année suivante.</t>
  </si>
  <si>
    <t>Autres remarques, demandes (report ; imputation de prestations préalables) :</t>
  </si>
  <si>
    <t>(préféré)</t>
  </si>
  <si>
    <t>Durée du projet</t>
  </si>
  <si>
    <r>
      <t xml:space="preserve">En ce qui concerne </t>
    </r>
    <r>
      <rPr>
        <b/>
        <sz val="10"/>
        <rFont val="Arial"/>
        <family val="2"/>
      </rPr>
      <t>le décompte définitif</t>
    </r>
    <r>
      <rPr>
        <sz val="10"/>
        <rFont val="Arial"/>
        <family val="2"/>
      </rPr>
      <t xml:space="preserve">, les éventuels justificatifs (par ex. pour une contrôle phytosanitaire) doivent être joints. Le décompte doit être effectué en fonction des tarifs fixés dans le calculateur de budget (cf. annexe au contrat). </t>
    </r>
  </si>
  <si>
    <t>Il n'est possible de faire valoir des transferts et des acomptes que s'ils ont été approuvés par l'OFAG dans sa réponse suite au dépôt du décompte annuel et du rapport annuel de l'année précédente.</t>
  </si>
  <si>
    <r>
      <rPr>
        <sz val="10"/>
        <rFont val="Arial"/>
        <family val="2"/>
      </rPr>
      <t xml:space="preserve">Lors de l’établissement de la facture, il est possible d’utiliser son propre modèle ou la facture générée dans le feuille « </t>
    </r>
    <r>
      <rPr>
        <u/>
        <sz val="10"/>
        <color theme="10"/>
        <rFont val="Arial"/>
        <family val="2"/>
      </rPr>
      <t>Facture (DFF)</t>
    </r>
    <r>
      <rPr>
        <sz val="10"/>
        <rFont val="Arial"/>
        <family val="2"/>
      </rPr>
      <t xml:space="preserve"> ». Dans ce cas, veuillez remplir / contrôler les champs blancs et imprimer / enregistrer le fichier au format PDF. </t>
    </r>
  </si>
  <si>
    <r>
      <rPr>
        <sz val="10"/>
        <rFont val="Arial"/>
        <family val="2"/>
      </rPr>
      <t xml:space="preserve">Prière de remplir et de contrôler les champs blancs dans le décompte (feuille " </t>
    </r>
    <r>
      <rPr>
        <u/>
        <sz val="10"/>
        <color theme="10"/>
        <rFont val="Arial"/>
        <family val="2"/>
      </rPr>
      <t>Décompte (OFAG)</t>
    </r>
    <r>
      <rPr>
        <sz val="10"/>
        <rFont val="Arial"/>
        <family val="2"/>
      </rPr>
      <t xml:space="preserve"> ").</t>
    </r>
  </si>
  <si>
    <t>Calculateur de budget selon contrat. En cas d'écarts, n'entrez pas de modifications dans le calculateur de budget, mais dans le décompte, sinon le plafond des coûts n'est plus correct !</t>
  </si>
  <si>
    <t>Concerplant</t>
  </si>
  <si>
    <t>Décompte collection avec calculateur de budget</t>
  </si>
  <si>
    <t>Plantation / arrachage</t>
  </si>
  <si>
    <r>
      <t xml:space="preserve">Departement fédéral de l'économie
de la formation et de la recherche DEFR
</t>
    </r>
    <r>
      <rPr>
        <b/>
        <sz val="7.5"/>
        <rFont val="Arial"/>
        <family val="2"/>
      </rPr>
      <t>Office fédéral de l'agriculture OFAG</t>
    </r>
    <r>
      <rPr>
        <sz val="7.5"/>
        <rFont val="Arial"/>
        <family val="2"/>
      </rPr>
      <t xml:space="preserve">
Secteur Ressources génétiques et technologies</t>
    </r>
  </si>
  <si>
    <r>
      <t xml:space="preserve">Veuillez envoyer les </t>
    </r>
    <r>
      <rPr>
        <b/>
        <sz val="10"/>
        <rFont val="Arial"/>
        <family val="2"/>
      </rPr>
      <t>décomptes provisoires</t>
    </r>
    <r>
      <rPr>
        <sz val="10"/>
        <rFont val="Arial"/>
        <family val="2"/>
      </rPr>
      <t xml:space="preserve"> (60% au début de l'année ou 100% jusqu'à la fin du mois d'octobre) sans annexes par e-mail à l'adresse suivante (signature non nécessaire)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</si>
</sst>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quot;CHF&quot;\ * #,##0.00_ ;_ &quot;CHF&quot;\ * \-#,##0.00_ ;_ &quot;CHF&quot;\ * &quot;-&quot;??_ ;_ @_ "/>
    <numFmt numFmtId="164" formatCode="&quot;Fr.&quot;\ #,##0.00"/>
    <numFmt numFmtId="165" formatCode="&quot;Fr.&quot;\ #,##0"/>
    <numFmt numFmtId="166" formatCode="&quot;CHF&quot;\ #,##0.00"/>
    <numFmt numFmtId="167" formatCode="&quot;CHF&quot;\ #,##0"/>
    <numFmt numFmtId="168" formatCode="_ &quot;CHF&quot;\ * #,##0_ ;_ &quot;CHF&quot;\ * \-#,##0_ ;_ &quot;CHF&quot;\ * &quot;-&quot;??_ ;_ @_ "/>
  </numFmts>
  <fonts count="19" x14ac:knownFonts="1">
    <font>
      <sz val="10"/>
      <name val="Arial"/>
    </font>
    <font>
      <b/>
      <sz val="11"/>
      <name val="Arial"/>
      <family val="2"/>
    </font>
    <font>
      <sz val="11"/>
      <name val="Arial"/>
      <family val="2"/>
    </font>
    <font>
      <sz val="10"/>
      <name val="Arial"/>
      <family val="2"/>
    </font>
    <font>
      <sz val="8"/>
      <color rgb="FF000000"/>
      <name val="Segoe UI"/>
      <family val="2"/>
    </font>
    <font>
      <b/>
      <sz val="12"/>
      <name val="Arial"/>
      <family val="2"/>
    </font>
    <font>
      <sz val="9"/>
      <name val="Arial"/>
      <family val="2"/>
    </font>
    <font>
      <b/>
      <sz val="9"/>
      <name val="Arial"/>
      <family val="2"/>
    </font>
    <font>
      <sz val="7.5"/>
      <name val="Arial"/>
      <family val="2"/>
    </font>
    <font>
      <b/>
      <sz val="7.5"/>
      <name val="Arial"/>
      <family val="2"/>
    </font>
    <font>
      <sz val="8"/>
      <name val="Arial"/>
      <family val="2"/>
    </font>
    <font>
      <b/>
      <sz val="10"/>
      <name val="Arial"/>
      <family val="2"/>
    </font>
    <font>
      <b/>
      <sz val="14"/>
      <name val="Arial"/>
      <family val="2"/>
    </font>
    <font>
      <b/>
      <sz val="18"/>
      <name val="Arial"/>
      <family val="2"/>
    </font>
    <font>
      <sz val="9"/>
      <color theme="0" tint="-4.9989318521683403E-2"/>
      <name val="Arial"/>
      <family val="2"/>
    </font>
    <font>
      <i/>
      <sz val="9"/>
      <name val="Arial"/>
      <family val="2"/>
    </font>
    <font>
      <sz val="10"/>
      <color theme="0" tint="-4.9989318521683403E-2"/>
      <name val="Arial"/>
      <family val="2"/>
    </font>
    <font>
      <u/>
      <sz val="10"/>
      <color theme="10"/>
      <name val="Arial"/>
      <family val="2"/>
    </font>
    <font>
      <sz val="10"/>
      <color rgb="FFFF000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medium">
        <color indexed="64"/>
      </bottom>
      <diagonal/>
    </border>
  </borders>
  <cellStyleXfs count="4">
    <xf numFmtId="0" fontId="0" fillId="0" borderId="0"/>
    <xf numFmtId="0" fontId="3" fillId="0" borderId="0"/>
    <xf numFmtId="0" fontId="17" fillId="0" borderId="0" applyNumberFormat="0" applyFill="0" applyBorder="0" applyAlignment="0" applyProtection="0"/>
    <xf numFmtId="9" fontId="3" fillId="0" borderId="0" applyFont="0" applyFill="0" applyBorder="0" applyAlignment="0" applyProtection="0"/>
  </cellStyleXfs>
  <cellXfs count="245">
    <xf numFmtId="0" fontId="0" fillId="0" borderId="0" xfId="0"/>
    <xf numFmtId="0" fontId="2" fillId="0" borderId="0" xfId="0" applyFont="1"/>
    <xf numFmtId="0" fontId="2" fillId="0" borderId="6" xfId="0" applyFont="1" applyBorder="1"/>
    <xf numFmtId="0" fontId="2" fillId="0" borderId="7" xfId="0" applyFont="1" applyBorder="1"/>
    <xf numFmtId="0" fontId="2" fillId="0" borderId="12" xfId="0" applyFont="1" applyBorder="1"/>
    <xf numFmtId="0" fontId="2" fillId="0" borderId="10" xfId="0" applyFont="1" applyBorder="1"/>
    <xf numFmtId="0" fontId="2" fillId="0" borderId="5" xfId="0" applyFont="1" applyBorder="1"/>
    <xf numFmtId="0" fontId="2" fillId="0" borderId="11" xfId="0" applyFont="1" applyBorder="1"/>
    <xf numFmtId="0" fontId="2" fillId="0" borderId="1" xfId="0" applyFont="1" applyBorder="1"/>
    <xf numFmtId="0" fontId="2" fillId="0" borderId="3" xfId="0" applyFont="1" applyBorder="1"/>
    <xf numFmtId="0" fontId="2" fillId="0" borderId="9" xfId="0" applyFont="1" applyBorder="1"/>
    <xf numFmtId="164" fontId="2" fillId="0" borderId="13" xfId="0" applyNumberFormat="1" applyFont="1" applyBorder="1" applyAlignment="1">
      <alignment horizontal="right"/>
    </xf>
    <xf numFmtId="164" fontId="2" fillId="0" borderId="14" xfId="0" applyNumberFormat="1" applyFont="1" applyBorder="1" applyAlignment="1">
      <alignment horizontal="right"/>
    </xf>
    <xf numFmtId="0" fontId="1" fillId="2" borderId="15" xfId="0" applyFont="1" applyFill="1" applyBorder="1" applyAlignment="1">
      <alignment horizontal="center"/>
    </xf>
    <xf numFmtId="164" fontId="1" fillId="2" borderId="16" xfId="0" applyNumberFormat="1" applyFont="1" applyFill="1" applyBorder="1"/>
    <xf numFmtId="164" fontId="1" fillId="2" borderId="17" xfId="0" applyNumberFormat="1" applyFont="1" applyFill="1" applyBorder="1"/>
    <xf numFmtId="164" fontId="1" fillId="2" borderId="18" xfId="0" applyNumberFormat="1" applyFont="1" applyFill="1" applyBorder="1"/>
    <xf numFmtId="164" fontId="1" fillId="2" borderId="19" xfId="0" applyNumberFormat="1" applyFont="1" applyFill="1" applyBorder="1" applyAlignment="1">
      <alignment horizontal="right"/>
    </xf>
    <xf numFmtId="164" fontId="1" fillId="2" borderId="13" xfId="0" applyNumberFormat="1" applyFont="1" applyFill="1" applyBorder="1" applyAlignment="1">
      <alignment horizontal="right"/>
    </xf>
    <xf numFmtId="164" fontId="1" fillId="2" borderId="14" xfId="0" applyNumberFormat="1" applyFont="1" applyFill="1" applyBorder="1" applyAlignment="1">
      <alignment horizontal="right"/>
    </xf>
    <xf numFmtId="0" fontId="2" fillId="0" borderId="8" xfId="0" applyFont="1" applyBorder="1"/>
    <xf numFmtId="164" fontId="1" fillId="2" borderId="20" xfId="0" applyNumberFormat="1" applyFont="1" applyFill="1" applyBorder="1"/>
    <xf numFmtId="0" fontId="2" fillId="0" borderId="21" xfId="0" applyFont="1"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12" xfId="0" applyBorder="1" applyAlignment="1">
      <alignment wrapText="1"/>
    </xf>
    <xf numFmtId="0" fontId="0" fillId="0" borderId="24" xfId="0" applyBorder="1" applyAlignment="1">
      <alignment wrapText="1"/>
    </xf>
    <xf numFmtId="0" fontId="0" fillId="0" borderId="25" xfId="0" applyBorder="1" applyAlignment="1">
      <alignment wrapText="1"/>
    </xf>
    <xf numFmtId="0" fontId="2" fillId="0" borderId="4" xfId="1" applyFont="1" applyFill="1" applyBorder="1"/>
    <xf numFmtId="0" fontId="2" fillId="0" borderId="10" xfId="1" applyFont="1" applyBorder="1"/>
    <xf numFmtId="0" fontId="2" fillId="0" borderId="5" xfId="1" applyFont="1" applyBorder="1"/>
    <xf numFmtId="0" fontId="2" fillId="0" borderId="11" xfId="1" applyFont="1" applyBorder="1"/>
    <xf numFmtId="0" fontId="2" fillId="0" borderId="1" xfId="1" applyFont="1" applyBorder="1"/>
    <xf numFmtId="0" fontId="2" fillId="0" borderId="3" xfId="1" applyFont="1" applyBorder="1"/>
    <xf numFmtId="0" fontId="2" fillId="0" borderId="9" xfId="1" applyFont="1" applyBorder="1"/>
    <xf numFmtId="164" fontId="2" fillId="0" borderId="13" xfId="1" applyNumberFormat="1" applyFont="1" applyBorder="1" applyAlignment="1">
      <alignment horizontal="right"/>
    </xf>
    <xf numFmtId="164" fontId="2" fillId="0" borderId="14" xfId="1" applyNumberFormat="1" applyFont="1" applyBorder="1" applyAlignment="1">
      <alignment horizontal="right"/>
    </xf>
    <xf numFmtId="0" fontId="1" fillId="2" borderId="15" xfId="1" applyFont="1" applyFill="1" applyBorder="1" applyAlignment="1">
      <alignment horizontal="center"/>
    </xf>
    <xf numFmtId="164" fontId="1" fillId="2" borderId="16" xfId="1" applyNumberFormat="1" applyFont="1" applyFill="1" applyBorder="1"/>
    <xf numFmtId="164" fontId="1" fillId="2" borderId="17" xfId="1" applyNumberFormat="1" applyFont="1" applyFill="1" applyBorder="1"/>
    <xf numFmtId="164" fontId="1" fillId="2" borderId="18" xfId="1" applyNumberFormat="1" applyFont="1" applyFill="1" applyBorder="1"/>
    <xf numFmtId="0" fontId="2" fillId="0" borderId="8" xfId="1" applyFont="1" applyBorder="1"/>
    <xf numFmtId="164" fontId="1" fillId="2" borderId="20" xfId="1" applyNumberFormat="1" applyFont="1" applyFill="1" applyBorder="1"/>
    <xf numFmtId="0" fontId="3" fillId="0" borderId="0" xfId="0" applyFont="1"/>
    <xf numFmtId="0" fontId="2" fillId="0" borderId="0" xfId="1" applyFont="1"/>
    <xf numFmtId="0" fontId="1" fillId="0" borderId="4" xfId="1" applyFont="1" applyFill="1" applyBorder="1"/>
    <xf numFmtId="0" fontId="2" fillId="0" borderId="6" xfId="1" applyFont="1" applyBorder="1"/>
    <xf numFmtId="0" fontId="2" fillId="0" borderId="7" xfId="1" applyFont="1" applyBorder="1"/>
    <xf numFmtId="0" fontId="2" fillId="0" borderId="12" xfId="1" applyFont="1" applyBorder="1"/>
    <xf numFmtId="0" fontId="1" fillId="0" borderId="2" xfId="1" applyFont="1" applyBorder="1"/>
    <xf numFmtId="164" fontId="1" fillId="2" borderId="19" xfId="1" applyNumberFormat="1" applyFont="1" applyFill="1" applyBorder="1" applyAlignment="1">
      <alignment horizontal="right"/>
    </xf>
    <xf numFmtId="164" fontId="1" fillId="2" borderId="13" xfId="1" applyNumberFormat="1" applyFont="1" applyFill="1" applyBorder="1" applyAlignment="1">
      <alignment horizontal="right"/>
    </xf>
    <xf numFmtId="164" fontId="1" fillId="2" borderId="14" xfId="1" applyNumberFormat="1" applyFont="1" applyFill="1" applyBorder="1" applyAlignment="1">
      <alignment horizontal="right"/>
    </xf>
    <xf numFmtId="0" fontId="0" fillId="0" borderId="0" xfId="0" applyProtection="1">
      <protection hidden="1"/>
    </xf>
    <xf numFmtId="0" fontId="3" fillId="0" borderId="0" xfId="0" applyFont="1" applyProtection="1">
      <protection hidden="1"/>
    </xf>
    <xf numFmtId="0" fontId="0" fillId="0" borderId="0" xfId="0" applyProtection="1">
      <protection locked="0" hidden="1"/>
    </xf>
    <xf numFmtId="0" fontId="6" fillId="0" borderId="4" xfId="0" applyFont="1" applyFill="1" applyBorder="1" applyAlignment="1" applyProtection="1">
      <alignment vertical="center"/>
      <protection locked="0"/>
    </xf>
    <xf numFmtId="0" fontId="0" fillId="0" borderId="0" xfId="0" applyAlignment="1">
      <alignment vertical="center"/>
    </xf>
    <xf numFmtId="0" fontId="0" fillId="3" borderId="0" xfId="0" applyFill="1" applyAlignment="1" applyProtection="1">
      <alignment vertical="center"/>
    </xf>
    <xf numFmtId="165" fontId="6" fillId="0" borderId="4" xfId="0" applyNumberFormat="1" applyFont="1" applyFill="1" applyBorder="1" applyAlignment="1" applyProtection="1">
      <alignment vertical="center" shrinkToFit="1"/>
      <protection locked="0"/>
    </xf>
    <xf numFmtId="0" fontId="6" fillId="0" borderId="4" xfId="0" applyNumberFormat="1" applyFont="1" applyFill="1" applyBorder="1" applyAlignment="1" applyProtection="1">
      <alignment vertical="center" shrinkToFit="1"/>
      <protection locked="0"/>
    </xf>
    <xf numFmtId="166" fontId="6" fillId="4" borderId="4" xfId="0" applyNumberFormat="1" applyFont="1" applyFill="1" applyBorder="1" applyAlignment="1" applyProtection="1">
      <alignment vertical="center"/>
      <protection locked="0"/>
    </xf>
    <xf numFmtId="44" fontId="6" fillId="0" borderId="4" xfId="0" applyNumberFormat="1" applyFont="1" applyFill="1" applyBorder="1" applyAlignment="1" applyProtection="1">
      <alignment vertical="center"/>
      <protection locked="0"/>
    </xf>
    <xf numFmtId="0" fontId="0" fillId="0" borderId="24" xfId="0" applyBorder="1" applyProtection="1">
      <protection locked="0"/>
    </xf>
    <xf numFmtId="0" fontId="0" fillId="0" borderId="0" xfId="0" applyAlignment="1">
      <alignment horizontal="left" wrapText="1"/>
    </xf>
    <xf numFmtId="0" fontId="14" fillId="3" borderId="0" xfId="0" applyFont="1" applyFill="1" applyProtection="1">
      <protection locked="0"/>
    </xf>
    <xf numFmtId="168" fontId="6" fillId="0" borderId="29" xfId="0" applyNumberFormat="1" applyFont="1" applyFill="1" applyBorder="1" applyAlignment="1" applyProtection="1">
      <alignment vertical="top"/>
      <protection locked="0"/>
    </xf>
    <xf numFmtId="168" fontId="6" fillId="0" borderId="4" xfId="0" applyNumberFormat="1" applyFont="1" applyFill="1" applyBorder="1" applyAlignment="1" applyProtection="1">
      <alignment vertical="top"/>
      <protection locked="0"/>
    </xf>
    <xf numFmtId="0" fontId="6" fillId="0" borderId="4" xfId="0" applyFont="1" applyBorder="1" applyAlignment="1" applyProtection="1">
      <alignment horizontal="right" vertical="center" wrapText="1"/>
      <protection locked="0"/>
    </xf>
    <xf numFmtId="0" fontId="6" fillId="0" borderId="4" xfId="0" applyFont="1" applyFill="1" applyBorder="1" applyAlignment="1" applyProtection="1">
      <alignment horizontal="right" vertical="center" wrapText="1"/>
      <protection locked="0"/>
    </xf>
    <xf numFmtId="0" fontId="18" fillId="0" borderId="0" xfId="0" applyFont="1"/>
    <xf numFmtId="0" fontId="3" fillId="0" borderId="0" xfId="1" applyFont="1" applyProtection="1">
      <protection hidden="1"/>
    </xf>
    <xf numFmtId="0" fontId="3" fillId="0" borderId="0" xfId="1" applyProtection="1">
      <protection hidden="1"/>
    </xf>
    <xf numFmtId="0" fontId="3" fillId="0" borderId="0" xfId="1" applyProtection="1">
      <protection hidden="1"/>
    </xf>
    <xf numFmtId="0" fontId="3" fillId="0" borderId="0" xfId="1" applyProtection="1">
      <protection hidden="1"/>
    </xf>
    <xf numFmtId="0" fontId="3" fillId="0" borderId="0" xfId="1" applyFont="1" applyProtection="1">
      <protection hidden="1"/>
    </xf>
    <xf numFmtId="0" fontId="3" fillId="0" borderId="0" xfId="1" applyFont="1" applyFill="1" applyBorder="1" applyProtection="1">
      <protection hidden="1"/>
    </xf>
    <xf numFmtId="0" fontId="3" fillId="0" borderId="0" xfId="1" applyFont="1" applyProtection="1">
      <protection hidden="1"/>
    </xf>
    <xf numFmtId="0" fontId="3" fillId="0" borderId="0" xfId="1" applyFont="1" applyProtection="1">
      <protection hidden="1"/>
    </xf>
    <xf numFmtId="0" fontId="3" fillId="0" borderId="0" xfId="1"/>
    <xf numFmtId="0" fontId="18" fillId="0" borderId="0" xfId="2" applyFont="1" applyAlignment="1">
      <alignment horizontal="left" vertical="center" wrapText="1"/>
    </xf>
    <xf numFmtId="0" fontId="18" fillId="0" borderId="0" xfId="1" applyFont="1" applyAlignment="1">
      <alignment horizontal="left" vertical="center" wrapText="1"/>
    </xf>
    <xf numFmtId="0" fontId="17" fillId="0" borderId="0" xfId="2" applyAlignment="1">
      <alignment horizontal="left" vertical="center" wrapText="1"/>
    </xf>
    <xf numFmtId="0" fontId="3" fillId="0" borderId="0" xfId="1" applyFont="1" applyAlignment="1">
      <alignment horizontal="left" vertical="center" wrapText="1"/>
    </xf>
    <xf numFmtId="0" fontId="3" fillId="0" borderId="0" xfId="1" applyAlignment="1">
      <alignment horizontal="left" vertical="center" wrapText="1"/>
    </xf>
    <xf numFmtId="0" fontId="3" fillId="0" borderId="0" xfId="1" applyFont="1" applyAlignment="1">
      <alignment horizontal="left" vertical="center" wrapText="1"/>
    </xf>
    <xf numFmtId="0" fontId="3" fillId="0" borderId="24" xfId="1" applyBorder="1" applyAlignment="1">
      <alignment horizontal="left" vertical="center" wrapText="1"/>
    </xf>
    <xf numFmtId="0" fontId="3" fillId="0" borderId="24" xfId="1" applyBorder="1" applyAlignment="1">
      <alignment vertical="center"/>
    </xf>
    <xf numFmtId="0" fontId="3" fillId="0" borderId="24" xfId="1" applyFont="1" applyBorder="1" applyAlignment="1">
      <alignment horizontal="left" vertical="center" wrapText="1"/>
    </xf>
    <xf numFmtId="0" fontId="0" fillId="0" borderId="0" xfId="0" applyProtection="1"/>
    <xf numFmtId="0" fontId="5" fillId="3" borderId="0" xfId="1" applyFont="1" applyFill="1" applyAlignment="1" applyProtection="1">
      <alignment vertical="center"/>
    </xf>
    <xf numFmtId="0" fontId="0" fillId="0" borderId="0" xfId="0" applyAlignment="1" applyProtection="1">
      <alignment vertical="center"/>
    </xf>
    <xf numFmtId="0" fontId="3" fillId="3" borderId="0" xfId="0" applyFont="1" applyFill="1" applyAlignment="1" applyProtection="1">
      <alignment vertical="center"/>
    </xf>
    <xf numFmtId="0" fontId="3" fillId="3" borderId="0" xfId="0" applyFont="1" applyFill="1" applyProtection="1"/>
    <xf numFmtId="0" fontId="5" fillId="3" borderId="0" xfId="0" applyFont="1" applyFill="1" applyAlignment="1" applyProtection="1"/>
    <xf numFmtId="0" fontId="6" fillId="3" borderId="0" xfId="0" applyFont="1" applyFill="1" applyAlignment="1" applyProtection="1"/>
    <xf numFmtId="0" fontId="7" fillId="3" borderId="0" xfId="0" applyFont="1" applyFill="1" applyAlignment="1" applyProtection="1"/>
    <xf numFmtId="0" fontId="7" fillId="3" borderId="0" xfId="0" quotePrefix="1" applyFont="1" applyFill="1" applyAlignment="1" applyProtection="1"/>
    <xf numFmtId="0" fontId="6" fillId="0" borderId="0" xfId="0" applyFont="1" applyAlignment="1" applyProtection="1"/>
    <xf numFmtId="0" fontId="6" fillId="3" borderId="0" xfId="0" applyFont="1" applyFill="1" applyAlignment="1" applyProtection="1">
      <alignment vertical="center"/>
    </xf>
    <xf numFmtId="164" fontId="6" fillId="3" borderId="0" xfId="0" applyNumberFormat="1" applyFont="1" applyFill="1" applyAlignment="1" applyProtection="1">
      <alignment vertical="center"/>
    </xf>
    <xf numFmtId="165" fontId="7" fillId="3" borderId="0" xfId="0" applyNumberFormat="1" applyFont="1" applyFill="1" applyAlignment="1" applyProtection="1">
      <alignment vertical="center"/>
    </xf>
    <xf numFmtId="165" fontId="7" fillId="3" borderId="0" xfId="0" applyNumberFormat="1" applyFont="1" applyFill="1" applyAlignment="1" applyProtection="1">
      <alignment vertical="center" shrinkToFit="1"/>
    </xf>
    <xf numFmtId="0" fontId="5" fillId="3" borderId="0" xfId="1" applyFont="1" applyFill="1" applyBorder="1" applyProtection="1"/>
    <xf numFmtId="0" fontId="3" fillId="3" borderId="0" xfId="1" applyFill="1" applyProtection="1"/>
    <xf numFmtId="0" fontId="0" fillId="0" borderId="0" xfId="0" applyAlignment="1" applyProtection="1"/>
    <xf numFmtId="0" fontId="6" fillId="3" borderId="0" xfId="1" applyFont="1" applyFill="1" applyAlignment="1" applyProtection="1">
      <alignment vertical="center"/>
    </xf>
    <xf numFmtId="0" fontId="5" fillId="3" borderId="0" xfId="1" applyFont="1" applyFill="1" applyProtection="1"/>
    <xf numFmtId="0" fontId="0" fillId="3" borderId="0" xfId="0" applyFill="1" applyAlignment="1" applyProtection="1"/>
    <xf numFmtId="0" fontId="7" fillId="3" borderId="0" xfId="0" applyFont="1" applyFill="1" applyAlignment="1" applyProtection="1">
      <alignment vertical="center"/>
    </xf>
    <xf numFmtId="0" fontId="7" fillId="0" borderId="0" xfId="0" applyFont="1" applyAlignment="1" applyProtection="1">
      <alignment vertical="center"/>
    </xf>
    <xf numFmtId="0" fontId="0" fillId="0" borderId="0" xfId="0" applyAlignment="1" applyProtection="1">
      <alignment vertical="top"/>
      <protection locked="0"/>
    </xf>
    <xf numFmtId="0" fontId="13" fillId="3" borderId="0" xfId="0" applyFont="1" applyFill="1" applyProtection="1"/>
    <xf numFmtId="0" fontId="6" fillId="3" borderId="0" xfId="0" applyFont="1" applyFill="1" applyProtection="1"/>
    <xf numFmtId="0" fontId="0" fillId="0" borderId="0" xfId="0" applyFill="1" applyProtection="1"/>
    <xf numFmtId="0" fontId="6" fillId="3" borderId="0" xfId="0" applyFont="1" applyFill="1" applyAlignment="1" applyProtection="1">
      <alignment vertical="center" wrapText="1"/>
    </xf>
    <xf numFmtId="0" fontId="6" fillId="3" borderId="0" xfId="0" applyFont="1" applyFill="1" applyAlignment="1" applyProtection="1">
      <alignment vertical="top" wrapText="1"/>
    </xf>
    <xf numFmtId="166" fontId="6" fillId="3" borderId="0" xfId="0" applyNumberFormat="1" applyFont="1" applyFill="1" applyAlignment="1" applyProtection="1">
      <alignment vertical="center"/>
    </xf>
    <xf numFmtId="0" fontId="3" fillId="3" borderId="0" xfId="0" applyFont="1" applyFill="1" applyAlignment="1" applyProtection="1"/>
    <xf numFmtId="0" fontId="5" fillId="3" borderId="0" xfId="0" applyFont="1" applyFill="1" applyAlignment="1" applyProtection="1">
      <alignment vertical="center"/>
    </xf>
    <xf numFmtId="0" fontId="6" fillId="3" borderId="0" xfId="0" applyFont="1" applyFill="1" applyAlignment="1" applyProtection="1">
      <alignment vertical="top"/>
    </xf>
    <xf numFmtId="0" fontId="0" fillId="3" borderId="0" xfId="0" applyFill="1" applyAlignment="1" applyProtection="1">
      <alignment vertical="top"/>
    </xf>
    <xf numFmtId="0" fontId="0" fillId="0" borderId="0" xfId="0" applyFill="1" applyAlignment="1" applyProtection="1">
      <alignment vertical="top"/>
    </xf>
    <xf numFmtId="0" fontId="0" fillId="0" borderId="0" xfId="0" applyAlignment="1" applyProtection="1">
      <alignment vertical="top"/>
    </xf>
    <xf numFmtId="0" fontId="6" fillId="4" borderId="0" xfId="0" applyFont="1" applyFill="1" applyProtection="1"/>
    <xf numFmtId="0" fontId="0" fillId="4" borderId="0" xfId="0" applyFill="1" applyProtection="1"/>
    <xf numFmtId="0" fontId="0" fillId="3" borderId="0" xfId="0" applyFill="1" applyProtection="1"/>
    <xf numFmtId="0" fontId="6" fillId="0" borderId="4" xfId="0" applyNumberFormat="1" applyFont="1" applyFill="1" applyBorder="1" applyAlignment="1" applyProtection="1">
      <alignment vertical="center"/>
      <protection locked="0"/>
    </xf>
    <xf numFmtId="0" fontId="0" fillId="3" borderId="0" xfId="0" applyFill="1" applyBorder="1" applyAlignment="1" applyProtection="1">
      <alignment vertical="center" wrapText="1"/>
    </xf>
    <xf numFmtId="0" fontId="0" fillId="3" borderId="0" xfId="0" applyFill="1" applyBorder="1" applyAlignment="1" applyProtection="1">
      <alignment wrapText="1"/>
    </xf>
    <xf numFmtId="0" fontId="0" fillId="3" borderId="0" xfId="0" applyFill="1" applyBorder="1" applyProtection="1"/>
    <xf numFmtId="0" fontId="6" fillId="3" borderId="0" xfId="0" applyFont="1" applyFill="1" applyBorder="1" applyAlignment="1" applyProtection="1">
      <alignment vertical="center"/>
    </xf>
    <xf numFmtId="0" fontId="6" fillId="3" borderId="0" xfId="0" applyNumberFormat="1" applyFont="1" applyFill="1" applyBorder="1" applyAlignment="1" applyProtection="1">
      <alignment vertical="center"/>
    </xf>
    <xf numFmtId="0" fontId="6" fillId="0" borderId="0" xfId="0" applyFont="1" applyAlignment="1" applyProtection="1">
      <alignment vertical="center"/>
    </xf>
    <xf numFmtId="165" fontId="6" fillId="0" borderId="28" xfId="0" applyNumberFormat="1" applyFont="1" applyFill="1" applyBorder="1" applyAlignment="1" applyProtection="1">
      <alignment vertical="center" shrinkToFit="1"/>
    </xf>
    <xf numFmtId="165" fontId="6" fillId="3" borderId="0" xfId="0" applyNumberFormat="1" applyFont="1" applyFill="1" applyBorder="1" applyAlignment="1" applyProtection="1">
      <alignment vertical="center" shrinkToFit="1"/>
    </xf>
    <xf numFmtId="164" fontId="6" fillId="4" borderId="4" xfId="0" applyNumberFormat="1" applyFont="1" applyFill="1" applyBorder="1" applyAlignment="1" applyProtection="1">
      <alignment vertical="center"/>
      <protection locked="0"/>
    </xf>
    <xf numFmtId="0" fontId="6" fillId="3" borderId="0" xfId="0" applyFont="1" applyFill="1" applyBorder="1" applyAlignment="1" applyProtection="1">
      <alignment vertical="center" wrapText="1"/>
    </xf>
    <xf numFmtId="0" fontId="0" fillId="0" borderId="0" xfId="0" applyFill="1" applyAlignment="1" applyProtection="1">
      <alignment vertical="center" wrapText="1"/>
    </xf>
    <xf numFmtId="0" fontId="0" fillId="0" borderId="0" xfId="0" applyAlignment="1" applyProtection="1">
      <alignment vertical="center" wrapText="1"/>
    </xf>
    <xf numFmtId="0" fontId="5" fillId="3" borderId="15" xfId="0" applyFont="1" applyFill="1" applyBorder="1" applyAlignment="1" applyProtection="1">
      <alignment vertical="center"/>
    </xf>
    <xf numFmtId="0" fontId="6" fillId="3" borderId="15" xfId="0" applyFont="1" applyFill="1" applyBorder="1" applyAlignment="1" applyProtection="1">
      <alignment vertical="center"/>
    </xf>
    <xf numFmtId="0" fontId="15" fillId="3" borderId="15" xfId="0" applyFont="1" applyFill="1" applyBorder="1" applyAlignment="1" applyProtection="1">
      <alignment horizontal="right" vertical="center"/>
    </xf>
    <xf numFmtId="0" fontId="0" fillId="0" borderId="0" xfId="0" applyFill="1" applyAlignment="1" applyProtection="1">
      <alignment vertical="center"/>
    </xf>
    <xf numFmtId="168" fontId="6" fillId="3" borderId="0" xfId="0" applyNumberFormat="1" applyFont="1" applyFill="1" applyAlignment="1" applyProtection="1">
      <alignment vertical="center"/>
    </xf>
    <xf numFmtId="165" fontId="6" fillId="3" borderId="28" xfId="0" applyNumberFormat="1" applyFont="1" applyFill="1" applyBorder="1" applyAlignment="1" applyProtection="1">
      <alignment vertical="center" shrinkToFit="1"/>
    </xf>
    <xf numFmtId="44" fontId="7" fillId="3" borderId="0" xfId="0" applyNumberFormat="1" applyFont="1" applyFill="1" applyAlignment="1" applyProtection="1">
      <alignment vertical="center" shrinkToFit="1"/>
    </xf>
    <xf numFmtId="168" fontId="7" fillId="3" borderId="0" xfId="0" applyNumberFormat="1" applyFont="1" applyFill="1" applyAlignment="1" applyProtection="1">
      <alignment vertical="center"/>
    </xf>
    <xf numFmtId="0" fontId="7" fillId="0" borderId="0" xfId="0" applyFont="1" applyFill="1" applyAlignment="1" applyProtection="1">
      <alignment vertical="center"/>
    </xf>
    <xf numFmtId="0" fontId="12" fillId="3" borderId="0" xfId="0" applyFont="1" applyFill="1" applyProtection="1"/>
    <xf numFmtId="0" fontId="6" fillId="0" borderId="4" xfId="0" applyFont="1" applyBorder="1" applyAlignment="1" applyProtection="1">
      <alignment vertical="center" wrapText="1"/>
      <protection locked="0"/>
    </xf>
    <xf numFmtId="0" fontId="7" fillId="3" borderId="24" xfId="0" applyFont="1" applyFill="1" applyBorder="1" applyAlignment="1" applyProtection="1">
      <alignment vertical="center"/>
    </xf>
    <xf numFmtId="168" fontId="7" fillId="3" borderId="24" xfId="0" applyNumberFormat="1" applyFont="1" applyFill="1" applyBorder="1" applyAlignment="1" applyProtection="1">
      <alignment vertical="center"/>
    </xf>
    <xf numFmtId="0" fontId="15" fillId="3" borderId="24" xfId="0" applyFont="1" applyFill="1" applyBorder="1" applyAlignment="1" applyProtection="1">
      <alignment vertical="center"/>
    </xf>
    <xf numFmtId="44" fontId="15" fillId="3" borderId="24" xfId="0" applyNumberFormat="1" applyFont="1" applyFill="1" applyBorder="1" applyAlignment="1" applyProtection="1">
      <alignment vertical="center"/>
    </xf>
    <xf numFmtId="167" fontId="15" fillId="3" borderId="24" xfId="0" applyNumberFormat="1" applyFont="1" applyFill="1" applyBorder="1" applyAlignment="1" applyProtection="1">
      <alignment vertical="center"/>
    </xf>
    <xf numFmtId="0" fontId="15" fillId="0" borderId="0" xfId="0" applyFont="1" applyFill="1" applyAlignment="1" applyProtection="1">
      <alignment vertical="center"/>
    </xf>
    <xf numFmtId="0" fontId="15" fillId="0" borderId="0" xfId="0" applyFont="1" applyAlignment="1" applyProtection="1">
      <alignment vertical="center"/>
    </xf>
    <xf numFmtId="0" fontId="6" fillId="3" borderId="0" xfId="0" applyFont="1" applyFill="1" applyAlignment="1" applyProtection="1">
      <alignment horizontal="right" vertical="center"/>
    </xf>
    <xf numFmtId="0" fontId="3" fillId="0" borderId="0" xfId="0" applyFont="1" applyFill="1" applyAlignment="1" applyProtection="1">
      <alignment vertical="center"/>
    </xf>
    <xf numFmtId="0" fontId="3" fillId="0" borderId="0" xfId="0" applyFont="1" applyAlignment="1" applyProtection="1">
      <alignment vertical="center"/>
    </xf>
    <xf numFmtId="167" fontId="0" fillId="3" borderId="0" xfId="0" applyNumberFormat="1" applyFill="1" applyAlignment="1" applyProtection="1">
      <alignment vertical="center"/>
    </xf>
    <xf numFmtId="168" fontId="6" fillId="0" borderId="4" xfId="0" applyNumberFormat="1" applyFont="1" applyBorder="1" applyAlignment="1" applyProtection="1">
      <alignment vertical="center"/>
      <protection locked="0"/>
    </xf>
    <xf numFmtId="0" fontId="16" fillId="3" borderId="0" xfId="0" applyFont="1" applyFill="1" applyAlignment="1" applyProtection="1">
      <alignment vertical="center"/>
      <protection locked="0"/>
    </xf>
    <xf numFmtId="168" fontId="6" fillId="0" borderId="29" xfId="0" applyNumberFormat="1" applyFont="1" applyBorder="1" applyAlignment="1" applyProtection="1">
      <alignment vertical="center"/>
      <protection locked="0"/>
    </xf>
    <xf numFmtId="0" fontId="3" fillId="0" borderId="0" xfId="0" applyFont="1" applyFill="1" applyAlignment="1" applyProtection="1"/>
    <xf numFmtId="0" fontId="3" fillId="0" borderId="0" xfId="0" applyFont="1" applyAlignment="1" applyProtection="1"/>
    <xf numFmtId="165" fontId="6" fillId="3" borderId="0" xfId="0" applyNumberFormat="1" applyFont="1" applyFill="1" applyAlignment="1" applyProtection="1">
      <alignment vertical="center" shrinkToFit="1"/>
    </xf>
    <xf numFmtId="165" fontId="6" fillId="4" borderId="4" xfId="0" applyNumberFormat="1" applyFont="1" applyFill="1" applyBorder="1" applyAlignment="1" applyProtection="1">
      <alignment vertical="center" shrinkToFit="1"/>
      <protection locked="0"/>
    </xf>
    <xf numFmtId="0" fontId="11" fillId="3" borderId="0" xfId="0" applyFont="1" applyFill="1" applyBorder="1" applyAlignment="1" applyProtection="1">
      <alignment vertical="center"/>
    </xf>
    <xf numFmtId="0" fontId="11" fillId="3" borderId="0" xfId="0" applyFont="1" applyFill="1" applyAlignment="1" applyProtection="1">
      <alignment vertical="center"/>
    </xf>
    <xf numFmtId="44" fontId="11" fillId="3" borderId="0" xfId="0" applyNumberFormat="1" applyFont="1" applyFill="1" applyAlignment="1" applyProtection="1">
      <alignment vertical="center"/>
    </xf>
    <xf numFmtId="0" fontId="12" fillId="3" borderId="21" xfId="0" applyFont="1" applyFill="1" applyBorder="1" applyAlignment="1" applyProtection="1">
      <alignment vertical="center"/>
    </xf>
    <xf numFmtId="0" fontId="3" fillId="3" borderId="30" xfId="0" applyFont="1" applyFill="1" applyBorder="1" applyAlignment="1" applyProtection="1">
      <alignment vertical="center"/>
    </xf>
    <xf numFmtId="0" fontId="0" fillId="0" borderId="28" xfId="0" applyFill="1" applyBorder="1" applyAlignment="1" applyProtection="1">
      <alignment horizontal="right" vertical="center"/>
      <protection locked="0"/>
    </xf>
    <xf numFmtId="0" fontId="3" fillId="3" borderId="31" xfId="0" applyFont="1" applyFill="1" applyBorder="1" applyAlignment="1" applyProtection="1">
      <alignment vertical="center"/>
    </xf>
    <xf numFmtId="0" fontId="0" fillId="0" borderId="32" xfId="0" applyFill="1" applyBorder="1" applyAlignment="1" applyProtection="1">
      <alignment horizontal="right" vertical="center"/>
      <protection locked="0"/>
    </xf>
    <xf numFmtId="0" fontId="11" fillId="0" borderId="0" xfId="0" applyFont="1" applyAlignment="1" applyProtection="1">
      <alignment vertical="center"/>
    </xf>
    <xf numFmtId="0" fontId="3" fillId="3" borderId="24" xfId="0" applyFont="1" applyFill="1" applyBorder="1" applyAlignment="1" applyProtection="1">
      <alignment vertical="center"/>
    </xf>
    <xf numFmtId="0" fontId="0" fillId="3" borderId="24" xfId="0" applyFill="1" applyBorder="1" applyAlignment="1" applyProtection="1">
      <alignment vertical="center"/>
    </xf>
    <xf numFmtId="0" fontId="3" fillId="3" borderId="24" xfId="0" applyFont="1" applyFill="1" applyBorder="1" applyAlignment="1" applyProtection="1">
      <alignment horizontal="right" vertical="center"/>
    </xf>
    <xf numFmtId="0" fontId="12" fillId="3" borderId="22" xfId="0" applyFont="1" applyFill="1" applyBorder="1" applyAlignment="1" applyProtection="1">
      <alignment vertical="center"/>
    </xf>
    <xf numFmtId="0" fontId="0" fillId="3" borderId="23" xfId="0" applyFill="1" applyBorder="1" applyAlignment="1" applyProtection="1">
      <alignment horizontal="left" vertical="center"/>
    </xf>
    <xf numFmtId="0" fontId="3" fillId="3" borderId="0" xfId="0" applyFont="1" applyFill="1" applyBorder="1" applyAlignment="1" applyProtection="1">
      <alignment vertical="center"/>
    </xf>
    <xf numFmtId="0" fontId="3" fillId="3" borderId="34" xfId="0" applyFont="1" applyFill="1" applyBorder="1" applyAlignment="1" applyProtection="1">
      <alignment vertical="center"/>
    </xf>
    <xf numFmtId="44" fontId="0" fillId="0" borderId="33" xfId="0" applyNumberFormat="1" applyBorder="1" applyAlignment="1" applyProtection="1">
      <alignment vertical="top"/>
      <protection locked="0"/>
    </xf>
    <xf numFmtId="0" fontId="0" fillId="0" borderId="24" xfId="0" applyBorder="1" applyAlignment="1" applyProtection="1">
      <alignment vertical="top"/>
      <protection locked="0"/>
    </xf>
    <xf numFmtId="44" fontId="0" fillId="0" borderId="24" xfId="0" applyNumberFormat="1" applyBorder="1" applyAlignment="1" applyProtection="1">
      <alignment vertical="top"/>
      <protection locked="0"/>
    </xf>
    <xf numFmtId="168" fontId="0" fillId="0" borderId="28" xfId="0" applyNumberFormat="1" applyBorder="1" applyAlignment="1" applyProtection="1">
      <alignment vertical="center"/>
      <protection locked="0"/>
    </xf>
    <xf numFmtId="0" fontId="12" fillId="0" borderId="0" xfId="1" applyFont="1" applyAlignment="1">
      <alignment horizontal="left" vertical="center" wrapText="1"/>
    </xf>
    <xf numFmtId="0" fontId="3" fillId="0" borderId="0" xfId="1" applyFont="1" applyAlignment="1">
      <alignment horizontal="left" vertical="center" wrapText="1"/>
    </xf>
    <xf numFmtId="0" fontId="11" fillId="0" borderId="2" xfId="1" applyFont="1" applyBorder="1" applyAlignment="1">
      <alignment horizontal="left" vertical="center" wrapText="1"/>
    </xf>
    <xf numFmtId="0" fontId="11" fillId="0" borderId="26" xfId="1" applyFont="1" applyBorder="1" applyAlignment="1">
      <alignment horizontal="left" vertical="center" wrapText="1"/>
    </xf>
    <xf numFmtId="0" fontId="3" fillId="0" borderId="26" xfId="1" applyBorder="1" applyAlignment="1">
      <alignment horizontal="left" vertical="center" wrapText="1"/>
    </xf>
    <xf numFmtId="0" fontId="3" fillId="0" borderId="27" xfId="1" applyBorder="1" applyAlignment="1">
      <alignment horizontal="left" vertical="center" wrapText="1"/>
    </xf>
    <xf numFmtId="0" fontId="17" fillId="0" borderId="0" xfId="2" applyAlignment="1">
      <alignment horizontal="left" vertical="center" wrapText="1"/>
    </xf>
    <xf numFmtId="0" fontId="3" fillId="0" borderId="0" xfId="2" applyFont="1" applyAlignment="1">
      <alignment horizontal="left" vertical="center" wrapText="1"/>
    </xf>
    <xf numFmtId="0" fontId="12" fillId="0" borderId="22" xfId="1" applyFont="1" applyBorder="1" applyAlignment="1">
      <alignment horizontal="left" vertical="center" wrapText="1"/>
    </xf>
    <xf numFmtId="0" fontId="3" fillId="0" borderId="0" xfId="1" applyAlignment="1">
      <alignment horizontal="left" vertical="center" wrapText="1"/>
    </xf>
    <xf numFmtId="0" fontId="3" fillId="0" borderId="0" xfId="1" applyFont="1" applyFill="1" applyAlignment="1">
      <alignment horizontal="left" vertical="center" wrapText="1"/>
    </xf>
    <xf numFmtId="0" fontId="8" fillId="0" borderId="0" xfId="1" applyFont="1" applyAlignment="1">
      <alignment horizontal="left" vertical="center" wrapText="1"/>
    </xf>
    <xf numFmtId="0" fontId="3" fillId="0" borderId="0" xfId="1" quotePrefix="1" applyFont="1" applyAlignment="1">
      <alignment horizontal="left" vertical="center" wrapText="1"/>
    </xf>
    <xf numFmtId="1" fontId="3" fillId="0" borderId="0" xfId="1" applyNumberFormat="1" applyFont="1" applyAlignment="1">
      <alignment horizontal="left" vertical="center" wrapText="1"/>
    </xf>
    <xf numFmtId="0" fontId="8" fillId="0" borderId="0" xfId="1" applyFont="1" applyAlignment="1" applyProtection="1">
      <alignment horizontal="left" vertical="top" wrapText="1"/>
    </xf>
    <xf numFmtId="0" fontId="6" fillId="4" borderId="2" xfId="0" applyFont="1" applyFill="1" applyBorder="1" applyAlignment="1" applyProtection="1">
      <alignment horizontal="left" vertical="center"/>
      <protection locked="0"/>
    </xf>
    <xf numFmtId="0" fontId="6" fillId="4" borderId="27" xfId="0" applyFont="1" applyFill="1" applyBorder="1" applyAlignment="1" applyProtection="1">
      <alignment horizontal="left" vertical="center"/>
      <protection locked="0"/>
    </xf>
    <xf numFmtId="0" fontId="6" fillId="3" borderId="0" xfId="1" applyFont="1" applyFill="1" applyAlignment="1" applyProtection="1">
      <alignment horizontal="left" vertical="center" wrapText="1"/>
    </xf>
    <xf numFmtId="0" fontId="3" fillId="0" borderId="2"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10" fillId="3" borderId="34" xfId="0" applyFont="1" applyFill="1" applyBorder="1" applyAlignment="1" applyProtection="1">
      <alignment horizontal="left" vertical="center" wrapText="1"/>
    </xf>
    <xf numFmtId="0" fontId="0" fillId="0" borderId="24" xfId="0" applyBorder="1" applyAlignment="1" applyProtection="1">
      <alignment horizontal="left"/>
      <protection locked="0"/>
    </xf>
    <xf numFmtId="0" fontId="6" fillId="0" borderId="2" xfId="0" applyFont="1" applyFill="1" applyBorder="1" applyAlignment="1" applyProtection="1">
      <alignment horizontal="left" vertical="center" wrapText="1"/>
      <protection locked="0"/>
    </xf>
    <xf numFmtId="0" fontId="6" fillId="0" borderId="27" xfId="0" applyFont="1" applyFill="1" applyBorder="1" applyAlignment="1" applyProtection="1">
      <alignment horizontal="left" vertical="center" wrapText="1"/>
      <protection locked="0"/>
    </xf>
    <xf numFmtId="0" fontId="0" fillId="0" borderId="2" xfId="0" applyBorder="1" applyAlignment="1" applyProtection="1">
      <alignment horizontal="left" wrapText="1"/>
      <protection locked="0"/>
    </xf>
    <xf numFmtId="0" fontId="0" fillId="0" borderId="26" xfId="0" applyBorder="1" applyAlignment="1" applyProtection="1">
      <alignment horizontal="left" wrapText="1"/>
      <protection locked="0"/>
    </xf>
    <xf numFmtId="0" fontId="0" fillId="0" borderId="27" xfId="0" applyBorder="1" applyAlignment="1" applyProtection="1">
      <alignment horizontal="left" wrapText="1"/>
      <protection locked="0"/>
    </xf>
    <xf numFmtId="0" fontId="0" fillId="0" borderId="2" xfId="0" applyBorder="1" applyAlignment="1" applyProtection="1">
      <alignment horizontal="left"/>
      <protection locked="0"/>
    </xf>
    <xf numFmtId="0" fontId="0" fillId="0" borderId="26" xfId="0" applyBorder="1" applyAlignment="1" applyProtection="1">
      <alignment horizontal="left"/>
      <protection locked="0"/>
    </xf>
    <xf numFmtId="0" fontId="0" fillId="0" borderId="27" xfId="0" applyBorder="1" applyAlignment="1" applyProtection="1">
      <alignment horizontal="left"/>
      <protection locked="0"/>
    </xf>
    <xf numFmtId="0" fontId="6" fillId="3" borderId="30" xfId="0" applyFont="1" applyFill="1" applyBorder="1" applyAlignment="1" applyProtection="1">
      <alignment horizontal="left" vertical="center" wrapText="1"/>
    </xf>
    <xf numFmtId="0" fontId="6" fillId="3" borderId="28" xfId="0" applyFont="1" applyFill="1" applyBorder="1" applyAlignment="1" applyProtection="1">
      <alignment horizontal="left" vertical="center" wrapText="1"/>
    </xf>
    <xf numFmtId="0" fontId="6" fillId="3" borderId="30" xfId="0" applyFont="1" applyFill="1" applyBorder="1" applyAlignment="1" applyProtection="1">
      <alignment horizontal="left" vertical="top" wrapText="1"/>
    </xf>
    <xf numFmtId="0" fontId="6" fillId="3" borderId="28" xfId="0" applyFont="1" applyFill="1" applyBorder="1" applyAlignment="1" applyProtection="1">
      <alignment horizontal="left" vertical="top" wrapText="1"/>
    </xf>
    <xf numFmtId="0" fontId="10" fillId="3" borderId="34" xfId="1" applyFont="1" applyFill="1" applyBorder="1" applyAlignment="1" applyProtection="1">
      <alignment horizontal="left" vertical="top" wrapText="1"/>
    </xf>
    <xf numFmtId="0" fontId="0" fillId="0" borderId="0" xfId="0" applyAlignment="1" applyProtection="1">
      <alignment horizontal="left" vertical="center"/>
      <protection locked="0"/>
    </xf>
    <xf numFmtId="0" fontId="3" fillId="0" borderId="33"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0" xfId="0" applyFont="1" applyAlignment="1" applyProtection="1">
      <alignment horizontal="left" vertical="center"/>
      <protection locked="0"/>
    </xf>
    <xf numFmtId="0" fontId="3" fillId="3" borderId="0" xfId="0" applyFont="1" applyFill="1" applyAlignment="1" applyProtection="1">
      <alignment horizontal="left" vertical="center" wrapText="1"/>
    </xf>
    <xf numFmtId="0" fontId="3" fillId="3" borderId="0" xfId="0" applyFont="1" applyFill="1" applyAlignment="1" applyProtection="1">
      <alignment horizontal="left" vertical="center"/>
    </xf>
    <xf numFmtId="0" fontId="3" fillId="0" borderId="0" xfId="0" applyFont="1" applyFill="1" applyAlignment="1" applyProtection="1">
      <alignment horizontal="left" vertical="center"/>
      <protection locked="0"/>
    </xf>
    <xf numFmtId="0" fontId="11" fillId="4" borderId="0" xfId="0" applyFont="1" applyFill="1" applyAlignment="1" applyProtection="1">
      <alignment horizontal="left" vertical="center"/>
      <protection locked="0"/>
    </xf>
    <xf numFmtId="0" fontId="0" fillId="4" borderId="0" xfId="0" applyFill="1" applyAlignment="1" applyProtection="1">
      <alignment horizontal="left" vertical="center"/>
      <protection locked="0"/>
    </xf>
    <xf numFmtId="0" fontId="3" fillId="0" borderId="33" xfId="1" applyBorder="1" applyAlignment="1" applyProtection="1">
      <alignment horizontal="left" vertical="top" wrapText="1"/>
      <protection locked="0"/>
    </xf>
    <xf numFmtId="0" fontId="3" fillId="0" borderId="24" xfId="1" applyBorder="1" applyAlignment="1" applyProtection="1">
      <alignment horizontal="left" vertical="top" wrapText="1"/>
      <protection locked="0"/>
    </xf>
    <xf numFmtId="0" fontId="2" fillId="0" borderId="21" xfId="1" applyFont="1" applyBorder="1" applyAlignment="1">
      <alignment wrapText="1"/>
    </xf>
    <xf numFmtId="0" fontId="3" fillId="0" borderId="22" xfId="1" applyBorder="1" applyAlignment="1">
      <alignment wrapText="1"/>
    </xf>
    <xf numFmtId="0" fontId="3" fillId="0" borderId="23" xfId="1" applyBorder="1" applyAlignment="1">
      <alignment wrapText="1"/>
    </xf>
    <xf numFmtId="0" fontId="3" fillId="0" borderId="12" xfId="1" applyBorder="1" applyAlignment="1">
      <alignment wrapText="1"/>
    </xf>
    <xf numFmtId="0" fontId="3" fillId="0" borderId="24" xfId="1" applyBorder="1" applyAlignment="1">
      <alignment wrapText="1"/>
    </xf>
    <xf numFmtId="0" fontId="3" fillId="0" borderId="25" xfId="1" applyBorder="1" applyAlignment="1">
      <alignment wrapText="1"/>
    </xf>
  </cellXfs>
  <cellStyles count="4">
    <cellStyle name="Link" xfId="2" builtinId="8"/>
    <cellStyle name="Prozent 2" xfId="3"/>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Drop" dropStyle="combo" dx="16" fmlaLink="Tabelle1!$B$35" fmlaRange="Tabelle1!$C$22:$C$27" noThreeD="1" sel="3" val="0"/>
</file>

<file path=xl/ctrlProps/ctrlProp11.xml><?xml version="1.0" encoding="utf-8"?>
<formControlPr xmlns="http://schemas.microsoft.com/office/spreadsheetml/2009/9/main" objectType="Radio" checked="Checked" firstButton="1" fmlaLink="Tabelle1!$B$37"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Drop" dropStyle="combo" dx="16" fmlaLink="Tabelle1!$B$38" fmlaRange="Tabelle1!$E$22:$E$29" noThreeD="1" sel="5" val="0"/>
</file>

<file path=xl/ctrlProps/ctrlProp14.xml><?xml version="1.0" encoding="utf-8"?>
<formControlPr xmlns="http://schemas.microsoft.com/office/spreadsheetml/2009/9/main" objectType="Radio" checked="Checked" firstButton="1" fmlaLink="Tabelle1!$B$39"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checked="Checked" firstButton="1" fmlaLink="Tabelle1!$B$32"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Tabelle1!$B$32" lockText="1" noThreeD="1"/>
</file>

<file path=xl/ctrlProps/ctrlProp20.xml><?xml version="1.0" encoding="utf-8"?>
<formControlPr xmlns="http://schemas.microsoft.com/office/spreadsheetml/2009/9/main" objectType="Drop" dropStyle="combo" dx="16" fmlaLink="Tabelle1!$B$36" fmlaRange="Tabelle1!$C$22:$C$27" noThreeD="1" sel="4" val="0"/>
</file>

<file path=xl/ctrlProps/ctrlProp21.xml><?xml version="1.0" encoding="utf-8"?>
<formControlPr xmlns="http://schemas.microsoft.com/office/spreadsheetml/2009/9/main" objectType="Drop" dropStyle="combo" dx="16" fmlaLink="Tabelle1!$B$33" fmlaRange="Tabelle1!$E$22:$E$28" noThreeD="1" sel="1" val="0"/>
</file>

<file path=xl/ctrlProps/ctrlProp22.xml><?xml version="1.0" encoding="utf-8"?>
<formControlPr xmlns="http://schemas.microsoft.com/office/spreadsheetml/2009/9/main" objectType="Drop" dropStyle="combo" dx="16" fmlaLink="Tabelle1!$B$34" fmlaRange="Tabelle1!$E$22:$E$28" noThreeD="1" sel="3" val="0"/>
</file>

<file path=xl/ctrlProps/ctrlProp23.xml><?xml version="1.0" encoding="utf-8"?>
<formControlPr xmlns="http://schemas.microsoft.com/office/spreadsheetml/2009/9/main" objectType="Drop" dropStyle="combo" dx="16" fmlaLink="Tabelle1!$B$31" fmlaRange="Tabelle1!$C$22:$C$27" noThreeD="1" sel="1" val="0"/>
</file>

<file path=xl/ctrlProps/ctrlProp24.xml><?xml version="1.0" encoding="utf-8"?>
<formControlPr xmlns="http://schemas.microsoft.com/office/spreadsheetml/2009/9/main" objectType="Drop" dropStyle="combo" dx="16" fmlaLink="Tabelle1!$B$35" fmlaRange="Tabelle1!$C$22:$C$27" noThreeD="1" sel="3" val="0"/>
</file>

<file path=xl/ctrlProps/ctrlProp25.xml><?xml version="1.0" encoding="utf-8"?>
<formControlPr xmlns="http://schemas.microsoft.com/office/spreadsheetml/2009/9/main" objectType="Radio" checked="Checked" firstButton="1" fmlaLink="Tabelle1!$B$37"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Style="combo" dx="16" fmlaLink="Tabelle1!$B$38" fmlaRange="Tabelle1!$E$22:$E$29" noThreeD="1" sel="5" val="0"/>
</file>

<file path=xl/ctrlProps/ctrlProp28.xml><?xml version="1.0" encoding="utf-8"?>
<formControlPr xmlns="http://schemas.microsoft.com/office/spreadsheetml/2009/9/main" objectType="Radio" checked="Checked" firstButton="1" fmlaLink="Tabelle1!B39"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fmlaLink="$C$29" lockText="1" noThreeD="1"/>
</file>

<file path=xl/ctrlProps/ctrlProp31.xml><?xml version="1.0" encoding="utf-8"?>
<formControlPr xmlns="http://schemas.microsoft.com/office/spreadsheetml/2009/9/main" objectType="CheckBox" fmlaLink="$C$30"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Radio" checked="Checked" firstButton="1" fmlaLink="B6" noThreeD="1"/>
</file>

<file path=xl/ctrlProps/ctrlProp35.xml><?xml version="1.0" encoding="utf-8"?>
<formControlPr xmlns="http://schemas.microsoft.com/office/spreadsheetml/2009/9/main" objectType="Radio" noThreeD="1"/>
</file>

<file path=xl/ctrlProps/ctrlProp36.xml><?xml version="1.0" encoding="utf-8"?>
<formControlPr xmlns="http://schemas.microsoft.com/office/spreadsheetml/2009/9/main" objectType="Radio" noThreeD="1"/>
</file>

<file path=xl/ctrlProps/ctrlProp37.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Drop" dropStyle="combo" dx="16" fmlaLink="Tabelle1!$B$30" fmlaRange="Tabelle1!$A$22:$A$25" noThreeD="1" sel="1" val="0"/>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Drop" dropStyle="combo" dx="16" fmlaLink="Tabelle1!$B$36" fmlaRange="Tabelle1!$C$22:$C$27" noThreeD="1" sel="4" val="0"/>
</file>

<file path=xl/ctrlProps/ctrlProp7.xml><?xml version="1.0" encoding="utf-8"?>
<formControlPr xmlns="http://schemas.microsoft.com/office/spreadsheetml/2009/9/main" objectType="Drop" dropStyle="combo" dx="16" fmlaLink="Tabelle1!$B$33" fmlaRange="Tabelle1!$E$22:$E$28" noThreeD="1" sel="1" val="0"/>
</file>

<file path=xl/ctrlProps/ctrlProp8.xml><?xml version="1.0" encoding="utf-8"?>
<formControlPr xmlns="http://schemas.microsoft.com/office/spreadsheetml/2009/9/main" objectType="Drop" dropStyle="combo" dx="16" fmlaLink="Tabelle1!$B$34" fmlaRange="Tabelle1!$E$22:$E$28" noThreeD="1" sel="3" val="0"/>
</file>

<file path=xl/ctrlProps/ctrlProp9.xml><?xml version="1.0" encoding="utf-8"?>
<formControlPr xmlns="http://schemas.microsoft.com/office/spreadsheetml/2009/9/main" objectType="Drop" dropStyle="combo" dx="16" fmlaLink="Tabelle1!$B$31" fmlaRange="Tabelle1!$C$22:$C$27"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1911361</xdr:colOff>
      <xdr:row>3</xdr:row>
      <xdr:rowOff>2958</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1911361" cy="488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10</xdr:row>
          <xdr:rowOff>114300</xdr:rowOff>
        </xdr:from>
        <xdr:to>
          <xdr:col>0</xdr:col>
          <xdr:colOff>1666875</xdr:colOff>
          <xdr:row>12</xdr:row>
          <xdr:rowOff>114300</xdr:rowOff>
        </xdr:to>
        <xdr:sp macro="" textlink="">
          <xdr:nvSpPr>
            <xdr:cNvPr id="3118" name="Group Box 46" hidden="1">
              <a:extLst>
                <a:ext uri="{63B3BB69-23CF-44E3-9099-C40C66FF867C}">
                  <a14:compatExt spid="_x0000_s31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xdr:row>
          <xdr:rowOff>0</xdr:rowOff>
        </xdr:from>
        <xdr:to>
          <xdr:col>0</xdr:col>
          <xdr:colOff>1047750</xdr:colOff>
          <xdr:row>12</xdr:row>
          <xdr:rowOff>9525</xdr:rowOff>
        </xdr:to>
        <xdr:sp macro="" textlink="">
          <xdr:nvSpPr>
            <xdr:cNvPr id="3074" name="Option Button 2" descr="Tarif avec arbre"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Tarif avec arbre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12</xdr:row>
          <xdr:rowOff>133350</xdr:rowOff>
        </xdr:from>
        <xdr:to>
          <xdr:col>1</xdr:col>
          <xdr:colOff>0</xdr:colOff>
          <xdr:row>14</xdr:row>
          <xdr:rowOff>66675</xdr:rowOff>
        </xdr:to>
        <xdr:sp macro="" textlink="">
          <xdr:nvSpPr>
            <xdr:cNvPr id="3117" name="Group Box 45" hidden="1">
              <a:extLst>
                <a:ext uri="{63B3BB69-23CF-44E3-9099-C40C66FF867C}">
                  <a14:compatExt spid="_x0000_s31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8</xdr:row>
          <xdr:rowOff>38100</xdr:rowOff>
        </xdr:from>
        <xdr:to>
          <xdr:col>5</xdr:col>
          <xdr:colOff>523875</xdr:colOff>
          <xdr:row>9</xdr:row>
          <xdr:rowOff>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10</xdr:row>
          <xdr:rowOff>190500</xdr:rowOff>
        </xdr:from>
        <xdr:to>
          <xdr:col>0</xdr:col>
          <xdr:colOff>1657350</xdr:colOff>
          <xdr:row>12</xdr:row>
          <xdr:rowOff>28575</xdr:rowOff>
        </xdr:to>
        <xdr:sp macro="" textlink="">
          <xdr:nvSpPr>
            <xdr:cNvPr id="3075" name="Option Button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sans arbre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1619250</xdr:colOff>
          <xdr:row>25</xdr:row>
          <xdr:rowOff>28575</xdr:rowOff>
        </xdr:to>
        <xdr:sp macro="" textlink="">
          <xdr:nvSpPr>
            <xdr:cNvPr id="3077" name="Drop Down 5" hidden="1">
              <a:extLst>
                <a:ext uri="{63B3BB69-23CF-44E3-9099-C40C66FF867C}">
                  <a14:compatExt spid="_x0000_s3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38100</xdr:rowOff>
        </xdr:from>
        <xdr:to>
          <xdr:col>1</xdr:col>
          <xdr:colOff>0</xdr:colOff>
          <xdr:row>11</xdr:row>
          <xdr:rowOff>9525</xdr:rowOff>
        </xdr:to>
        <xdr:sp macro="" textlink="">
          <xdr:nvSpPr>
            <xdr:cNvPr id="3099" name="Drop Down 27" hidden="1">
              <a:extLst>
                <a:ext uri="{63B3BB69-23CF-44E3-9099-C40C66FF867C}">
                  <a14:compatExt spid="_x0000_s3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28575</xdr:rowOff>
        </xdr:from>
        <xdr:to>
          <xdr:col>1</xdr:col>
          <xdr:colOff>0</xdr:colOff>
          <xdr:row>13</xdr:row>
          <xdr:rowOff>0</xdr:rowOff>
        </xdr:to>
        <xdr:sp macro="" textlink="">
          <xdr:nvSpPr>
            <xdr:cNvPr id="3104" name="Drop Down 32" hidden="1">
              <a:extLst>
                <a:ext uri="{63B3BB69-23CF-44E3-9099-C40C66FF867C}">
                  <a14:compatExt spid="_x0000_s31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9525</xdr:rowOff>
        </xdr:from>
        <xdr:to>
          <xdr:col>0</xdr:col>
          <xdr:colOff>1619250</xdr:colOff>
          <xdr:row>21</xdr:row>
          <xdr:rowOff>38100</xdr:rowOff>
        </xdr:to>
        <xdr:sp macro="" textlink="">
          <xdr:nvSpPr>
            <xdr:cNvPr id="3105" name="Drop Down 33" hidden="1">
              <a:extLst>
                <a:ext uri="{63B3BB69-23CF-44E3-9099-C40C66FF867C}">
                  <a14:compatExt spid="_x0000_s31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9525</xdr:rowOff>
        </xdr:from>
        <xdr:to>
          <xdr:col>0</xdr:col>
          <xdr:colOff>1619250</xdr:colOff>
          <xdr:row>23</xdr:row>
          <xdr:rowOff>38100</xdr:rowOff>
        </xdr:to>
        <xdr:sp macro="" textlink="">
          <xdr:nvSpPr>
            <xdr:cNvPr id="3106" name="Drop Down 34" hidden="1">
              <a:extLst>
                <a:ext uri="{63B3BB69-23CF-44E3-9099-C40C66FF867C}">
                  <a14:compatExt spid="_x0000_s31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200025</xdr:rowOff>
        </xdr:from>
        <xdr:to>
          <xdr:col>0</xdr:col>
          <xdr:colOff>1047750</xdr:colOff>
          <xdr:row>14</xdr:row>
          <xdr:rowOff>0</xdr:rowOff>
        </xdr:to>
        <xdr:sp macro="" textlink="">
          <xdr:nvSpPr>
            <xdr:cNvPr id="3112" name="Option Button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Tarif avec arbre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12</xdr:row>
          <xdr:rowOff>180975</xdr:rowOff>
        </xdr:from>
        <xdr:to>
          <xdr:col>0</xdr:col>
          <xdr:colOff>1657350</xdr:colOff>
          <xdr:row>14</xdr:row>
          <xdr:rowOff>9525</xdr:rowOff>
        </xdr:to>
        <xdr:sp macro="" textlink="">
          <xdr:nvSpPr>
            <xdr:cNvPr id="3113" name="Option Button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sans arbre</a:t>
              </a:r>
            </a:p>
          </xdr:txBody>
        </xdr:sp>
        <xdr:clientData fLocksWithSheet="0"/>
      </xdr:twoCellAnchor>
    </mc:Choice>
    <mc:Fallback/>
  </mc:AlternateContent>
  <xdr:twoCellAnchor editAs="oneCell">
    <xdr:from>
      <xdr:col>0</xdr:col>
      <xdr:colOff>0</xdr:colOff>
      <xdr:row>0</xdr:row>
      <xdr:rowOff>0</xdr:rowOff>
    </xdr:from>
    <xdr:to>
      <xdr:col>1</xdr:col>
      <xdr:colOff>301636</xdr:colOff>
      <xdr:row>3</xdr:row>
      <xdr:rowOff>2958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1975275" cy="4999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14</xdr:row>
          <xdr:rowOff>28575</xdr:rowOff>
        </xdr:from>
        <xdr:to>
          <xdr:col>1</xdr:col>
          <xdr:colOff>0</xdr:colOff>
          <xdr:row>15</xdr:row>
          <xdr:rowOff>0</xdr:rowOff>
        </xdr:to>
        <xdr:sp macro="" textlink="">
          <xdr:nvSpPr>
            <xdr:cNvPr id="3121" name="Drop Down 49" hidden="1">
              <a:extLst>
                <a:ext uri="{63B3BB69-23CF-44E3-9099-C40C66FF867C}">
                  <a14:compatExt spid="_x0000_s3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190500</xdr:rowOff>
        </xdr:from>
        <xdr:to>
          <xdr:col>0</xdr:col>
          <xdr:colOff>1047750</xdr:colOff>
          <xdr:row>15</xdr:row>
          <xdr:rowOff>200025</xdr:rowOff>
        </xdr:to>
        <xdr:sp macro="" textlink="">
          <xdr:nvSpPr>
            <xdr:cNvPr id="3122" name="Option Button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Tarif avec arbre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14</xdr:row>
          <xdr:rowOff>171450</xdr:rowOff>
        </xdr:from>
        <xdr:to>
          <xdr:col>0</xdr:col>
          <xdr:colOff>1657350</xdr:colOff>
          <xdr:row>16</xdr:row>
          <xdr:rowOff>0</xdr:rowOff>
        </xdr:to>
        <xdr:sp macro="" textlink="">
          <xdr:nvSpPr>
            <xdr:cNvPr id="3123" name="Option Button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sans arbre</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12</xdr:row>
          <xdr:rowOff>123825</xdr:rowOff>
        </xdr:from>
        <xdr:to>
          <xdr:col>0</xdr:col>
          <xdr:colOff>1685925</xdr:colOff>
          <xdr:row>14</xdr:row>
          <xdr:rowOff>85725</xdr:rowOff>
        </xdr:to>
        <xdr:sp macro="" textlink="">
          <xdr:nvSpPr>
            <xdr:cNvPr id="4148" name="Group Box 52" hidden="1">
              <a:extLst>
                <a:ext uri="{63B3BB69-23CF-44E3-9099-C40C66FF867C}">
                  <a14:compatExt spid="_x0000_s41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142875</xdr:rowOff>
        </xdr:from>
        <xdr:to>
          <xdr:col>0</xdr:col>
          <xdr:colOff>1685925</xdr:colOff>
          <xdr:row>10</xdr:row>
          <xdr:rowOff>142875</xdr:rowOff>
        </xdr:to>
        <xdr:sp macro="" textlink="">
          <xdr:nvSpPr>
            <xdr:cNvPr id="4111" name="Group Box 15" hidden="1">
              <a:extLst>
                <a:ext uri="{63B3BB69-23CF-44E3-9099-C40C66FF867C}">
                  <a14:compatExt spid="_x0000_s4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xdr:row>
          <xdr:rowOff>0</xdr:rowOff>
        </xdr:from>
        <xdr:to>
          <xdr:col>0</xdr:col>
          <xdr:colOff>1047750</xdr:colOff>
          <xdr:row>10</xdr:row>
          <xdr:rowOff>66675</xdr:rowOff>
        </xdr:to>
        <xdr:sp macro="" textlink="">
          <xdr:nvSpPr>
            <xdr:cNvPr id="4112" name="Option Button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Tarif avec arbre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xdr:row>
          <xdr:rowOff>133350</xdr:rowOff>
        </xdr:from>
        <xdr:to>
          <xdr:col>0</xdr:col>
          <xdr:colOff>1685925</xdr:colOff>
          <xdr:row>12</xdr:row>
          <xdr:rowOff>142875</xdr:rowOff>
        </xdr:to>
        <xdr:sp macro="" textlink="">
          <xdr:nvSpPr>
            <xdr:cNvPr id="4113" name="Group Box 17" hidden="1">
              <a:extLst>
                <a:ext uri="{63B3BB69-23CF-44E3-9099-C40C66FF867C}">
                  <a14:compatExt spid="_x0000_s4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0</xdr:col>
          <xdr:colOff>1619250</xdr:colOff>
          <xdr:row>20</xdr:row>
          <xdr:rowOff>66675</xdr:rowOff>
        </xdr:to>
        <xdr:sp macro="" textlink="">
          <xdr:nvSpPr>
            <xdr:cNvPr id="4115" name="Drop Down 19" hidden="1">
              <a:extLst>
                <a:ext uri="{63B3BB69-23CF-44E3-9099-C40C66FF867C}">
                  <a14:compatExt spid="_x0000_s41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38100</xdr:rowOff>
        </xdr:from>
        <xdr:to>
          <xdr:col>0</xdr:col>
          <xdr:colOff>1685925</xdr:colOff>
          <xdr:row>9</xdr:row>
          <xdr:rowOff>47625</xdr:rowOff>
        </xdr:to>
        <xdr:sp macro="" textlink="">
          <xdr:nvSpPr>
            <xdr:cNvPr id="4116" name="Drop Down 20" hidden="1">
              <a:extLst>
                <a:ext uri="{63B3BB69-23CF-44E3-9099-C40C66FF867C}">
                  <a14:compatExt spid="_x0000_s41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28575</xdr:rowOff>
        </xdr:from>
        <xdr:to>
          <xdr:col>0</xdr:col>
          <xdr:colOff>1685925</xdr:colOff>
          <xdr:row>11</xdr:row>
          <xdr:rowOff>38100</xdr:rowOff>
        </xdr:to>
        <xdr:sp macro="" textlink="">
          <xdr:nvSpPr>
            <xdr:cNvPr id="4117" name="Drop Down 21" hidden="1">
              <a:extLst>
                <a:ext uri="{63B3BB69-23CF-44E3-9099-C40C66FF867C}">
                  <a14:compatExt spid="_x0000_s41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9525</xdr:rowOff>
        </xdr:from>
        <xdr:to>
          <xdr:col>0</xdr:col>
          <xdr:colOff>1619250</xdr:colOff>
          <xdr:row>16</xdr:row>
          <xdr:rowOff>76200</xdr:rowOff>
        </xdr:to>
        <xdr:sp macro="" textlink="">
          <xdr:nvSpPr>
            <xdr:cNvPr id="4118" name="Drop Down 22" hidden="1">
              <a:extLst>
                <a:ext uri="{63B3BB69-23CF-44E3-9099-C40C66FF867C}">
                  <a14:compatExt spid="_x0000_s41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9525</xdr:rowOff>
        </xdr:from>
        <xdr:to>
          <xdr:col>0</xdr:col>
          <xdr:colOff>1619250</xdr:colOff>
          <xdr:row>18</xdr:row>
          <xdr:rowOff>76200</xdr:rowOff>
        </xdr:to>
        <xdr:sp macro="" textlink="">
          <xdr:nvSpPr>
            <xdr:cNvPr id="4119" name="Drop Down 23" hidden="1">
              <a:extLst>
                <a:ext uri="{63B3BB69-23CF-44E3-9099-C40C66FF867C}">
                  <a14:compatExt spid="_x0000_s41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xdr:row>
          <xdr:rowOff>0</xdr:rowOff>
        </xdr:from>
        <xdr:to>
          <xdr:col>0</xdr:col>
          <xdr:colOff>1047750</xdr:colOff>
          <xdr:row>12</xdr:row>
          <xdr:rowOff>47625</xdr:rowOff>
        </xdr:to>
        <xdr:sp macro="" textlink="">
          <xdr:nvSpPr>
            <xdr:cNvPr id="4120" name="Option Button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Tarif avec arbre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952500</xdr:colOff>
          <xdr:row>11</xdr:row>
          <xdr:rowOff>0</xdr:rowOff>
        </xdr:from>
        <xdr:to>
          <xdr:col>0</xdr:col>
          <xdr:colOff>1685925</xdr:colOff>
          <xdr:row>12</xdr:row>
          <xdr:rowOff>47625</xdr:rowOff>
        </xdr:to>
        <xdr:sp macro="" textlink="">
          <xdr:nvSpPr>
            <xdr:cNvPr id="4121" name="Option Button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sans arbre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28575</xdr:rowOff>
        </xdr:from>
        <xdr:to>
          <xdr:col>0</xdr:col>
          <xdr:colOff>1685925</xdr:colOff>
          <xdr:row>13</xdr:row>
          <xdr:rowOff>38100</xdr:rowOff>
        </xdr:to>
        <xdr:sp macro="" textlink="">
          <xdr:nvSpPr>
            <xdr:cNvPr id="4122" name="Drop Down 26" hidden="1">
              <a:extLst>
                <a:ext uri="{63B3BB69-23CF-44E3-9099-C40C66FF867C}">
                  <a14:compatExt spid="_x0000_s4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28575</xdr:rowOff>
        </xdr:from>
        <xdr:to>
          <xdr:col>0</xdr:col>
          <xdr:colOff>1047750</xdr:colOff>
          <xdr:row>14</xdr:row>
          <xdr:rowOff>66675</xdr:rowOff>
        </xdr:to>
        <xdr:sp macro="" textlink="">
          <xdr:nvSpPr>
            <xdr:cNvPr id="4123" name="Option Button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Tarif avec arbre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952500</xdr:colOff>
          <xdr:row>13</xdr:row>
          <xdr:rowOff>28575</xdr:rowOff>
        </xdr:from>
        <xdr:to>
          <xdr:col>0</xdr:col>
          <xdr:colOff>1685925</xdr:colOff>
          <xdr:row>14</xdr:row>
          <xdr:rowOff>57150</xdr:rowOff>
        </xdr:to>
        <xdr:sp macro="" textlink="">
          <xdr:nvSpPr>
            <xdr:cNvPr id="4124" name="Option Button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sans arbre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161925</xdr:rowOff>
        </xdr:from>
        <xdr:to>
          <xdr:col>0</xdr:col>
          <xdr:colOff>1485900</xdr:colOff>
          <xdr:row>29</xdr:row>
          <xdr:rowOff>19050</xdr:rowOff>
        </xdr:to>
        <xdr:sp macro="" textlink="">
          <xdr:nvSpPr>
            <xdr:cNvPr id="4127" name="Check Box 31" descr="Zahlung BLW 60%"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Versement OFAG 60%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142875</xdr:rowOff>
        </xdr:from>
        <xdr:to>
          <xdr:col>0</xdr:col>
          <xdr:colOff>1190625</xdr:colOff>
          <xdr:row>30</xdr:row>
          <xdr:rowOff>9525</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Versement OFAG solde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9525</xdr:rowOff>
        </xdr:from>
        <xdr:to>
          <xdr:col>3</xdr:col>
          <xdr:colOff>771525</xdr:colOff>
          <xdr:row>27</xdr:row>
          <xdr:rowOff>9525</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Report ordinaire de l'année précédente*, autorisé (est comptabilisé dans le plafond de coûts)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142875</xdr:rowOff>
        </xdr:from>
        <xdr:to>
          <xdr:col>3</xdr:col>
          <xdr:colOff>542925</xdr:colOff>
          <xdr:row>28</xdr:row>
          <xdr:rowOff>38100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Report extraordinaire de l'année précédente*, autorisé (en plus du plafond de coûts)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xdr:row>
          <xdr:rowOff>38100</xdr:rowOff>
        </xdr:from>
        <xdr:to>
          <xdr:col>2</xdr:col>
          <xdr:colOff>409575</xdr:colOff>
          <xdr:row>5</xdr:row>
          <xdr:rowOff>228600</xdr:rowOff>
        </xdr:to>
        <xdr:sp macro="" textlink="">
          <xdr:nvSpPr>
            <xdr:cNvPr id="4132" name="Option Button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Pour la 1ère tranche (60%)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771525</xdr:colOff>
          <xdr:row>5</xdr:row>
          <xdr:rowOff>19050</xdr:rowOff>
        </xdr:from>
        <xdr:to>
          <xdr:col>4</xdr:col>
          <xdr:colOff>1228725</xdr:colOff>
          <xdr:row>5</xdr:row>
          <xdr:rowOff>247650</xdr:rowOff>
        </xdr:to>
        <xdr:sp macro="" textlink="">
          <xdr:nvSpPr>
            <xdr:cNvPr id="4133" name="Option Button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Décompte provisoire pour fin octobre (100%)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xdr:row>
          <xdr:rowOff>219075</xdr:rowOff>
        </xdr:from>
        <xdr:to>
          <xdr:col>4</xdr:col>
          <xdr:colOff>400050</xdr:colOff>
          <xdr:row>5</xdr:row>
          <xdr:rowOff>409575</xdr:rowOff>
        </xdr:to>
        <xdr:sp macro="" textlink="">
          <xdr:nvSpPr>
            <xdr:cNvPr id="4134" name="Option Button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Décompte annuel définitif our fin février de l'année suivante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971550</xdr:colOff>
          <xdr:row>9</xdr:row>
          <xdr:rowOff>9525</xdr:rowOff>
        </xdr:from>
        <xdr:to>
          <xdr:col>0</xdr:col>
          <xdr:colOff>1685925</xdr:colOff>
          <xdr:row>10</xdr:row>
          <xdr:rowOff>66675</xdr:rowOff>
        </xdr:to>
        <xdr:sp macro="" textlink="">
          <xdr:nvSpPr>
            <xdr:cNvPr id="4150" name="Option Button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sans arbre</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nres@blw.admin.ch" TargetMode="External"/><Relationship Id="rId2" Type="http://schemas.openxmlformats.org/officeDocument/2006/relationships/hyperlink" Target="mailto:genres@blw.admin.ch" TargetMode="External"/><Relationship Id="rId1" Type="http://schemas.openxmlformats.org/officeDocument/2006/relationships/hyperlink" Target="mailto:PDF-Rechnung@efv.admin.ch"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2" Type="http://schemas.openxmlformats.org/officeDocument/2006/relationships/drawing" Target="../drawings/drawing3.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3.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view="pageLayout" topLeftCell="A4" zoomScaleNormal="100" zoomScaleSheetLayoutView="95" workbookViewId="0">
      <selection activeCell="A17" sqref="A17:F17"/>
    </sheetView>
  </sheetViews>
  <sheetFormatPr baseColWidth="10" defaultRowHeight="12.75" x14ac:dyDescent="0.2"/>
  <cols>
    <col min="1" max="1" width="36.140625" style="64" customWidth="1"/>
    <col min="2" max="2" width="6.140625" style="64" customWidth="1"/>
    <col min="6" max="6" width="11.85546875" customWidth="1"/>
  </cols>
  <sheetData>
    <row r="1" spans="1:6" ht="12.6" customHeight="1" x14ac:dyDescent="0.2">
      <c r="A1" s="79"/>
      <c r="B1" s="79"/>
      <c r="C1" s="200" t="s">
        <v>119</v>
      </c>
      <c r="D1" s="200"/>
      <c r="E1" s="200"/>
      <c r="F1" s="200"/>
    </row>
    <row r="2" spans="1:6" x14ac:dyDescent="0.2">
      <c r="A2" s="79"/>
      <c r="B2" s="79"/>
      <c r="C2" s="200"/>
      <c r="D2" s="200"/>
      <c r="E2" s="200"/>
      <c r="F2" s="200"/>
    </row>
    <row r="3" spans="1:6" x14ac:dyDescent="0.2">
      <c r="A3" s="79"/>
      <c r="B3" s="79"/>
      <c r="C3" s="200"/>
      <c r="D3" s="200"/>
      <c r="E3" s="200"/>
      <c r="F3" s="200"/>
    </row>
    <row r="4" spans="1:6" x14ac:dyDescent="0.2">
      <c r="A4" s="79"/>
      <c r="B4" s="79"/>
      <c r="C4" s="200"/>
      <c r="D4" s="200"/>
      <c r="E4" s="200"/>
      <c r="F4" s="200"/>
    </row>
    <row r="5" spans="1:6" ht="32.1" customHeight="1" thickBot="1" x14ac:dyDescent="0.25">
      <c r="A5" s="189" t="s">
        <v>118</v>
      </c>
      <c r="B5" s="189"/>
      <c r="C5" s="189"/>
      <c r="D5" s="189"/>
      <c r="E5" s="189"/>
      <c r="F5" s="189"/>
    </row>
    <row r="6" spans="1:6" ht="32.1" customHeight="1" thickBot="1" x14ac:dyDescent="0.25">
      <c r="A6" s="191" t="s">
        <v>120</v>
      </c>
      <c r="B6" s="192"/>
      <c r="C6" s="193"/>
      <c r="D6" s="193"/>
      <c r="E6" s="193"/>
      <c r="F6" s="194"/>
    </row>
    <row r="7" spans="1:6" ht="32.1" customHeight="1" x14ac:dyDescent="0.2">
      <c r="A7" s="197" t="s">
        <v>121</v>
      </c>
      <c r="B7" s="197"/>
      <c r="C7" s="197"/>
      <c r="D7" s="197"/>
      <c r="E7" s="197"/>
      <c r="F7" s="197"/>
    </row>
    <row r="8" spans="1:6" ht="16.5" customHeight="1" x14ac:dyDescent="0.2">
      <c r="A8" s="190" t="s">
        <v>50</v>
      </c>
      <c r="B8" s="190"/>
      <c r="C8" s="198"/>
      <c r="D8" s="198"/>
      <c r="E8" s="198"/>
      <c r="F8" s="198"/>
    </row>
    <row r="9" spans="1:6" ht="32.1" customHeight="1" x14ac:dyDescent="0.2">
      <c r="A9" s="201" t="s">
        <v>122</v>
      </c>
      <c r="B9" s="201"/>
      <c r="C9" s="198"/>
      <c r="D9" s="198"/>
      <c r="E9" s="198"/>
      <c r="F9" s="198"/>
    </row>
    <row r="10" spans="1:6" ht="16.5" customHeight="1" x14ac:dyDescent="0.2">
      <c r="A10" s="201" t="s">
        <v>123</v>
      </c>
      <c r="B10" s="201"/>
      <c r="C10" s="198"/>
      <c r="D10" s="198"/>
      <c r="E10" s="198"/>
      <c r="F10" s="198"/>
    </row>
    <row r="11" spans="1:6" ht="16.5" customHeight="1" x14ac:dyDescent="0.2">
      <c r="A11" s="201" t="s">
        <v>124</v>
      </c>
      <c r="B11" s="201"/>
      <c r="C11" s="198"/>
      <c r="D11" s="198"/>
      <c r="E11" s="198"/>
      <c r="F11" s="198"/>
    </row>
    <row r="12" spans="1:6" ht="16.5" customHeight="1" x14ac:dyDescent="0.2">
      <c r="A12" s="195" t="s">
        <v>141</v>
      </c>
      <c r="B12" s="195"/>
      <c r="C12" s="195"/>
      <c r="D12" s="195"/>
      <c r="E12" s="195"/>
      <c r="F12" s="195"/>
    </row>
    <row r="13" spans="1:6" ht="32.1" customHeight="1" x14ac:dyDescent="0.2">
      <c r="A13" s="196" t="s">
        <v>139</v>
      </c>
      <c r="B13" s="196"/>
      <c r="C13" s="190"/>
      <c r="D13" s="190"/>
      <c r="E13" s="190"/>
      <c r="F13" s="190"/>
    </row>
    <row r="14" spans="1:6" x14ac:dyDescent="0.2">
      <c r="A14" s="80"/>
      <c r="B14" s="80"/>
      <c r="C14" s="81"/>
      <c r="D14" s="81"/>
      <c r="E14" s="81"/>
      <c r="F14" s="81"/>
    </row>
    <row r="15" spans="1:6" ht="32.1" customHeight="1" x14ac:dyDescent="0.2">
      <c r="A15" s="190" t="s">
        <v>147</v>
      </c>
      <c r="B15" s="190"/>
      <c r="C15" s="198"/>
      <c r="D15" s="198"/>
      <c r="E15" s="198"/>
      <c r="F15" s="198"/>
    </row>
    <row r="16" spans="1:6" s="57" customFormat="1" ht="16.5" customHeight="1" x14ac:dyDescent="0.2">
      <c r="A16" s="195" t="s">
        <v>45</v>
      </c>
      <c r="B16" s="195"/>
      <c r="C16" s="198"/>
      <c r="D16" s="198"/>
      <c r="E16" s="198"/>
      <c r="F16" s="198"/>
    </row>
    <row r="17" spans="1:6" ht="12.75" customHeight="1" x14ac:dyDescent="0.2">
      <c r="A17" s="198"/>
      <c r="B17" s="198"/>
      <c r="C17" s="198"/>
      <c r="D17" s="198"/>
      <c r="E17" s="198"/>
      <c r="F17" s="198"/>
    </row>
    <row r="18" spans="1:6" ht="52.5" customHeight="1" x14ac:dyDescent="0.2">
      <c r="A18" s="190" t="s">
        <v>138</v>
      </c>
      <c r="B18" s="190"/>
      <c r="C18" s="190"/>
      <c r="D18" s="190"/>
      <c r="E18" s="190"/>
      <c r="F18" s="190"/>
    </row>
    <row r="19" spans="1:6" ht="32.1" customHeight="1" x14ac:dyDescent="0.2">
      <c r="A19" s="190" t="s">
        <v>125</v>
      </c>
      <c r="B19" s="190"/>
      <c r="C19" s="190"/>
      <c r="D19" s="190"/>
      <c r="E19" s="190"/>
      <c r="F19" s="190"/>
    </row>
    <row r="20" spans="1:6" ht="16.5" customHeight="1" x14ac:dyDescent="0.2">
      <c r="A20" s="82" t="s">
        <v>45</v>
      </c>
      <c r="B20" s="190" t="s">
        <v>126</v>
      </c>
      <c r="C20" s="190"/>
      <c r="D20" s="190"/>
      <c r="E20" s="190"/>
      <c r="F20" s="190"/>
    </row>
    <row r="21" spans="1:6" ht="16.5" customHeight="1" x14ac:dyDescent="0.2">
      <c r="A21" s="85" t="s">
        <v>136</v>
      </c>
      <c r="B21" s="190" t="s">
        <v>127</v>
      </c>
      <c r="C21" s="190"/>
      <c r="D21" s="190"/>
      <c r="E21" s="190"/>
      <c r="F21" s="190"/>
    </row>
    <row r="22" spans="1:6" ht="16.5" customHeight="1" x14ac:dyDescent="0.2">
      <c r="A22" s="83"/>
      <c r="B22" s="190" t="s">
        <v>128</v>
      </c>
      <c r="C22" s="190"/>
      <c r="D22" s="190"/>
      <c r="E22" s="190"/>
      <c r="F22" s="190"/>
    </row>
    <row r="23" spans="1:6" ht="16.5" customHeight="1" x14ac:dyDescent="0.2">
      <c r="A23" s="83"/>
      <c r="B23" s="190" t="s">
        <v>129</v>
      </c>
      <c r="C23" s="198"/>
      <c r="D23" s="198"/>
      <c r="E23" s="198"/>
      <c r="F23" s="198"/>
    </row>
    <row r="24" spans="1:6" s="70" customFormat="1" ht="12.95" customHeight="1" x14ac:dyDescent="0.2">
      <c r="A24" s="88"/>
      <c r="B24" s="88"/>
      <c r="C24" s="86"/>
      <c r="D24" s="86"/>
      <c r="E24" s="86"/>
      <c r="F24" s="84"/>
    </row>
    <row r="25" spans="1:6" ht="32.1" customHeight="1" x14ac:dyDescent="0.2">
      <c r="A25" s="189" t="s">
        <v>130</v>
      </c>
      <c r="B25" s="189"/>
      <c r="C25" s="189"/>
      <c r="D25" s="189"/>
      <c r="E25" s="189"/>
      <c r="F25" s="189"/>
    </row>
    <row r="26" spans="1:6" ht="32.1" customHeight="1" x14ac:dyDescent="0.2">
      <c r="A26" s="190" t="s">
        <v>131</v>
      </c>
      <c r="B26" s="190"/>
      <c r="C26" s="198"/>
      <c r="D26" s="198"/>
      <c r="E26" s="198"/>
      <c r="F26" s="198"/>
    </row>
    <row r="27" spans="1:6" ht="16.5" customHeight="1" x14ac:dyDescent="0.2">
      <c r="A27" s="201" t="s">
        <v>51</v>
      </c>
      <c r="B27" s="201"/>
      <c r="C27" s="198"/>
      <c r="D27" s="198"/>
      <c r="E27" s="198"/>
      <c r="F27" s="198"/>
    </row>
    <row r="28" spans="1:6" ht="16.5" customHeight="1" x14ac:dyDescent="0.2">
      <c r="A28" s="83" t="s">
        <v>46</v>
      </c>
      <c r="B28" s="202">
        <v>4.11000001256312E+16</v>
      </c>
      <c r="C28" s="198"/>
      <c r="D28" s="198"/>
      <c r="E28" s="198"/>
      <c r="F28" s="198"/>
    </row>
    <row r="29" spans="1:6" ht="16.5" customHeight="1" x14ac:dyDescent="0.2">
      <c r="A29" s="83" t="s">
        <v>47</v>
      </c>
      <c r="B29" s="202">
        <v>4.1301000000178E+16</v>
      </c>
      <c r="C29" s="198"/>
      <c r="D29" s="198"/>
      <c r="E29" s="198"/>
      <c r="F29" s="198"/>
    </row>
    <row r="30" spans="1:6" ht="17.100000000000001" customHeight="1" x14ac:dyDescent="0.2">
      <c r="A30" s="85" t="s">
        <v>132</v>
      </c>
      <c r="B30" s="195" t="s">
        <v>48</v>
      </c>
      <c r="C30" s="198"/>
      <c r="D30" s="198"/>
      <c r="E30" s="198"/>
      <c r="F30" s="198"/>
    </row>
    <row r="31" spans="1:6" ht="32.25" customHeight="1" x14ac:dyDescent="0.2">
      <c r="A31" s="199" t="s">
        <v>133</v>
      </c>
      <c r="B31" s="199"/>
      <c r="C31" s="190"/>
      <c r="D31" s="190"/>
      <c r="E31" s="190"/>
      <c r="F31" s="190"/>
    </row>
    <row r="32" spans="1:6" ht="51" customHeight="1" x14ac:dyDescent="0.2">
      <c r="A32" s="195" t="s">
        <v>140</v>
      </c>
      <c r="B32" s="195"/>
      <c r="C32" s="195"/>
      <c r="D32" s="195"/>
      <c r="E32" s="195"/>
      <c r="F32" s="195"/>
    </row>
    <row r="33" spans="1:6" x14ac:dyDescent="0.2">
      <c r="A33" s="86"/>
      <c r="B33" s="86"/>
      <c r="C33" s="87"/>
      <c r="D33" s="87"/>
      <c r="E33" s="87"/>
      <c r="F33" s="87"/>
    </row>
  </sheetData>
  <sheetProtection sheet="1" objects="1" scenarios="1" formatCells="0" formatColumns="0" formatRows="0" insertColumns="0" insertRows="0" insertHyperlinks="0" deleteColumns="0" deleteRows="0"/>
  <mergeCells count="27">
    <mergeCell ref="A31:F31"/>
    <mergeCell ref="A32:F32"/>
    <mergeCell ref="C1:F4"/>
    <mergeCell ref="A5:F5"/>
    <mergeCell ref="A8:F8"/>
    <mergeCell ref="A9:F9"/>
    <mergeCell ref="A10:F10"/>
    <mergeCell ref="A15:F15"/>
    <mergeCell ref="A16:F16"/>
    <mergeCell ref="A17:F17"/>
    <mergeCell ref="A26:F26"/>
    <mergeCell ref="A27:F27"/>
    <mergeCell ref="B28:F28"/>
    <mergeCell ref="B29:F29"/>
    <mergeCell ref="B30:F30"/>
    <mergeCell ref="A11:F11"/>
    <mergeCell ref="A6:F6"/>
    <mergeCell ref="A12:F12"/>
    <mergeCell ref="A13:F13"/>
    <mergeCell ref="A7:F7"/>
    <mergeCell ref="B23:F23"/>
    <mergeCell ref="A18:F18"/>
    <mergeCell ref="A25:F25"/>
    <mergeCell ref="A19:F19"/>
    <mergeCell ref="B20:F20"/>
    <mergeCell ref="B21:F21"/>
    <mergeCell ref="B22:F22"/>
  </mergeCells>
  <hyperlinks>
    <hyperlink ref="B30" r:id="rId1"/>
    <hyperlink ref="A16:B16" r:id="rId2" display="genres@blw.admin.ch"/>
    <hyperlink ref="A12:F12" location="'Décompte (OFAG)'!A1" display="Prière de remplir et de contrôler les champs blancs dans le décompte (feuille &quot;Décompte&quot;)."/>
    <hyperlink ref="A20" r:id="rId3"/>
    <hyperlink ref="A32:F32" location="'Facture (DFF)'!A1" display="Lors de l’établissement de la facture, il est possible d’utiliser son propre modèle ou la facture générée dans le feuille « Facture ». Dans ce cas, veuillez remplir / contrôler les champs blancs et imprimer / enregistrer le fichier au format PDF. "/>
  </hyperlinks>
  <pageMargins left="0.7" right="0.7" top="0.78740157499999996" bottom="0.78740157499999996"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M31"/>
  <sheetViews>
    <sheetView showWhiteSpace="0" view="pageLayout" topLeftCell="A19" zoomScale="154" zoomScaleNormal="100" zoomScaleSheetLayoutView="100" zoomScalePageLayoutView="154" workbookViewId="0">
      <selection activeCell="D15" sqref="D15"/>
    </sheetView>
  </sheetViews>
  <sheetFormatPr baseColWidth="10" defaultRowHeight="12.75" x14ac:dyDescent="0.2"/>
  <cols>
    <col min="1" max="1" width="23.85546875" style="89" customWidth="1"/>
    <col min="2" max="2" width="10.5703125" style="89" customWidth="1"/>
    <col min="3" max="3" width="9.140625" style="89" customWidth="1"/>
    <col min="4" max="11" width="8.7109375" style="89" customWidth="1"/>
    <col min="12" max="12" width="9.7109375" style="89" customWidth="1"/>
    <col min="13" max="13" width="10.140625" style="89" customWidth="1"/>
    <col min="14" max="16384" width="11.42578125" style="89"/>
  </cols>
  <sheetData>
    <row r="1" spans="1:13" ht="12.75" customHeight="1" x14ac:dyDescent="0.2">
      <c r="E1" s="203" t="s">
        <v>146</v>
      </c>
      <c r="F1" s="203"/>
      <c r="G1" s="203"/>
      <c r="H1" s="203"/>
      <c r="I1" s="203"/>
    </row>
    <row r="2" spans="1:13" x14ac:dyDescent="0.2">
      <c r="E2" s="203"/>
      <c r="F2" s="203"/>
      <c r="G2" s="203"/>
      <c r="H2" s="203"/>
      <c r="I2" s="203"/>
    </row>
    <row r="3" spans="1:13" x14ac:dyDescent="0.2">
      <c r="E3" s="203"/>
      <c r="F3" s="203"/>
      <c r="G3" s="203"/>
      <c r="H3" s="203"/>
      <c r="I3" s="203"/>
    </row>
    <row r="4" spans="1:13" x14ac:dyDescent="0.2">
      <c r="E4" s="203"/>
      <c r="F4" s="203"/>
      <c r="G4" s="203"/>
      <c r="H4" s="203"/>
      <c r="I4" s="203"/>
    </row>
    <row r="5" spans="1:13" s="91" customFormat="1" ht="22.5" customHeight="1" thickBot="1" x14ac:dyDescent="0.25">
      <c r="A5" s="90" t="s">
        <v>92</v>
      </c>
      <c r="B5" s="58"/>
      <c r="C5" s="58"/>
      <c r="D5" s="58"/>
      <c r="E5" s="213" t="s">
        <v>142</v>
      </c>
      <c r="F5" s="213"/>
      <c r="G5" s="213"/>
      <c r="H5" s="213"/>
      <c r="I5" s="213"/>
      <c r="J5" s="213"/>
      <c r="K5" s="213"/>
      <c r="L5" s="213"/>
      <c r="M5" s="213"/>
    </row>
    <row r="6" spans="1:13" s="91" customFormat="1" ht="13.5" customHeight="1" thickBot="1" x14ac:dyDescent="0.25">
      <c r="A6" s="92" t="s">
        <v>53</v>
      </c>
      <c r="B6" s="128"/>
      <c r="C6" s="128"/>
      <c r="D6" s="207" t="s">
        <v>80</v>
      </c>
      <c r="E6" s="208"/>
      <c r="F6" s="208"/>
      <c r="G6" s="208"/>
      <c r="H6" s="208"/>
      <c r="I6" s="208"/>
      <c r="J6" s="208"/>
      <c r="K6" s="208"/>
      <c r="L6" s="208"/>
      <c r="M6" s="209"/>
    </row>
    <row r="7" spans="1:13" ht="2.25" customHeight="1" thickBot="1" x14ac:dyDescent="0.25">
      <c r="A7" s="93"/>
      <c r="B7" s="129"/>
      <c r="C7" s="129"/>
      <c r="D7" s="130"/>
      <c r="E7" s="130"/>
      <c r="F7" s="130"/>
      <c r="G7" s="130"/>
      <c r="H7" s="130"/>
      <c r="I7" s="130"/>
      <c r="J7" s="130"/>
      <c r="K7" s="130"/>
      <c r="L7" s="126"/>
      <c r="M7" s="126"/>
    </row>
    <row r="8" spans="1:13" s="91" customFormat="1" ht="13.5" thickBot="1" x14ac:dyDescent="0.25">
      <c r="A8" s="92" t="s">
        <v>93</v>
      </c>
      <c r="B8" s="58"/>
      <c r="C8" s="58"/>
      <c r="D8" s="210" t="s">
        <v>81</v>
      </c>
      <c r="E8" s="211"/>
      <c r="F8" s="211"/>
      <c r="G8" s="211"/>
      <c r="H8" s="211"/>
      <c r="I8" s="211"/>
      <c r="J8" s="211"/>
      <c r="K8" s="211"/>
      <c r="L8" s="211"/>
      <c r="M8" s="212"/>
    </row>
    <row r="9" spans="1:13" s="91" customFormat="1" ht="17.25" customHeight="1" x14ac:dyDescent="0.2">
      <c r="A9" s="92" t="s">
        <v>94</v>
      </c>
      <c r="B9" s="58"/>
      <c r="C9" s="58"/>
      <c r="D9" s="58"/>
      <c r="E9" s="58"/>
      <c r="F9" s="58"/>
      <c r="G9" s="58"/>
      <c r="H9" s="58"/>
      <c r="I9" s="58"/>
      <c r="J9" s="58"/>
      <c r="K9" s="58"/>
      <c r="L9" s="58"/>
      <c r="M9" s="58"/>
    </row>
    <row r="10" spans="1:13" s="98" customFormat="1" ht="22.5" customHeight="1" thickBot="1" x14ac:dyDescent="0.3">
      <c r="A10" s="94" t="s">
        <v>95</v>
      </c>
      <c r="B10" s="95"/>
      <c r="C10" s="95"/>
      <c r="D10" s="96">
        <v>2019</v>
      </c>
      <c r="E10" s="96">
        <v>2020</v>
      </c>
      <c r="F10" s="96">
        <v>2021</v>
      </c>
      <c r="G10" s="96">
        <v>2022</v>
      </c>
      <c r="H10" s="96">
        <v>2023</v>
      </c>
      <c r="I10" s="96">
        <v>2024</v>
      </c>
      <c r="J10" s="96">
        <v>2025</v>
      </c>
      <c r="K10" s="96">
        <v>2026</v>
      </c>
      <c r="L10" s="97" t="s">
        <v>36</v>
      </c>
      <c r="M10" s="97" t="s">
        <v>37</v>
      </c>
    </row>
    <row r="11" spans="1:13" s="133" customFormat="1" ht="16.5" customHeight="1" thickBot="1" x14ac:dyDescent="0.25">
      <c r="A11" s="99"/>
      <c r="B11" s="99" t="s">
        <v>69</v>
      </c>
      <c r="C11" s="99"/>
      <c r="D11" s="56"/>
      <c r="E11" s="56"/>
      <c r="F11" s="56"/>
      <c r="G11" s="56"/>
      <c r="H11" s="127"/>
      <c r="I11" s="56"/>
      <c r="J11" s="56"/>
      <c r="K11" s="56"/>
      <c r="L11" s="131">
        <f t="shared" ref="L11:L16" si="0">D11+E11+F11+G11</f>
        <v>0</v>
      </c>
      <c r="M11" s="132">
        <f t="shared" ref="M11:M16" si="1">H11+I11+J11+K11</f>
        <v>0</v>
      </c>
    </row>
    <row r="12" spans="1:13" s="133" customFormat="1" ht="16.5" customHeight="1" thickBot="1" x14ac:dyDescent="0.25">
      <c r="A12" s="99"/>
      <c r="B12" s="99" t="s">
        <v>96</v>
      </c>
      <c r="C12" s="100">
        <f>IF(Tabelle1!$B$32=2,VLOOKUP(Tabelle1!$B$30,Tabelle1!$D$36:$H$40,Tabelle1!$B$33+1,0),VLOOKUP(Tabelle1!$B$30,Tabelle1!$D$30:$K$34,Tabelle1!$B$33+1,0))</f>
        <v>51.8</v>
      </c>
      <c r="D12" s="167">
        <f>IF(Tabelle1!$B$32=2,D11*(VLOOKUP(Tabelle1!$B$30,Tabelle1!$D$36:$H$40,Tabelle1!$B$33+1,0)),D11*(VLOOKUP(Tabelle1!$B$30,Tabelle1!$D$30:$K$34,Tabelle1!$B$33+1,0)))</f>
        <v>0</v>
      </c>
      <c r="E12" s="167">
        <f>IF(Tabelle1!$B$32=2,E11*(VLOOKUP(Tabelle1!$B$30,Tabelle1!$D$36:$H$40,Tabelle1!$B$33+1,0)),E11*(VLOOKUP(Tabelle1!$B$30,Tabelle1!$D$30:$K$34,Tabelle1!$B$33+1,0)))</f>
        <v>0</v>
      </c>
      <c r="F12" s="167">
        <f>IF(Tabelle1!$B$32=2,F11*(VLOOKUP(Tabelle1!$B$30,Tabelle1!$D$36:$H$40,Tabelle1!$B$33+1,0)),F11*(VLOOKUP(Tabelle1!$B$30,Tabelle1!$D$30:$K$34,Tabelle1!$B$33+1,0)))</f>
        <v>0</v>
      </c>
      <c r="G12" s="167">
        <f>IF(Tabelle1!$B$32=2,G11*(VLOOKUP(Tabelle1!$B$30,Tabelle1!$D$36:$H$40,Tabelle1!$B$33+1,0)),G11*(VLOOKUP(Tabelle1!$B$30,Tabelle1!$D$30:$K$34,Tabelle1!$B$33+1,0)))</f>
        <v>0</v>
      </c>
      <c r="H12" s="167">
        <f>IF(Tabelle1!$B$32=2,H11*(VLOOKUP(Tabelle1!$B$30,Tabelle1!$D$36:$H$40,Tabelle1!$B$33+1,0)),H11*(VLOOKUP(Tabelle1!$B$30,Tabelle1!$D$30:$K$34,Tabelle1!$B$33+1,0)))</f>
        <v>0</v>
      </c>
      <c r="I12" s="167">
        <f>IF(Tabelle1!$B$32=2,I11*(VLOOKUP(Tabelle1!$B$30,Tabelle1!$D$36:$H$40,Tabelle1!$B$33+1,0)),I11*(VLOOKUP(Tabelle1!$B$30,Tabelle1!$D$30:$K$34,Tabelle1!$B$33+1,0)))</f>
        <v>0</v>
      </c>
      <c r="J12" s="167">
        <f>IF(Tabelle1!$B$32=2,J11*(VLOOKUP(Tabelle1!$B$30,Tabelle1!$D$36:$H$40,Tabelle1!$B$33+1,0)),J11*(VLOOKUP(Tabelle1!$B$30,Tabelle1!$D$30:$K$34,Tabelle1!$B$33+1,0)))</f>
        <v>0</v>
      </c>
      <c r="K12" s="167">
        <f>IF(Tabelle1!$B$32=2,K11*(VLOOKUP(Tabelle1!$B$30,Tabelle1!$D$36:$H$40,Tabelle1!$B$33+1,0)),K11*(VLOOKUP(Tabelle1!$B$30,Tabelle1!$D$30:$K$34,Tabelle1!$B$33+1,0)))</f>
        <v>0</v>
      </c>
      <c r="L12" s="102">
        <f t="shared" si="0"/>
        <v>0</v>
      </c>
      <c r="M12" s="102">
        <f t="shared" si="1"/>
        <v>0</v>
      </c>
    </row>
    <row r="13" spans="1:13" s="133" customFormat="1" ht="16.5" customHeight="1" thickBot="1" x14ac:dyDescent="0.25">
      <c r="A13" s="99"/>
      <c r="B13" s="99" t="s">
        <v>69</v>
      </c>
      <c r="C13" s="99"/>
      <c r="D13" s="56"/>
      <c r="E13" s="56"/>
      <c r="F13" s="56"/>
      <c r="G13" s="56"/>
      <c r="H13" s="56"/>
      <c r="I13" s="56"/>
      <c r="J13" s="56"/>
      <c r="K13" s="56"/>
      <c r="L13" s="131">
        <f t="shared" si="0"/>
        <v>0</v>
      </c>
      <c r="M13" s="132">
        <f t="shared" si="1"/>
        <v>0</v>
      </c>
    </row>
    <row r="14" spans="1:13" s="133" customFormat="1" ht="16.5" customHeight="1" thickBot="1" x14ac:dyDescent="0.25">
      <c r="A14" s="99"/>
      <c r="B14" s="99" t="s">
        <v>96</v>
      </c>
      <c r="C14" s="100">
        <f>IF(Tabelle1!$B$37=2,VLOOKUP(Tabelle1!$B$30,Tabelle1!$D$36:$H$40,Tabelle1!$B$34+1,0),VLOOKUP(Tabelle1!$B$30,Tabelle1!$D$30:$K$34,Tabelle1!$B$34+1,0))</f>
        <v>148.19999999999999</v>
      </c>
      <c r="D14" s="167">
        <f>IF(Tabelle1!$B$37=2,D13*(VLOOKUP(Tabelle1!$B$30,Tabelle1!$D$36:$H$40,Tabelle1!$B$34+1,0)),D13*(VLOOKUP(Tabelle1!$B$30,Tabelle1!$D$30:$K$34,Tabelle1!$B$34+1,0)))</f>
        <v>0</v>
      </c>
      <c r="E14" s="167">
        <f>IF(Tabelle1!$B$37=2,E13*(VLOOKUP(Tabelle1!$B$30,Tabelle1!$D$36:$H$40,Tabelle1!$B$34+1,0)),E13*(VLOOKUP(Tabelle1!$B$30,Tabelle1!$D$30:$K$34,Tabelle1!$B$34+1,0)))</f>
        <v>0</v>
      </c>
      <c r="F14" s="167">
        <f>IF(Tabelle1!$B$37=2,F13*(VLOOKUP(Tabelle1!$B$30,Tabelle1!$D$36:$H$40,Tabelle1!$B$34+1,0)),F13*(VLOOKUP(Tabelle1!$B$30,Tabelle1!$D$30:$K$34,Tabelle1!$B$34+1,0)))</f>
        <v>0</v>
      </c>
      <c r="G14" s="167">
        <f>IF(Tabelle1!$B$37=2,G13*(VLOOKUP(Tabelle1!$B$30,Tabelle1!$D$36:$H$40,Tabelle1!$B$34+1,0)),G13*(VLOOKUP(Tabelle1!$B$30,Tabelle1!$D$30:$K$34,Tabelle1!$B$34+1,0)))</f>
        <v>0</v>
      </c>
      <c r="H14" s="167">
        <f>IF(Tabelle1!$B$37=2,H13*(VLOOKUP(Tabelle1!$B$30,Tabelle1!$D$36:$H$40,Tabelle1!$B$34+1,0)),H13*(VLOOKUP(Tabelle1!$B$30,Tabelle1!$D$30:$K$34,Tabelle1!$B$34+1,0)))</f>
        <v>0</v>
      </c>
      <c r="I14" s="167">
        <f>IF(Tabelle1!$B$37=2,I13*(VLOOKUP(Tabelle1!$B$30,Tabelle1!$D$36:$H$40,Tabelle1!$B$34+1,0)),I13*(VLOOKUP(Tabelle1!$B$30,Tabelle1!$D$30:$K$34,Tabelle1!$B$34+1,0)))</f>
        <v>0</v>
      </c>
      <c r="J14" s="167">
        <f>IF(Tabelle1!$B$37=2,J13*(VLOOKUP(Tabelle1!$B$30,Tabelle1!$D$36:$H$40,Tabelle1!$B$34+1,0)),J13*(VLOOKUP(Tabelle1!$B$30,Tabelle1!$D$30:$K$34,Tabelle1!$B$34+1,0)))</f>
        <v>0</v>
      </c>
      <c r="K14" s="167">
        <f>IF(Tabelle1!$B$37=2,K13*(VLOOKUP(Tabelle1!$B$30,Tabelle1!$D$36:$H$40,Tabelle1!$B$34+1,0)),K13*(VLOOKUP(Tabelle1!$B$30,Tabelle1!$D$30:$K$34,Tabelle1!$B$34+1,0)))</f>
        <v>0</v>
      </c>
      <c r="L14" s="102">
        <f t="shared" si="0"/>
        <v>0</v>
      </c>
      <c r="M14" s="102">
        <f t="shared" si="1"/>
        <v>0</v>
      </c>
    </row>
    <row r="15" spans="1:13" s="91" customFormat="1" ht="16.5" customHeight="1" thickBot="1" x14ac:dyDescent="0.25">
      <c r="A15" s="134"/>
      <c r="B15" s="204"/>
      <c r="C15" s="205"/>
      <c r="D15" s="60"/>
      <c r="E15" s="60"/>
      <c r="F15" s="60"/>
      <c r="G15" s="60"/>
      <c r="H15" s="60"/>
      <c r="I15" s="60"/>
      <c r="J15" s="60"/>
      <c r="K15" s="60"/>
      <c r="L15" s="131">
        <f t="shared" si="0"/>
        <v>0</v>
      </c>
      <c r="M15" s="132">
        <f t="shared" si="1"/>
        <v>0</v>
      </c>
    </row>
    <row r="16" spans="1:13" s="91" customFormat="1" ht="16.5" customHeight="1" thickBot="1" x14ac:dyDescent="0.25">
      <c r="A16" s="135"/>
      <c r="B16" s="99" t="s">
        <v>96</v>
      </c>
      <c r="C16" s="136">
        <f>IF(Tabelle1!B38=8,,IF(Tabelle1!$B$39=2,VLOOKUP(Tabelle1!$B$30,Tabelle1!$D$36:$L$40,Tabelle1!$B$38+1,0),VLOOKUP(Tabelle1!$B$30,Tabelle1!$D$30:$L$34,Tabelle1!$B$38+1,0)))</f>
        <v>10</v>
      </c>
      <c r="D16" s="168">
        <f>D15*$C16</f>
        <v>0</v>
      </c>
      <c r="E16" s="168">
        <f t="shared" ref="E16:K16" si="2">E15*$C16</f>
        <v>0</v>
      </c>
      <c r="F16" s="168">
        <f t="shared" si="2"/>
        <v>0</v>
      </c>
      <c r="G16" s="168">
        <f t="shared" si="2"/>
        <v>0</v>
      </c>
      <c r="H16" s="168">
        <f t="shared" si="2"/>
        <v>0</v>
      </c>
      <c r="I16" s="168">
        <f t="shared" si="2"/>
        <v>0</v>
      </c>
      <c r="J16" s="168">
        <f t="shared" si="2"/>
        <v>0</v>
      </c>
      <c r="K16" s="168">
        <f t="shared" si="2"/>
        <v>0</v>
      </c>
      <c r="L16" s="102">
        <f t="shared" si="0"/>
        <v>0</v>
      </c>
      <c r="M16" s="102">
        <f t="shared" si="1"/>
        <v>0</v>
      </c>
    </row>
    <row r="17" spans="1:13" s="105" customFormat="1" ht="22.5" customHeight="1" x14ac:dyDescent="0.25">
      <c r="A17" s="103" t="s">
        <v>97</v>
      </c>
      <c r="B17" s="104"/>
      <c r="C17" s="104"/>
      <c r="D17" s="104"/>
      <c r="E17" s="104"/>
      <c r="F17" s="104"/>
      <c r="G17" s="104"/>
      <c r="H17" s="104"/>
      <c r="I17" s="104"/>
      <c r="J17" s="104"/>
      <c r="K17" s="104"/>
      <c r="L17" s="104"/>
      <c r="M17" s="104"/>
    </row>
    <row r="18" spans="1:13" s="91" customFormat="1" x14ac:dyDescent="0.2">
      <c r="A18" s="106" t="s">
        <v>98</v>
      </c>
      <c r="B18" s="106"/>
      <c r="C18" s="106"/>
      <c r="D18" s="106"/>
      <c r="E18" s="106"/>
      <c r="F18" s="106"/>
      <c r="G18" s="106"/>
      <c r="H18" s="106"/>
      <c r="I18" s="106"/>
      <c r="J18" s="106"/>
      <c r="K18" s="106"/>
      <c r="L18" s="106"/>
      <c r="M18" s="106"/>
    </row>
    <row r="19" spans="1:13" s="91" customFormat="1" ht="25.5" customHeight="1" x14ac:dyDescent="0.2">
      <c r="A19" s="206" t="s">
        <v>99</v>
      </c>
      <c r="B19" s="206"/>
      <c r="C19" s="206"/>
      <c r="D19" s="206"/>
      <c r="E19" s="206"/>
      <c r="F19" s="206"/>
      <c r="G19" s="206"/>
      <c r="H19" s="206"/>
      <c r="I19" s="206"/>
      <c r="J19" s="206"/>
      <c r="K19" s="206"/>
      <c r="L19" s="206"/>
      <c r="M19" s="206"/>
    </row>
    <row r="20" spans="1:13" s="105" customFormat="1" ht="12.75" customHeight="1" thickBot="1" x14ac:dyDescent="0.25">
      <c r="A20" s="95"/>
      <c r="B20" s="95"/>
      <c r="C20" s="95"/>
      <c r="D20" s="96">
        <v>2019</v>
      </c>
      <c r="E20" s="96">
        <v>2020</v>
      </c>
      <c r="F20" s="96">
        <v>2021</v>
      </c>
      <c r="G20" s="96">
        <v>2022</v>
      </c>
      <c r="H20" s="96">
        <v>2023</v>
      </c>
      <c r="I20" s="96">
        <v>2024</v>
      </c>
      <c r="J20" s="96">
        <v>2025</v>
      </c>
      <c r="K20" s="96">
        <v>2026</v>
      </c>
      <c r="L20" s="97" t="s">
        <v>36</v>
      </c>
      <c r="M20" s="97" t="s">
        <v>37</v>
      </c>
    </row>
    <row r="21" spans="1:13" s="91" customFormat="1" ht="16.5" customHeight="1" thickBot="1" x14ac:dyDescent="0.25">
      <c r="A21" s="99"/>
      <c r="B21" s="99" t="s">
        <v>69</v>
      </c>
      <c r="C21" s="99"/>
      <c r="D21" s="56"/>
      <c r="E21" s="56"/>
      <c r="F21" s="56"/>
      <c r="G21" s="56"/>
      <c r="H21" s="56"/>
      <c r="I21" s="56"/>
      <c r="J21" s="56"/>
      <c r="K21" s="56"/>
      <c r="L21" s="101"/>
      <c r="M21" s="101"/>
    </row>
    <row r="22" spans="1:13" s="91" customFormat="1" ht="16.5" customHeight="1" thickBot="1" x14ac:dyDescent="0.25">
      <c r="A22" s="99"/>
      <c r="B22" s="99" t="s">
        <v>96</v>
      </c>
      <c r="C22" s="100">
        <f>VLOOKUP(Tabelle1!B30,Tabelle1!D42:J46,Tabelle1!B31+1,0)</f>
        <v>16.5</v>
      </c>
      <c r="D22" s="167">
        <f>D21*(VLOOKUP(Tabelle1!$B$30,Tabelle1!$D$43:$J$46,Tabelle1!$B$31+1))</f>
        <v>0</v>
      </c>
      <c r="E22" s="167">
        <f>E21*(VLOOKUP(Tabelle1!$B$30,Tabelle1!$D$43:$J$46,Tabelle1!$B$31+1))</f>
        <v>0</v>
      </c>
      <c r="F22" s="167">
        <f>F21*(VLOOKUP(Tabelle1!$B$30,Tabelle1!$D$43:$J$46,Tabelle1!$B$31+1))</f>
        <v>0</v>
      </c>
      <c r="G22" s="167">
        <f>G21*(VLOOKUP(Tabelle1!$B$30,Tabelle1!$D$43:$J$46,Tabelle1!$B$31+1))</f>
        <v>0</v>
      </c>
      <c r="H22" s="167">
        <f>H21*(VLOOKUP(Tabelle1!$B$30,Tabelle1!$D$43:$J$46,Tabelle1!$B$31+1))</f>
        <v>0</v>
      </c>
      <c r="I22" s="167">
        <f>I21*(VLOOKUP(Tabelle1!$B$30,Tabelle1!$D$43:$J$46,Tabelle1!$B$31+1))</f>
        <v>0</v>
      </c>
      <c r="J22" s="167">
        <f>J21*(VLOOKUP(Tabelle1!$B$30,Tabelle1!$D$43:$J$46,Tabelle1!$B$31+1))</f>
        <v>0</v>
      </c>
      <c r="K22" s="167">
        <f>K21*(VLOOKUP(Tabelle1!$B$30,Tabelle1!$D$43:$J$46,Tabelle1!$B$31+1))</f>
        <v>0</v>
      </c>
      <c r="L22" s="102">
        <f>D22+E22+F22+G22</f>
        <v>0</v>
      </c>
      <c r="M22" s="102">
        <f>H22+I22+J22+K22</f>
        <v>0</v>
      </c>
    </row>
    <row r="23" spans="1:13" s="91" customFormat="1" ht="16.5" customHeight="1" thickBot="1" x14ac:dyDescent="0.25">
      <c r="A23" s="99"/>
      <c r="B23" s="99" t="s">
        <v>69</v>
      </c>
      <c r="C23" s="99"/>
      <c r="D23" s="56"/>
      <c r="E23" s="56"/>
      <c r="F23" s="56"/>
      <c r="G23" s="56"/>
      <c r="H23" s="56"/>
      <c r="I23" s="56"/>
      <c r="J23" s="56"/>
      <c r="K23" s="56"/>
      <c r="L23" s="101"/>
      <c r="M23" s="101"/>
    </row>
    <row r="24" spans="1:13" s="91" customFormat="1" ht="16.5" customHeight="1" thickBot="1" x14ac:dyDescent="0.25">
      <c r="A24" s="99"/>
      <c r="B24" s="99" t="s">
        <v>96</v>
      </c>
      <c r="C24" s="100">
        <f>VLOOKUP(Tabelle1!B30,Tabelle1!D42:J46,Tabelle1!B35+1,0)</f>
        <v>40</v>
      </c>
      <c r="D24" s="167">
        <f>D23*(VLOOKUP(Tabelle1!$B$30,Tabelle1!$D$43:$J$46,Tabelle1!$B$35+1))</f>
        <v>0</v>
      </c>
      <c r="E24" s="167">
        <f>E23*(VLOOKUP(Tabelle1!$B$30,Tabelle1!$D$43:$J$46,Tabelle1!$B$35+1))</f>
        <v>0</v>
      </c>
      <c r="F24" s="167">
        <f>F23*(VLOOKUP(Tabelle1!$B$30,Tabelle1!$D$43:$J$46,Tabelle1!$B$35+1))</f>
        <v>0</v>
      </c>
      <c r="G24" s="167">
        <f>G23*(VLOOKUP(Tabelle1!$B$30,Tabelle1!$D$43:$J$46,Tabelle1!$B$35+1))</f>
        <v>0</v>
      </c>
      <c r="H24" s="167">
        <f>H23*(VLOOKUP(Tabelle1!$B$30,Tabelle1!$D$43:$J$46,Tabelle1!$B$35+1))</f>
        <v>0</v>
      </c>
      <c r="I24" s="167">
        <f>I23*(VLOOKUP(Tabelle1!$B$30,Tabelle1!$D$43:$J$46,Tabelle1!$B$35+1))</f>
        <v>0</v>
      </c>
      <c r="J24" s="167">
        <f>J23*(VLOOKUP(Tabelle1!$B$30,Tabelle1!$D$43:$J$46,Tabelle1!$B$35+1))</f>
        <v>0</v>
      </c>
      <c r="K24" s="167">
        <f>K23*(VLOOKUP(Tabelle1!$B$30,Tabelle1!$D$43:$J$46,Tabelle1!$B$35+1))</f>
        <v>0</v>
      </c>
      <c r="L24" s="102">
        <f t="shared" ref="L24" si="3">D24+E24+F24+G24</f>
        <v>0</v>
      </c>
      <c r="M24" s="102">
        <f>H24+I24+J24+K24</f>
        <v>0</v>
      </c>
    </row>
    <row r="25" spans="1:13" s="91" customFormat="1" ht="16.5" customHeight="1" thickBot="1" x14ac:dyDescent="0.25">
      <c r="A25" s="99"/>
      <c r="B25" s="99" t="s">
        <v>69</v>
      </c>
      <c r="C25" s="99"/>
      <c r="D25" s="56"/>
      <c r="E25" s="56"/>
      <c r="F25" s="56"/>
      <c r="G25" s="56"/>
      <c r="H25" s="56"/>
      <c r="I25" s="56"/>
      <c r="J25" s="56"/>
      <c r="K25" s="56"/>
      <c r="L25" s="101"/>
      <c r="M25" s="101"/>
    </row>
    <row r="26" spans="1:13" s="91" customFormat="1" ht="16.5" customHeight="1" thickBot="1" x14ac:dyDescent="0.25">
      <c r="A26" s="99" t="s">
        <v>28</v>
      </c>
      <c r="B26" s="99" t="s">
        <v>96</v>
      </c>
      <c r="C26" s="100">
        <f>VLOOKUP(Tabelle1!B30,Tabelle1!D42:J46,Tabelle1!B36+1,0)</f>
        <v>60</v>
      </c>
      <c r="D26" s="167">
        <f>D25*(VLOOKUP(Tabelle1!$B$30,Tabelle1!$D$43:$J$46,Tabelle1!$B$36+1))</f>
        <v>0</v>
      </c>
      <c r="E26" s="167">
        <f>E25*(VLOOKUP(Tabelle1!$B$30,Tabelle1!$D$43:$J$46,Tabelle1!$B$36+1))</f>
        <v>0</v>
      </c>
      <c r="F26" s="167">
        <f>F25*(VLOOKUP(Tabelle1!$B$30,Tabelle1!$D$43:$J$46,Tabelle1!$B$36+1))</f>
        <v>0</v>
      </c>
      <c r="G26" s="167">
        <f>G25*(VLOOKUP(Tabelle1!$B$30,Tabelle1!$D$43:$J$46,Tabelle1!$B$36+1))</f>
        <v>0</v>
      </c>
      <c r="H26" s="167">
        <f>H25*(VLOOKUP(Tabelle1!$B$30,Tabelle1!$D$43:$J$46,Tabelle1!$B$36+1))</f>
        <v>0</v>
      </c>
      <c r="I26" s="167">
        <f>I25*(VLOOKUP(Tabelle1!$B$30,Tabelle1!$D$43:$J$46,Tabelle1!$B$36+1))</f>
        <v>0</v>
      </c>
      <c r="J26" s="167">
        <f>J25*(VLOOKUP(Tabelle1!$B$30,Tabelle1!$D$43:$J$46,Tabelle1!$B$36+1))</f>
        <v>0</v>
      </c>
      <c r="K26" s="167">
        <f>K25*(VLOOKUP(Tabelle1!$B$30,Tabelle1!$D$43:$J$46,Tabelle1!$B$36+1))</f>
        <v>0</v>
      </c>
      <c r="L26" s="102">
        <f t="shared" ref="L26:L27" si="4">D26+E26+F26+G26</f>
        <v>0</v>
      </c>
      <c r="M26" s="102">
        <f>H26+I26+J26+K26</f>
        <v>0</v>
      </c>
    </row>
    <row r="27" spans="1:13" s="91" customFormat="1" ht="16.5" customHeight="1" thickBot="1" x14ac:dyDescent="0.25">
      <c r="A27" s="59" t="s">
        <v>143</v>
      </c>
      <c r="B27" s="99"/>
      <c r="C27" s="99"/>
      <c r="D27" s="59"/>
      <c r="E27" s="59"/>
      <c r="F27" s="59"/>
      <c r="G27" s="59"/>
      <c r="H27" s="59"/>
      <c r="I27" s="59"/>
      <c r="J27" s="59"/>
      <c r="K27" s="59"/>
      <c r="L27" s="102">
        <f t="shared" si="4"/>
        <v>0</v>
      </c>
      <c r="M27" s="102">
        <f t="shared" ref="M27:M30" si="5">H27+I27+J27+K27</f>
        <v>0</v>
      </c>
    </row>
    <row r="28" spans="1:13" s="105" customFormat="1" ht="22.5" customHeight="1" x14ac:dyDescent="0.25">
      <c r="A28" s="107" t="s">
        <v>100</v>
      </c>
      <c r="B28" s="108"/>
      <c r="C28" s="108"/>
      <c r="D28" s="108"/>
      <c r="E28" s="108"/>
      <c r="F28" s="108"/>
      <c r="G28" s="108"/>
      <c r="H28" s="108"/>
      <c r="I28" s="108"/>
      <c r="J28" s="108"/>
      <c r="K28" s="108"/>
      <c r="L28" s="108"/>
      <c r="M28" s="108"/>
    </row>
    <row r="29" spans="1:13" s="110" customFormat="1" ht="12.75" customHeight="1" x14ac:dyDescent="0.2">
      <c r="A29" s="106" t="s">
        <v>101</v>
      </c>
      <c r="B29" s="109"/>
      <c r="C29" s="109"/>
      <c r="D29" s="167">
        <f t="shared" ref="D29:K29" si="6">IF((D12+D14+D22+D24+D26+D27+D16)&gt;10000,(D12+D14+D22+D24+D26+D27+D16)*0.1,IF((D12+D14+D22+D24+D26+D16)=0,0,1000))</f>
        <v>0</v>
      </c>
      <c r="E29" s="167">
        <f t="shared" si="6"/>
        <v>0</v>
      </c>
      <c r="F29" s="167">
        <f t="shared" si="6"/>
        <v>0</v>
      </c>
      <c r="G29" s="167">
        <f t="shared" si="6"/>
        <v>0</v>
      </c>
      <c r="H29" s="167">
        <f t="shared" si="6"/>
        <v>0</v>
      </c>
      <c r="I29" s="167">
        <f t="shared" si="6"/>
        <v>0</v>
      </c>
      <c r="J29" s="167">
        <f t="shared" si="6"/>
        <v>0</v>
      </c>
      <c r="K29" s="167">
        <f t="shared" si="6"/>
        <v>0</v>
      </c>
      <c r="L29" s="102">
        <f>D29+E29+F29+G29</f>
        <v>0</v>
      </c>
      <c r="M29" s="102">
        <f t="shared" si="5"/>
        <v>0</v>
      </c>
    </row>
    <row r="30" spans="1:13" s="91" customFormat="1" x14ac:dyDescent="0.2">
      <c r="A30" s="106" t="s">
        <v>102</v>
      </c>
      <c r="B30" s="58"/>
      <c r="C30" s="58"/>
      <c r="D30" s="167">
        <f t="shared" ref="D30:K30" si="7">(D12+D14+D22+D24+D26+D16)*0.05</f>
        <v>0</v>
      </c>
      <c r="E30" s="167">
        <f t="shared" si="7"/>
        <v>0</v>
      </c>
      <c r="F30" s="167">
        <f t="shared" si="7"/>
        <v>0</v>
      </c>
      <c r="G30" s="167">
        <f t="shared" si="7"/>
        <v>0</v>
      </c>
      <c r="H30" s="167">
        <f t="shared" si="7"/>
        <v>0</v>
      </c>
      <c r="I30" s="167">
        <f t="shared" si="7"/>
        <v>0</v>
      </c>
      <c r="J30" s="167">
        <f t="shared" si="7"/>
        <v>0</v>
      </c>
      <c r="K30" s="167">
        <f t="shared" si="7"/>
        <v>0</v>
      </c>
      <c r="L30" s="102">
        <f>D30+E30+F30+G30</f>
        <v>0</v>
      </c>
      <c r="M30" s="102">
        <f t="shared" si="5"/>
        <v>0</v>
      </c>
    </row>
    <row r="31" spans="1:13" s="91" customFormat="1" x14ac:dyDescent="0.2">
      <c r="A31" s="109" t="s">
        <v>0</v>
      </c>
      <c r="B31" s="109"/>
      <c r="C31" s="109"/>
      <c r="D31" s="102">
        <f t="shared" ref="D31:K31" si="8">D12+D14+D22+D24+D26+D27+D29+D30+D16</f>
        <v>0</v>
      </c>
      <c r="E31" s="102">
        <f t="shared" si="8"/>
        <v>0</v>
      </c>
      <c r="F31" s="102">
        <f t="shared" si="8"/>
        <v>0</v>
      </c>
      <c r="G31" s="102">
        <f t="shared" si="8"/>
        <v>0</v>
      </c>
      <c r="H31" s="102">
        <f t="shared" si="8"/>
        <v>0</v>
      </c>
      <c r="I31" s="102">
        <f t="shared" si="8"/>
        <v>0</v>
      </c>
      <c r="J31" s="102">
        <f t="shared" si="8"/>
        <v>0</v>
      </c>
      <c r="K31" s="102">
        <f t="shared" si="8"/>
        <v>0</v>
      </c>
      <c r="L31" s="102">
        <f>D31+E31+F31+G31</f>
        <v>0</v>
      </c>
      <c r="M31" s="102">
        <f t="shared" ref="M31" si="9">H31+I31+J31+K31</f>
        <v>0</v>
      </c>
    </row>
  </sheetData>
  <sheetProtection sheet="1" formatCells="0" formatColumns="0" formatRows="0" insertRows="0" insertHyperlinks="0" deleteColumns="0" deleteRows="0" selectLockedCells="1"/>
  <mergeCells count="6">
    <mergeCell ref="E1:I4"/>
    <mergeCell ref="B15:C15"/>
    <mergeCell ref="A19:M19"/>
    <mergeCell ref="D6:M6"/>
    <mergeCell ref="D8:M8"/>
    <mergeCell ref="E5:M5"/>
  </mergeCells>
  <pageMargins left="0.7" right="0.7" top="0.78740157499999996" bottom="0.78740157499999996" header="0.3" footer="0.3"/>
  <pageSetup paperSize="9" orientation="landscape" r:id="rId1"/>
  <ignoredErrors>
    <ignoredError sqref="D16 E16:K1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18" r:id="rId4" name="Group Box 46">
              <controlPr defaultSize="0" print="0" autoFill="0" autoPict="0">
                <anchor moveWithCells="1">
                  <from>
                    <xdr:col>0</xdr:col>
                    <xdr:colOff>28575</xdr:colOff>
                    <xdr:row>10</xdr:row>
                    <xdr:rowOff>114300</xdr:rowOff>
                  </from>
                  <to>
                    <xdr:col>0</xdr:col>
                    <xdr:colOff>1666875</xdr:colOff>
                    <xdr:row>12</xdr:row>
                    <xdr:rowOff>114300</xdr:rowOff>
                  </to>
                </anchor>
              </controlPr>
            </control>
          </mc:Choice>
        </mc:AlternateContent>
        <mc:AlternateContent xmlns:mc="http://schemas.openxmlformats.org/markup-compatibility/2006">
          <mc:Choice Requires="x14">
            <control shapeId="3074" r:id="rId5" name="Option Button 2">
              <controlPr locked="0" defaultSize="0" autoFill="0" autoLine="0" autoPict="0" altText="Tarif avec arbre">
                <anchor moveWithCells="1">
                  <from>
                    <xdr:col>0</xdr:col>
                    <xdr:colOff>47625</xdr:colOff>
                    <xdr:row>11</xdr:row>
                    <xdr:rowOff>0</xdr:rowOff>
                  </from>
                  <to>
                    <xdr:col>0</xdr:col>
                    <xdr:colOff>1047750</xdr:colOff>
                    <xdr:row>12</xdr:row>
                    <xdr:rowOff>9525</xdr:rowOff>
                  </to>
                </anchor>
              </controlPr>
            </control>
          </mc:Choice>
        </mc:AlternateContent>
        <mc:AlternateContent xmlns:mc="http://schemas.openxmlformats.org/markup-compatibility/2006">
          <mc:Choice Requires="x14">
            <control shapeId="3117" r:id="rId6" name="Group Box 45">
              <controlPr defaultSize="0" print="0" autoFill="0" autoPict="0" altText="">
                <anchor moveWithCells="1">
                  <from>
                    <xdr:col>0</xdr:col>
                    <xdr:colOff>19050</xdr:colOff>
                    <xdr:row>12</xdr:row>
                    <xdr:rowOff>133350</xdr:rowOff>
                  </from>
                  <to>
                    <xdr:col>1</xdr:col>
                    <xdr:colOff>0</xdr:colOff>
                    <xdr:row>14</xdr:row>
                    <xdr:rowOff>66675</xdr:rowOff>
                  </to>
                </anchor>
              </controlPr>
            </control>
          </mc:Choice>
        </mc:AlternateContent>
        <mc:AlternateContent xmlns:mc="http://schemas.openxmlformats.org/markup-compatibility/2006">
          <mc:Choice Requires="x14">
            <control shapeId="3073" r:id="rId7" name="Drop Down 1">
              <controlPr locked="0" defaultSize="0" autoLine="0" autoPict="0">
                <anchor moveWithCells="1">
                  <from>
                    <xdr:col>2</xdr:col>
                    <xdr:colOff>685800</xdr:colOff>
                    <xdr:row>8</xdr:row>
                    <xdr:rowOff>38100</xdr:rowOff>
                  </from>
                  <to>
                    <xdr:col>5</xdr:col>
                    <xdr:colOff>523875</xdr:colOff>
                    <xdr:row>9</xdr:row>
                    <xdr:rowOff>0</xdr:rowOff>
                  </to>
                </anchor>
              </controlPr>
            </control>
          </mc:Choice>
        </mc:AlternateContent>
        <mc:AlternateContent xmlns:mc="http://schemas.openxmlformats.org/markup-compatibility/2006">
          <mc:Choice Requires="x14">
            <control shapeId="3075" r:id="rId8" name="Option Button 3">
              <controlPr locked="0" defaultSize="0" autoFill="0" autoLine="0" autoPict="0">
                <anchor moveWithCells="1">
                  <from>
                    <xdr:col>0</xdr:col>
                    <xdr:colOff>923925</xdr:colOff>
                    <xdr:row>10</xdr:row>
                    <xdr:rowOff>190500</xdr:rowOff>
                  </from>
                  <to>
                    <xdr:col>0</xdr:col>
                    <xdr:colOff>1657350</xdr:colOff>
                    <xdr:row>12</xdr:row>
                    <xdr:rowOff>28575</xdr:rowOff>
                  </to>
                </anchor>
              </controlPr>
            </control>
          </mc:Choice>
        </mc:AlternateContent>
        <mc:AlternateContent xmlns:mc="http://schemas.openxmlformats.org/markup-compatibility/2006">
          <mc:Choice Requires="x14">
            <control shapeId="3077" r:id="rId9" name="Drop Down 5">
              <controlPr locked="0" defaultSize="0" autoLine="0" autoPict="0">
                <anchor moveWithCells="1">
                  <from>
                    <xdr:col>0</xdr:col>
                    <xdr:colOff>0</xdr:colOff>
                    <xdr:row>24</xdr:row>
                    <xdr:rowOff>0</xdr:rowOff>
                  </from>
                  <to>
                    <xdr:col>0</xdr:col>
                    <xdr:colOff>1619250</xdr:colOff>
                    <xdr:row>25</xdr:row>
                    <xdr:rowOff>28575</xdr:rowOff>
                  </to>
                </anchor>
              </controlPr>
            </control>
          </mc:Choice>
        </mc:AlternateContent>
        <mc:AlternateContent xmlns:mc="http://schemas.openxmlformats.org/markup-compatibility/2006">
          <mc:Choice Requires="x14">
            <control shapeId="3099" r:id="rId10" name="Drop Down 27">
              <controlPr locked="0" defaultSize="0" autoLine="0" autoPict="0">
                <anchor moveWithCells="1">
                  <from>
                    <xdr:col>0</xdr:col>
                    <xdr:colOff>0</xdr:colOff>
                    <xdr:row>10</xdr:row>
                    <xdr:rowOff>38100</xdr:rowOff>
                  </from>
                  <to>
                    <xdr:col>1</xdr:col>
                    <xdr:colOff>0</xdr:colOff>
                    <xdr:row>11</xdr:row>
                    <xdr:rowOff>9525</xdr:rowOff>
                  </to>
                </anchor>
              </controlPr>
            </control>
          </mc:Choice>
        </mc:AlternateContent>
        <mc:AlternateContent xmlns:mc="http://schemas.openxmlformats.org/markup-compatibility/2006">
          <mc:Choice Requires="x14">
            <control shapeId="3104" r:id="rId11" name="Drop Down 32">
              <controlPr locked="0" defaultSize="0" autoLine="0" autoPict="0">
                <anchor moveWithCells="1">
                  <from>
                    <xdr:col>0</xdr:col>
                    <xdr:colOff>0</xdr:colOff>
                    <xdr:row>12</xdr:row>
                    <xdr:rowOff>28575</xdr:rowOff>
                  </from>
                  <to>
                    <xdr:col>1</xdr:col>
                    <xdr:colOff>0</xdr:colOff>
                    <xdr:row>13</xdr:row>
                    <xdr:rowOff>0</xdr:rowOff>
                  </to>
                </anchor>
              </controlPr>
            </control>
          </mc:Choice>
        </mc:AlternateContent>
        <mc:AlternateContent xmlns:mc="http://schemas.openxmlformats.org/markup-compatibility/2006">
          <mc:Choice Requires="x14">
            <control shapeId="3105" r:id="rId12" name="Drop Down 33">
              <controlPr locked="0" defaultSize="0" autoLine="0" autoPict="0">
                <anchor moveWithCells="1">
                  <from>
                    <xdr:col>0</xdr:col>
                    <xdr:colOff>0</xdr:colOff>
                    <xdr:row>20</xdr:row>
                    <xdr:rowOff>9525</xdr:rowOff>
                  </from>
                  <to>
                    <xdr:col>0</xdr:col>
                    <xdr:colOff>1619250</xdr:colOff>
                    <xdr:row>21</xdr:row>
                    <xdr:rowOff>38100</xdr:rowOff>
                  </to>
                </anchor>
              </controlPr>
            </control>
          </mc:Choice>
        </mc:AlternateContent>
        <mc:AlternateContent xmlns:mc="http://schemas.openxmlformats.org/markup-compatibility/2006">
          <mc:Choice Requires="x14">
            <control shapeId="3106" r:id="rId13" name="Drop Down 34">
              <controlPr locked="0" defaultSize="0" autoLine="0" autoPict="0">
                <anchor moveWithCells="1">
                  <from>
                    <xdr:col>0</xdr:col>
                    <xdr:colOff>0</xdr:colOff>
                    <xdr:row>22</xdr:row>
                    <xdr:rowOff>9525</xdr:rowOff>
                  </from>
                  <to>
                    <xdr:col>0</xdr:col>
                    <xdr:colOff>1619250</xdr:colOff>
                    <xdr:row>23</xdr:row>
                    <xdr:rowOff>38100</xdr:rowOff>
                  </to>
                </anchor>
              </controlPr>
            </control>
          </mc:Choice>
        </mc:AlternateContent>
        <mc:AlternateContent xmlns:mc="http://schemas.openxmlformats.org/markup-compatibility/2006">
          <mc:Choice Requires="x14">
            <control shapeId="3112" r:id="rId14" name="Option Button 40">
              <controlPr locked="0" defaultSize="0" autoFill="0" autoLine="0" autoPict="0">
                <anchor moveWithCells="1">
                  <from>
                    <xdr:col>0</xdr:col>
                    <xdr:colOff>47625</xdr:colOff>
                    <xdr:row>12</xdr:row>
                    <xdr:rowOff>200025</xdr:rowOff>
                  </from>
                  <to>
                    <xdr:col>0</xdr:col>
                    <xdr:colOff>1047750</xdr:colOff>
                    <xdr:row>14</xdr:row>
                    <xdr:rowOff>0</xdr:rowOff>
                  </to>
                </anchor>
              </controlPr>
            </control>
          </mc:Choice>
        </mc:AlternateContent>
        <mc:AlternateContent xmlns:mc="http://schemas.openxmlformats.org/markup-compatibility/2006">
          <mc:Choice Requires="x14">
            <control shapeId="3113" r:id="rId15" name="Option Button 41">
              <controlPr locked="0" defaultSize="0" autoFill="0" autoLine="0" autoPict="0">
                <anchor moveWithCells="1">
                  <from>
                    <xdr:col>0</xdr:col>
                    <xdr:colOff>923925</xdr:colOff>
                    <xdr:row>12</xdr:row>
                    <xdr:rowOff>180975</xdr:rowOff>
                  </from>
                  <to>
                    <xdr:col>0</xdr:col>
                    <xdr:colOff>1657350</xdr:colOff>
                    <xdr:row>14</xdr:row>
                    <xdr:rowOff>9525</xdr:rowOff>
                  </to>
                </anchor>
              </controlPr>
            </control>
          </mc:Choice>
        </mc:AlternateContent>
        <mc:AlternateContent xmlns:mc="http://schemas.openxmlformats.org/markup-compatibility/2006">
          <mc:Choice Requires="x14">
            <control shapeId="3121" r:id="rId16" name="Drop Down 49">
              <controlPr locked="0" defaultSize="0" autoLine="0" autoPict="0">
                <anchor moveWithCells="1">
                  <from>
                    <xdr:col>0</xdr:col>
                    <xdr:colOff>0</xdr:colOff>
                    <xdr:row>14</xdr:row>
                    <xdr:rowOff>28575</xdr:rowOff>
                  </from>
                  <to>
                    <xdr:col>1</xdr:col>
                    <xdr:colOff>0</xdr:colOff>
                    <xdr:row>15</xdr:row>
                    <xdr:rowOff>0</xdr:rowOff>
                  </to>
                </anchor>
              </controlPr>
            </control>
          </mc:Choice>
        </mc:AlternateContent>
        <mc:AlternateContent xmlns:mc="http://schemas.openxmlformats.org/markup-compatibility/2006">
          <mc:Choice Requires="x14">
            <control shapeId="3122" r:id="rId17" name="Option Button 50">
              <controlPr locked="0" defaultSize="0" autoFill="0" autoLine="0" autoPict="0">
                <anchor moveWithCells="1">
                  <from>
                    <xdr:col>0</xdr:col>
                    <xdr:colOff>47625</xdr:colOff>
                    <xdr:row>14</xdr:row>
                    <xdr:rowOff>190500</xdr:rowOff>
                  </from>
                  <to>
                    <xdr:col>0</xdr:col>
                    <xdr:colOff>1047750</xdr:colOff>
                    <xdr:row>15</xdr:row>
                    <xdr:rowOff>200025</xdr:rowOff>
                  </to>
                </anchor>
              </controlPr>
            </control>
          </mc:Choice>
        </mc:AlternateContent>
        <mc:AlternateContent xmlns:mc="http://schemas.openxmlformats.org/markup-compatibility/2006">
          <mc:Choice Requires="x14">
            <control shapeId="3123" r:id="rId18" name="Option Button 51">
              <controlPr locked="0" defaultSize="0" autoFill="0" autoLine="0" autoPict="0">
                <anchor moveWithCells="1">
                  <from>
                    <xdr:col>0</xdr:col>
                    <xdr:colOff>923925</xdr:colOff>
                    <xdr:row>14</xdr:row>
                    <xdr:rowOff>171450</xdr:rowOff>
                  </from>
                  <to>
                    <xdr:col>0</xdr:col>
                    <xdr:colOff>1657350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6" tint="0.59999389629810485"/>
  </sheetPr>
  <dimension ref="A1:H43"/>
  <sheetViews>
    <sheetView view="pageLayout" zoomScale="130" zoomScaleNormal="89" zoomScaleSheetLayoutView="100" zoomScalePageLayoutView="130" workbookViewId="0">
      <selection activeCell="D9" sqref="D9"/>
    </sheetView>
  </sheetViews>
  <sheetFormatPr baseColWidth="10" defaultRowHeight="12.75" x14ac:dyDescent="0.2"/>
  <cols>
    <col min="1" max="1" width="26.85546875" style="89" customWidth="1"/>
    <col min="2" max="2" width="14.28515625" style="89" customWidth="1"/>
    <col min="3" max="3" width="11.7109375" style="89" customWidth="1"/>
    <col min="4" max="4" width="17.5703125" style="89" customWidth="1"/>
    <col min="5" max="5" width="18.85546875" style="89" customWidth="1"/>
    <col min="6" max="6" width="12.140625" style="114" bestFit="1" customWidth="1"/>
    <col min="7" max="16384" width="11.42578125" style="89"/>
  </cols>
  <sheetData>
    <row r="1" spans="1:6" ht="24" thickBot="1" x14ac:dyDescent="0.4">
      <c r="A1" s="112" t="s">
        <v>144</v>
      </c>
      <c r="B1" s="113"/>
      <c r="C1" s="113"/>
      <c r="D1" s="113"/>
      <c r="E1" s="113"/>
    </row>
    <row r="2" spans="1:6" s="139" customFormat="1" ht="17.25" customHeight="1" thickBot="1" x14ac:dyDescent="0.25">
      <c r="A2" s="115" t="s">
        <v>52</v>
      </c>
      <c r="B2" s="68" t="s">
        <v>49</v>
      </c>
      <c r="C2" s="137" t="s">
        <v>41</v>
      </c>
      <c r="D2" s="215" t="s">
        <v>41</v>
      </c>
      <c r="E2" s="216"/>
      <c r="F2" s="138"/>
    </row>
    <row r="3" spans="1:6" s="139" customFormat="1" ht="27" customHeight="1" thickBot="1" x14ac:dyDescent="0.25">
      <c r="A3" s="115" t="s">
        <v>93</v>
      </c>
      <c r="B3" s="69" t="str">
        <f>'Calculateur de budget (contrat)'!$D$8</f>
        <v>06-PAN-Sxx</v>
      </c>
      <c r="C3" s="137" t="s">
        <v>53</v>
      </c>
      <c r="D3" s="215" t="str">
        <f>'Calculateur de budget (contrat)'!D6</f>
        <v>Titre de la collection</v>
      </c>
      <c r="E3" s="216"/>
      <c r="F3" s="138"/>
    </row>
    <row r="4" spans="1:6" s="139" customFormat="1" ht="18" customHeight="1" thickBot="1" x14ac:dyDescent="0.25">
      <c r="A4" s="115" t="s">
        <v>137</v>
      </c>
      <c r="B4" s="68" t="s">
        <v>43</v>
      </c>
      <c r="C4" s="223" t="s">
        <v>54</v>
      </c>
      <c r="D4" s="224"/>
      <c r="E4" s="150">
        <v>2019</v>
      </c>
      <c r="F4" s="138"/>
    </row>
    <row r="5" spans="1:6" ht="38.25" customHeight="1" thickBot="1" x14ac:dyDescent="0.25">
      <c r="A5" s="116" t="s">
        <v>55</v>
      </c>
      <c r="B5" s="66">
        <f>ROUND('Calculateur de budget (contrat)'!L31,0)</f>
        <v>0</v>
      </c>
      <c r="C5" s="225" t="s">
        <v>56</v>
      </c>
      <c r="D5" s="226"/>
      <c r="E5" s="67">
        <f>ROUND(IF(E4=2019,'Calculateur de budget (contrat)'!D31,IF(E4=2020,'Calculateur de budget (contrat)'!E31,IF(E4=2021,'Calculateur de budget (contrat)'!F31,IF(E4=2022,'Calculateur de budget (contrat)'!G31,)))),0)</f>
        <v>0</v>
      </c>
    </row>
    <row r="6" spans="1:6" ht="38.25" customHeight="1" x14ac:dyDescent="0.2">
      <c r="A6" s="99" t="s">
        <v>57</v>
      </c>
      <c r="B6" s="65">
        <v>1</v>
      </c>
      <c r="C6" s="113"/>
      <c r="D6" s="113"/>
      <c r="E6" s="113"/>
    </row>
    <row r="7" spans="1:6" s="91" customFormat="1" ht="18" customHeight="1" x14ac:dyDescent="0.2">
      <c r="A7" s="140" t="s">
        <v>58</v>
      </c>
      <c r="B7" s="141"/>
      <c r="C7" s="142" t="str">
        <f>IF(B6=1,"60% du tarif indicatif","")</f>
        <v>60% du tarif indicatif</v>
      </c>
      <c r="D7" s="140" t="s">
        <v>59</v>
      </c>
      <c r="E7" s="140" t="s">
        <v>60</v>
      </c>
      <c r="F7" s="143"/>
    </row>
    <row r="8" spans="1:6" s="160" customFormat="1" ht="18" customHeight="1" thickBot="1" x14ac:dyDescent="0.25">
      <c r="A8" s="119" t="s">
        <v>145</v>
      </c>
      <c r="B8" s="99"/>
      <c r="C8" s="158" t="str">
        <f>IF(B6=1,"60% du tarif indicatif","tarif indicatif")</f>
        <v>60% du tarif indicatif</v>
      </c>
      <c r="D8" s="109">
        <f>E4</f>
        <v>2019</v>
      </c>
      <c r="E8" s="109">
        <f>E4</f>
        <v>2019</v>
      </c>
      <c r="F8" s="159"/>
    </row>
    <row r="9" spans="1:6" s="160" customFormat="1" ht="13.5" customHeight="1" thickBot="1" x14ac:dyDescent="0.25">
      <c r="A9" s="99"/>
      <c r="B9" s="99" t="s">
        <v>69</v>
      </c>
      <c r="C9" s="99"/>
      <c r="D9" s="56">
        <f>IF($D$8=2019,'Calculateur de budget (contrat)'!D11,IF($D$8=2020,'Calculateur de budget (contrat)'!E11,IF($D$8=2021,'Calculateur de budget (contrat)'!F11,IF($D$8=2022,'Calculateur de budget (contrat)'!G11,""))))</f>
        <v>0</v>
      </c>
      <c r="E9" s="92"/>
      <c r="F9" s="159"/>
    </row>
    <row r="10" spans="1:6" s="160" customFormat="1" ht="13.5" customHeight="1" thickBot="1" x14ac:dyDescent="0.25">
      <c r="A10" s="99"/>
      <c r="B10" s="99"/>
      <c r="C10" s="117">
        <f>IF(B6=1,IF(Tabelle1!$B$32=2,VLOOKUP(Tabelle1!$B$30,Tabelle1!$D$36:$H$40,Tabelle1!$B$33+1,0),VLOOKUP(Tabelle1!$B$30,Tabelle1!$D$30:$K$34,Tabelle1!$B$33+1,0))*0.6,IF(Tabelle1!$B$32=2,VLOOKUP(Tabelle1!$B$30,Tabelle1!$D$36:$H$40,Tabelle1!$B$33+1,0),VLOOKUP(Tabelle1!$B$30,Tabelle1!$D$30:$K$34,Tabelle1!$B$33+1,0)))</f>
        <v>31.08</v>
      </c>
      <c r="D10" s="144">
        <f>D9*C10</f>
        <v>0</v>
      </c>
      <c r="E10" s="92"/>
      <c r="F10" s="159"/>
    </row>
    <row r="11" spans="1:6" s="160" customFormat="1" ht="13.5" customHeight="1" thickBot="1" x14ac:dyDescent="0.25">
      <c r="A11" s="99"/>
      <c r="B11" s="99" t="s">
        <v>69</v>
      </c>
      <c r="C11" s="99"/>
      <c r="D11" s="56">
        <f>IF($D$8=2019,'Calculateur de budget (contrat)'!D13,IF($D$8=2020,'Calculateur de budget (contrat)'!E13,IF($D$8=2021,'Calculateur de budget (contrat)'!F13,IF($D$8=2022,'Calculateur de budget (contrat)'!G13,""))))</f>
        <v>0</v>
      </c>
      <c r="E11" s="92"/>
      <c r="F11" s="159"/>
    </row>
    <row r="12" spans="1:6" s="160" customFormat="1" ht="13.5" customHeight="1" thickBot="1" x14ac:dyDescent="0.25">
      <c r="A12" s="99"/>
      <c r="B12" s="99"/>
      <c r="C12" s="117">
        <f>IF(B6=1,IF(Tabelle1!$B$37=2,VLOOKUP(Tabelle1!$B$30,Tabelle1!$D$36:$H$40,Tabelle1!$B$34+1,0),VLOOKUP(Tabelle1!$B$30,Tabelle1!$D$30:$K$34,Tabelle1!$B$34+1,0))*0.6,IF(Tabelle1!$B$37=2,VLOOKUP(Tabelle1!$B$30,Tabelle1!$D$36:$H$40,Tabelle1!$B$34+1,0),VLOOKUP(Tabelle1!$B$30,Tabelle1!$D$30:$K$34,Tabelle1!$B$34+1,0)))</f>
        <v>88.919999999999987</v>
      </c>
      <c r="D12" s="144">
        <f>D11*C12</f>
        <v>0</v>
      </c>
      <c r="E12" s="92"/>
      <c r="F12" s="159"/>
    </row>
    <row r="13" spans="1:6" s="160" customFormat="1" ht="13.5" customHeight="1" thickBot="1" x14ac:dyDescent="0.25">
      <c r="A13" s="145"/>
      <c r="B13" s="204"/>
      <c r="C13" s="205"/>
      <c r="D13" s="56">
        <f>IF($D$8=2019,'Calculateur de budget (contrat)'!D15,IF($D$8=2020,'Calculateur de budget (contrat)'!E15,IF($D$8=2021,'Calculateur de budget (contrat)'!F15,IF($D$8=2022,'Calculateur de budget (contrat)'!G15,""))))</f>
        <v>0</v>
      </c>
      <c r="E13" s="92"/>
      <c r="F13" s="159"/>
    </row>
    <row r="14" spans="1:6" s="160" customFormat="1" ht="13.5" customHeight="1" thickBot="1" x14ac:dyDescent="0.25">
      <c r="A14" s="135"/>
      <c r="B14" s="99"/>
      <c r="C14" s="61">
        <f>IF(B6=1,IF(Tabelle1!B35=8,,IF(Tabelle1!$B$39=2,VLOOKUP(Tabelle1!$B$30,Tabelle1!$D$36:$L$40,Tabelle1!$B$38+1,0),VLOOKUP(Tabelle1!$B$30,Tabelle1!$D$30:$L$34,Tabelle1!$B$38+1,0)))*0.6,IF(Tabelle1!B35=8,,IF(Tabelle1!$B$39=2,VLOOKUP(Tabelle1!$B$30,Tabelle1!$D$36:$L$40,Tabelle1!$B$38+1,0),VLOOKUP(Tabelle1!$B$30,Tabelle1!$D$30:$L$34,Tabelle1!$B$38+1,0))))</f>
        <v>6</v>
      </c>
      <c r="D14" s="144">
        <f>D13*C14</f>
        <v>0</v>
      </c>
      <c r="E14" s="92"/>
      <c r="F14" s="159"/>
    </row>
    <row r="15" spans="1:6" s="166" customFormat="1" ht="24" customHeight="1" thickBot="1" x14ac:dyDescent="0.3">
      <c r="A15" s="94" t="s">
        <v>97</v>
      </c>
      <c r="B15" s="95"/>
      <c r="C15" s="95"/>
      <c r="D15" s="96"/>
      <c r="E15" s="118"/>
      <c r="F15" s="165"/>
    </row>
    <row r="16" spans="1:6" s="160" customFormat="1" ht="13.5" customHeight="1" thickBot="1" x14ac:dyDescent="0.25">
      <c r="A16" s="99"/>
      <c r="B16" s="99" t="s">
        <v>69</v>
      </c>
      <c r="C16" s="99"/>
      <c r="D16" s="56">
        <f>IF($D$8=2019,'Calculateur de budget (contrat)'!D21,IF($D$8=2020,'Calculateur de budget (contrat)'!E21,IF($D$8=2021,'Calculateur de budget (contrat)'!F21,IF($D$8=2022,'Calculateur de budget (contrat)'!G21,""))))</f>
        <v>0</v>
      </c>
      <c r="E16" s="92"/>
      <c r="F16" s="159"/>
    </row>
    <row r="17" spans="1:6" s="160" customFormat="1" ht="13.5" customHeight="1" thickBot="1" x14ac:dyDescent="0.25">
      <c r="A17" s="99"/>
      <c r="B17" s="99"/>
      <c r="C17" s="117">
        <f>IF(B6=1,VLOOKUP(Tabelle1!B30,Tabelle1!D42:J46,Tabelle1!B31+1,0)*0.6,VLOOKUP(Tabelle1!B30,Tabelle1!D42:J46,Tabelle1!B31+1,0))</f>
        <v>9.9</v>
      </c>
      <c r="D17" s="144">
        <f>D16*C17</f>
        <v>0</v>
      </c>
      <c r="E17" s="92"/>
      <c r="F17" s="159"/>
    </row>
    <row r="18" spans="1:6" s="160" customFormat="1" ht="13.5" customHeight="1" thickBot="1" x14ac:dyDescent="0.25">
      <c r="A18" s="99"/>
      <c r="B18" s="99" t="s">
        <v>69</v>
      </c>
      <c r="C18" s="99"/>
      <c r="D18" s="56">
        <f>IF($D$8=2019,'Calculateur de budget (contrat)'!D23,IF($D$8=2020,'Calculateur de budget (contrat)'!E23,IF($D$8=2021,'Calculateur de budget (contrat)'!F23,IF($D$8=2022,'Calculateur de budget (contrat)'!G23,""))))</f>
        <v>0</v>
      </c>
      <c r="E18" s="92"/>
      <c r="F18" s="159"/>
    </row>
    <row r="19" spans="1:6" s="160" customFormat="1" ht="13.5" customHeight="1" thickBot="1" x14ac:dyDescent="0.25">
      <c r="A19" s="99"/>
      <c r="B19" s="99"/>
      <c r="C19" s="117">
        <f>IF(B6=1,VLOOKUP(Tabelle1!B30,Tabelle1!D42:J46,Tabelle1!B35+1,0)*0.6,VLOOKUP(Tabelle1!B30,Tabelle1!D42:J46,Tabelle1!B35+1,0))</f>
        <v>24</v>
      </c>
      <c r="D19" s="144">
        <f>D18*C19</f>
        <v>0</v>
      </c>
      <c r="E19" s="92"/>
      <c r="F19" s="159"/>
    </row>
    <row r="20" spans="1:6" s="160" customFormat="1" ht="13.5" customHeight="1" thickBot="1" x14ac:dyDescent="0.25">
      <c r="A20" s="99"/>
      <c r="B20" s="99" t="s">
        <v>69</v>
      </c>
      <c r="C20" s="99"/>
      <c r="D20" s="56">
        <f>IF($D$8=2019,'Calculateur de budget (contrat)'!D25,IF($D$8=2020,'Calculateur de budget (contrat)'!E25,IF($D$8=2021,'Calculateur de budget (contrat)'!F25,IF($D$8=2022,'Calculateur de budget (contrat)'!G25,""))))</f>
        <v>0</v>
      </c>
      <c r="E20" s="92"/>
      <c r="F20" s="159"/>
    </row>
    <row r="21" spans="1:6" s="160" customFormat="1" ht="13.5" customHeight="1" thickBot="1" x14ac:dyDescent="0.25">
      <c r="A21" s="99" t="s">
        <v>28</v>
      </c>
      <c r="B21" s="99"/>
      <c r="C21" s="117">
        <f>IF(B6=1,VLOOKUP(Tabelle1!B30,Tabelle1!D42:J46,Tabelle1!B36+1,0)*0.6,VLOOKUP(Tabelle1!B30,Tabelle1!D42:J46,Tabelle1!B36+1,0))</f>
        <v>36</v>
      </c>
      <c r="D21" s="144">
        <f>D20*C21</f>
        <v>0</v>
      </c>
      <c r="E21" s="92"/>
      <c r="F21" s="159"/>
    </row>
    <row r="22" spans="1:6" s="160" customFormat="1" ht="13.5" customHeight="1" thickBot="1" x14ac:dyDescent="0.25">
      <c r="A22" s="60" t="str">
        <f>'Calculateur de budget (contrat)'!A27</f>
        <v>Concerplant</v>
      </c>
      <c r="B22" s="99"/>
      <c r="C22" s="99"/>
      <c r="D22" s="62">
        <f>IF(B6=1,IF($D$8=2019,'Calculateur de budget (contrat)'!D27,IF($D$8=2020,'Calculateur de budget (contrat)'!E27,IF($D$8=2021,'Calculateur de budget (contrat)'!F27,IF($D$8=2022,'Calculateur de budget (contrat)'!G27,""))))*0.6,IF($D$8=2019,'Calculateur de budget (contrat)'!D27,IF($D$8=2020,'Calculateur de budget (contrat)'!E27,IF($D$8=2021,'Calculateur de budget (contrat)'!F27,IF($D$8=2022,'Calculateur de budget (contrat)'!G27,"")))))</f>
        <v>0</v>
      </c>
      <c r="E22" s="92"/>
      <c r="F22" s="159"/>
    </row>
    <row r="23" spans="1:6" s="160" customFormat="1" ht="13.5" customHeight="1" x14ac:dyDescent="0.2">
      <c r="A23" s="90" t="s">
        <v>100</v>
      </c>
      <c r="B23" s="92"/>
      <c r="C23" s="92"/>
      <c r="D23" s="92"/>
      <c r="E23" s="92"/>
      <c r="F23" s="159"/>
    </row>
    <row r="24" spans="1:6" s="160" customFormat="1" ht="13.5" customHeight="1" x14ac:dyDescent="0.2">
      <c r="A24" s="106" t="s">
        <v>101</v>
      </c>
      <c r="B24" s="109"/>
      <c r="C24" s="109"/>
      <c r="D24" s="144">
        <f>IF(B6=1,IF((D10+D12+D17+D19+D21+D22+D14)&gt;6000,(D10+D12+D17+D19+D21+D22+D14)*0.1,IF((D10+D12+D17+D19+D21+D14)=0,0,600)),IF((D10+D12+D17+D19+D21+D22+D14)&gt;10000,(D10+D12+D17+D19+D21+D22+D14)*0.1,IF((D10+D12+D17+D19+D21+D14)=0,0,1000)))</f>
        <v>0</v>
      </c>
      <c r="E24" s="92"/>
      <c r="F24" s="159"/>
    </row>
    <row r="25" spans="1:6" s="160" customFormat="1" ht="13.5" customHeight="1" x14ac:dyDescent="0.2">
      <c r="A25" s="106" t="s">
        <v>102</v>
      </c>
      <c r="B25" s="92"/>
      <c r="C25" s="92"/>
      <c r="D25" s="144">
        <f>(D10+D12+D17+D19+D21+D14)*0.05</f>
        <v>0</v>
      </c>
      <c r="E25" s="92"/>
      <c r="F25" s="159"/>
    </row>
    <row r="26" spans="1:6" s="91" customFormat="1" ht="13.5" customHeight="1" thickBot="1" x14ac:dyDescent="0.25">
      <c r="A26" s="119" t="s">
        <v>60</v>
      </c>
      <c r="B26" s="109"/>
      <c r="C26" s="109"/>
      <c r="D26" s="146"/>
      <c r="E26" s="58"/>
      <c r="F26" s="143"/>
    </row>
    <row r="27" spans="1:6" s="91" customFormat="1" ht="13.5" customHeight="1" thickBot="1" x14ac:dyDescent="0.25">
      <c r="A27" s="99"/>
      <c r="B27" s="58"/>
      <c r="C27" s="58"/>
      <c r="D27" s="161"/>
      <c r="E27" s="162"/>
      <c r="F27" s="143"/>
    </row>
    <row r="28" spans="1:6" s="91" customFormat="1" ht="13.5" customHeight="1" thickBot="1" x14ac:dyDescent="0.25">
      <c r="A28" s="99"/>
      <c r="B28" s="58"/>
      <c r="C28" s="58"/>
      <c r="D28" s="161"/>
      <c r="E28" s="162"/>
      <c r="F28" s="143"/>
    </row>
    <row r="29" spans="1:6" s="91" customFormat="1" ht="13.5" customHeight="1" thickBot="1" x14ac:dyDescent="0.25">
      <c r="A29" s="92"/>
      <c r="B29" s="92"/>
      <c r="C29" s="163" t="b">
        <v>0</v>
      </c>
      <c r="D29" s="161"/>
      <c r="E29" s="162">
        <f>ROUND(IF(C29=TRUE,E5*0.6,0),0)</f>
        <v>0</v>
      </c>
      <c r="F29" s="143"/>
    </row>
    <row r="30" spans="1:6" s="91" customFormat="1" ht="13.5" customHeight="1" thickBot="1" x14ac:dyDescent="0.25">
      <c r="A30" s="92"/>
      <c r="B30" s="58"/>
      <c r="C30" s="163" t="b">
        <v>0</v>
      </c>
      <c r="D30" s="161"/>
      <c r="E30" s="162">
        <f>ROUND(IF(C30=TRUE,E5-E27-E29,0),0)</f>
        <v>0</v>
      </c>
      <c r="F30" s="143"/>
    </row>
    <row r="31" spans="1:6" s="91" customFormat="1" ht="13.5" customHeight="1" thickBot="1" x14ac:dyDescent="0.25">
      <c r="A31" s="99" t="s">
        <v>68</v>
      </c>
      <c r="B31" s="58"/>
      <c r="C31" s="58"/>
      <c r="D31" s="161"/>
      <c r="E31" s="164"/>
      <c r="F31" s="143"/>
    </row>
    <row r="32" spans="1:6" s="110" customFormat="1" ht="15" customHeight="1" x14ac:dyDescent="0.2">
      <c r="A32" s="151" t="s">
        <v>67</v>
      </c>
      <c r="B32" s="151"/>
      <c r="C32" s="151"/>
      <c r="D32" s="152">
        <f>ROUND(IF(B6=1,E5*0.6,(D25+D24+D22+D21+D19+D17+D14+D12+D10)),0)</f>
        <v>0</v>
      </c>
      <c r="E32" s="152">
        <f>ROUND((E31+E30+E29+E28+E27),0)</f>
        <v>0</v>
      </c>
      <c r="F32" s="148"/>
    </row>
    <row r="33" spans="1:8" s="110" customFormat="1" ht="18" customHeight="1" x14ac:dyDescent="0.2">
      <c r="A33" s="109" t="s">
        <v>42</v>
      </c>
      <c r="B33" s="109"/>
      <c r="C33" s="109"/>
      <c r="D33" s="147">
        <f>IF(D32-E32&gt;0,D32-E32,)</f>
        <v>0</v>
      </c>
      <c r="E33" s="147" t="str">
        <f>IF(D32-E32&lt;0,ROUND((E32-D32)*2,1)/2,"")</f>
        <v/>
      </c>
      <c r="F33" s="148"/>
    </row>
    <row r="34" spans="1:8" s="157" customFormat="1" ht="18" customHeight="1" x14ac:dyDescent="0.2">
      <c r="A34" s="153" t="s">
        <v>61</v>
      </c>
      <c r="B34" s="153" t="str">
        <f>IF(B6=1,"60% du plafond pour l'année","")</f>
        <v>60% du plafond pour l'année</v>
      </c>
      <c r="C34" s="153"/>
      <c r="D34" s="154">
        <f>IF(B6=3,0,IF(D33&gt;(E5-E27-E29-E30),IF((E5-E27-E29-E30)&gt;0,ROUND(E5-E27-E29-E30,1),0),D33))</f>
        <v>0</v>
      </c>
      <c r="E34" s="155"/>
      <c r="F34" s="156"/>
    </row>
    <row r="35" spans="1:8" ht="18" x14ac:dyDescent="0.25">
      <c r="A35" s="149" t="s">
        <v>62</v>
      </c>
      <c r="B35" s="126"/>
      <c r="C35" s="126"/>
      <c r="D35" s="126"/>
      <c r="E35" s="126"/>
    </row>
    <row r="36" spans="1:8" s="123" customFormat="1" ht="13.5" thickBot="1" x14ac:dyDescent="0.25">
      <c r="A36" s="120" t="s">
        <v>63</v>
      </c>
      <c r="B36" s="121"/>
      <c r="C36" s="121"/>
      <c r="D36" s="121"/>
      <c r="E36" s="121"/>
      <c r="F36" s="122"/>
    </row>
    <row r="37" spans="1:8" ht="30" customHeight="1" thickBot="1" x14ac:dyDescent="0.25">
      <c r="A37" s="217"/>
      <c r="B37" s="218"/>
      <c r="C37" s="218"/>
      <c r="D37" s="218"/>
      <c r="E37" s="219"/>
      <c r="H37" s="105"/>
    </row>
    <row r="38" spans="1:8" s="123" customFormat="1" x14ac:dyDescent="0.2">
      <c r="A38" s="120" t="s">
        <v>135</v>
      </c>
      <c r="B38" s="121"/>
      <c r="C38" s="121"/>
      <c r="D38" s="121"/>
      <c r="E38" s="121"/>
      <c r="F38" s="122"/>
    </row>
    <row r="39" spans="1:8" s="123" customFormat="1" ht="46.5" customHeight="1" thickBot="1" x14ac:dyDescent="0.25">
      <c r="A39" s="227" t="s">
        <v>134</v>
      </c>
      <c r="B39" s="227"/>
      <c r="C39" s="227"/>
      <c r="D39" s="227"/>
      <c r="E39" s="227"/>
      <c r="F39" s="122"/>
    </row>
    <row r="40" spans="1:8" ht="24.75" customHeight="1" thickBot="1" x14ac:dyDescent="0.25">
      <c r="A40" s="220"/>
      <c r="B40" s="221"/>
      <c r="C40" s="221"/>
      <c r="D40" s="221"/>
      <c r="E40" s="222"/>
    </row>
    <row r="41" spans="1:8" s="123" customFormat="1" ht="14.25" customHeight="1" x14ac:dyDescent="0.2">
      <c r="A41" s="120" t="s">
        <v>64</v>
      </c>
      <c r="B41" s="121"/>
      <c r="C41" s="121"/>
      <c r="D41" s="121"/>
      <c r="E41" s="121"/>
      <c r="F41" s="122"/>
    </row>
    <row r="42" spans="1:8" x14ac:dyDescent="0.2">
      <c r="A42" s="124" t="s">
        <v>65</v>
      </c>
      <c r="B42" s="125"/>
      <c r="C42" s="124" t="s">
        <v>66</v>
      </c>
      <c r="D42" s="125"/>
      <c r="E42" s="125"/>
    </row>
    <row r="43" spans="1:8" ht="28.5" customHeight="1" x14ac:dyDescent="0.2">
      <c r="A43" s="63"/>
      <c r="C43" s="214"/>
      <c r="D43" s="214"/>
      <c r="E43" s="214"/>
    </row>
  </sheetData>
  <sheetProtection sheet="1" formatCells="0" formatColumns="0" formatRows="0" insertColumns="0" insertRows="0" selectLockedCells="1"/>
  <mergeCells count="9">
    <mergeCell ref="C43:E43"/>
    <mergeCell ref="D2:E2"/>
    <mergeCell ref="D3:E3"/>
    <mergeCell ref="A37:E37"/>
    <mergeCell ref="A40:E40"/>
    <mergeCell ref="B13:C13"/>
    <mergeCell ref="C4:D4"/>
    <mergeCell ref="C5:D5"/>
    <mergeCell ref="A39:E39"/>
  </mergeCells>
  <pageMargins left="0.7" right="0.7" top="0.78740157499999996" bottom="0.48958333333333331"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48" r:id="rId4" name="Group Box 52">
              <controlPr locked="0" defaultSize="0" autoFill="0" autoPict="0" altText="">
                <anchor moveWithCells="1">
                  <from>
                    <xdr:col>0</xdr:col>
                    <xdr:colOff>0</xdr:colOff>
                    <xdr:row>12</xdr:row>
                    <xdr:rowOff>123825</xdr:rowOff>
                  </from>
                  <to>
                    <xdr:col>0</xdr:col>
                    <xdr:colOff>1685925</xdr:colOff>
                    <xdr:row>14</xdr:row>
                    <xdr:rowOff>85725</xdr:rowOff>
                  </to>
                </anchor>
              </controlPr>
            </control>
          </mc:Choice>
        </mc:AlternateContent>
        <mc:AlternateContent xmlns:mc="http://schemas.openxmlformats.org/markup-compatibility/2006">
          <mc:Choice Requires="x14">
            <control shapeId="4111" r:id="rId5" name="Group Box 15">
              <controlPr defaultSize="0" print="0" autoFill="0" autoPict="0">
                <anchor moveWithCells="1">
                  <from>
                    <xdr:col>0</xdr:col>
                    <xdr:colOff>0</xdr:colOff>
                    <xdr:row>8</xdr:row>
                    <xdr:rowOff>142875</xdr:rowOff>
                  </from>
                  <to>
                    <xdr:col>0</xdr:col>
                    <xdr:colOff>1685925</xdr:colOff>
                    <xdr:row>10</xdr:row>
                    <xdr:rowOff>142875</xdr:rowOff>
                  </to>
                </anchor>
              </controlPr>
            </control>
          </mc:Choice>
        </mc:AlternateContent>
        <mc:AlternateContent xmlns:mc="http://schemas.openxmlformats.org/markup-compatibility/2006">
          <mc:Choice Requires="x14">
            <control shapeId="4112" r:id="rId6" name="Option Button 16">
              <controlPr locked="0" defaultSize="0" autoFill="0" autoLine="0" autoPict="0">
                <anchor moveWithCells="1">
                  <from>
                    <xdr:col>0</xdr:col>
                    <xdr:colOff>47625</xdr:colOff>
                    <xdr:row>9</xdr:row>
                    <xdr:rowOff>0</xdr:rowOff>
                  </from>
                  <to>
                    <xdr:col>0</xdr:col>
                    <xdr:colOff>1047750</xdr:colOff>
                    <xdr:row>10</xdr:row>
                    <xdr:rowOff>66675</xdr:rowOff>
                  </to>
                </anchor>
              </controlPr>
            </control>
          </mc:Choice>
        </mc:AlternateContent>
        <mc:AlternateContent xmlns:mc="http://schemas.openxmlformats.org/markup-compatibility/2006">
          <mc:Choice Requires="x14">
            <control shapeId="4113" r:id="rId7" name="Group Box 17">
              <controlPr defaultSize="0" print="0" autoFill="0" autoPict="0" altText="">
                <anchor moveWithCells="1">
                  <from>
                    <xdr:col>0</xdr:col>
                    <xdr:colOff>19050</xdr:colOff>
                    <xdr:row>10</xdr:row>
                    <xdr:rowOff>133350</xdr:rowOff>
                  </from>
                  <to>
                    <xdr:col>0</xdr:col>
                    <xdr:colOff>1685925</xdr:colOff>
                    <xdr:row>12</xdr:row>
                    <xdr:rowOff>142875</xdr:rowOff>
                  </to>
                </anchor>
              </controlPr>
            </control>
          </mc:Choice>
        </mc:AlternateContent>
        <mc:AlternateContent xmlns:mc="http://schemas.openxmlformats.org/markup-compatibility/2006">
          <mc:Choice Requires="x14">
            <control shapeId="4115" r:id="rId8" name="Drop Down 19">
              <controlPr locked="0" defaultSize="0" autoLine="0" autoPict="0">
                <anchor moveWithCells="1">
                  <from>
                    <xdr:col>0</xdr:col>
                    <xdr:colOff>0</xdr:colOff>
                    <xdr:row>19</xdr:row>
                    <xdr:rowOff>0</xdr:rowOff>
                  </from>
                  <to>
                    <xdr:col>0</xdr:col>
                    <xdr:colOff>1619250</xdr:colOff>
                    <xdr:row>20</xdr:row>
                    <xdr:rowOff>66675</xdr:rowOff>
                  </to>
                </anchor>
              </controlPr>
            </control>
          </mc:Choice>
        </mc:AlternateContent>
        <mc:AlternateContent xmlns:mc="http://schemas.openxmlformats.org/markup-compatibility/2006">
          <mc:Choice Requires="x14">
            <control shapeId="4116" r:id="rId9" name="Drop Down 20">
              <controlPr locked="0" defaultSize="0" autoLine="0" autoPict="0">
                <anchor moveWithCells="1">
                  <from>
                    <xdr:col>0</xdr:col>
                    <xdr:colOff>0</xdr:colOff>
                    <xdr:row>8</xdr:row>
                    <xdr:rowOff>38100</xdr:rowOff>
                  </from>
                  <to>
                    <xdr:col>0</xdr:col>
                    <xdr:colOff>1685925</xdr:colOff>
                    <xdr:row>9</xdr:row>
                    <xdr:rowOff>47625</xdr:rowOff>
                  </to>
                </anchor>
              </controlPr>
            </control>
          </mc:Choice>
        </mc:AlternateContent>
        <mc:AlternateContent xmlns:mc="http://schemas.openxmlformats.org/markup-compatibility/2006">
          <mc:Choice Requires="x14">
            <control shapeId="4117" r:id="rId10" name="Drop Down 21">
              <controlPr locked="0" defaultSize="0" autoLine="0" autoPict="0">
                <anchor moveWithCells="1">
                  <from>
                    <xdr:col>0</xdr:col>
                    <xdr:colOff>0</xdr:colOff>
                    <xdr:row>10</xdr:row>
                    <xdr:rowOff>28575</xdr:rowOff>
                  </from>
                  <to>
                    <xdr:col>0</xdr:col>
                    <xdr:colOff>1685925</xdr:colOff>
                    <xdr:row>11</xdr:row>
                    <xdr:rowOff>38100</xdr:rowOff>
                  </to>
                </anchor>
              </controlPr>
            </control>
          </mc:Choice>
        </mc:AlternateContent>
        <mc:AlternateContent xmlns:mc="http://schemas.openxmlformats.org/markup-compatibility/2006">
          <mc:Choice Requires="x14">
            <control shapeId="4118" r:id="rId11" name="Drop Down 22">
              <controlPr locked="0" defaultSize="0" autoLine="0" autoPict="0">
                <anchor moveWithCells="1">
                  <from>
                    <xdr:col>0</xdr:col>
                    <xdr:colOff>0</xdr:colOff>
                    <xdr:row>15</xdr:row>
                    <xdr:rowOff>9525</xdr:rowOff>
                  </from>
                  <to>
                    <xdr:col>0</xdr:col>
                    <xdr:colOff>1619250</xdr:colOff>
                    <xdr:row>16</xdr:row>
                    <xdr:rowOff>76200</xdr:rowOff>
                  </to>
                </anchor>
              </controlPr>
            </control>
          </mc:Choice>
        </mc:AlternateContent>
        <mc:AlternateContent xmlns:mc="http://schemas.openxmlformats.org/markup-compatibility/2006">
          <mc:Choice Requires="x14">
            <control shapeId="4119" r:id="rId12" name="Drop Down 23">
              <controlPr locked="0" defaultSize="0" autoLine="0" autoPict="0">
                <anchor moveWithCells="1">
                  <from>
                    <xdr:col>0</xdr:col>
                    <xdr:colOff>0</xdr:colOff>
                    <xdr:row>17</xdr:row>
                    <xdr:rowOff>9525</xdr:rowOff>
                  </from>
                  <to>
                    <xdr:col>0</xdr:col>
                    <xdr:colOff>1619250</xdr:colOff>
                    <xdr:row>18</xdr:row>
                    <xdr:rowOff>76200</xdr:rowOff>
                  </to>
                </anchor>
              </controlPr>
            </control>
          </mc:Choice>
        </mc:AlternateContent>
        <mc:AlternateContent xmlns:mc="http://schemas.openxmlformats.org/markup-compatibility/2006">
          <mc:Choice Requires="x14">
            <control shapeId="4120" r:id="rId13" name="Option Button 24">
              <controlPr locked="0" defaultSize="0" autoFill="0" autoLine="0" autoPict="0">
                <anchor moveWithCells="1">
                  <from>
                    <xdr:col>0</xdr:col>
                    <xdr:colOff>47625</xdr:colOff>
                    <xdr:row>11</xdr:row>
                    <xdr:rowOff>0</xdr:rowOff>
                  </from>
                  <to>
                    <xdr:col>0</xdr:col>
                    <xdr:colOff>1047750</xdr:colOff>
                    <xdr:row>12</xdr:row>
                    <xdr:rowOff>47625</xdr:rowOff>
                  </to>
                </anchor>
              </controlPr>
            </control>
          </mc:Choice>
        </mc:AlternateContent>
        <mc:AlternateContent xmlns:mc="http://schemas.openxmlformats.org/markup-compatibility/2006">
          <mc:Choice Requires="x14">
            <control shapeId="4121" r:id="rId14" name="Option Button 25">
              <controlPr locked="0" defaultSize="0" autoFill="0" autoLine="0" autoPict="0">
                <anchor moveWithCells="1">
                  <from>
                    <xdr:col>0</xdr:col>
                    <xdr:colOff>952500</xdr:colOff>
                    <xdr:row>11</xdr:row>
                    <xdr:rowOff>0</xdr:rowOff>
                  </from>
                  <to>
                    <xdr:col>0</xdr:col>
                    <xdr:colOff>1685925</xdr:colOff>
                    <xdr:row>12</xdr:row>
                    <xdr:rowOff>47625</xdr:rowOff>
                  </to>
                </anchor>
              </controlPr>
            </control>
          </mc:Choice>
        </mc:AlternateContent>
        <mc:AlternateContent xmlns:mc="http://schemas.openxmlformats.org/markup-compatibility/2006">
          <mc:Choice Requires="x14">
            <control shapeId="4122" r:id="rId15" name="Drop Down 26">
              <controlPr locked="0" defaultSize="0" autoLine="0" autoPict="0">
                <anchor moveWithCells="1">
                  <from>
                    <xdr:col>0</xdr:col>
                    <xdr:colOff>0</xdr:colOff>
                    <xdr:row>12</xdr:row>
                    <xdr:rowOff>28575</xdr:rowOff>
                  </from>
                  <to>
                    <xdr:col>0</xdr:col>
                    <xdr:colOff>1685925</xdr:colOff>
                    <xdr:row>13</xdr:row>
                    <xdr:rowOff>38100</xdr:rowOff>
                  </to>
                </anchor>
              </controlPr>
            </control>
          </mc:Choice>
        </mc:AlternateContent>
        <mc:AlternateContent xmlns:mc="http://schemas.openxmlformats.org/markup-compatibility/2006">
          <mc:Choice Requires="x14">
            <control shapeId="4123" r:id="rId16" name="Option Button 27">
              <controlPr locked="0" defaultSize="0" autoFill="0" autoLine="0" autoPict="0">
                <anchor moveWithCells="1">
                  <from>
                    <xdr:col>0</xdr:col>
                    <xdr:colOff>47625</xdr:colOff>
                    <xdr:row>13</xdr:row>
                    <xdr:rowOff>28575</xdr:rowOff>
                  </from>
                  <to>
                    <xdr:col>0</xdr:col>
                    <xdr:colOff>1047750</xdr:colOff>
                    <xdr:row>14</xdr:row>
                    <xdr:rowOff>66675</xdr:rowOff>
                  </to>
                </anchor>
              </controlPr>
            </control>
          </mc:Choice>
        </mc:AlternateContent>
        <mc:AlternateContent xmlns:mc="http://schemas.openxmlformats.org/markup-compatibility/2006">
          <mc:Choice Requires="x14">
            <control shapeId="4124" r:id="rId17" name="Option Button 28">
              <controlPr locked="0" defaultSize="0" autoFill="0" autoLine="0" autoPict="0">
                <anchor moveWithCells="1">
                  <from>
                    <xdr:col>0</xdr:col>
                    <xdr:colOff>952500</xdr:colOff>
                    <xdr:row>13</xdr:row>
                    <xdr:rowOff>28575</xdr:rowOff>
                  </from>
                  <to>
                    <xdr:col>0</xdr:col>
                    <xdr:colOff>1685925</xdr:colOff>
                    <xdr:row>14</xdr:row>
                    <xdr:rowOff>57150</xdr:rowOff>
                  </to>
                </anchor>
              </controlPr>
            </control>
          </mc:Choice>
        </mc:AlternateContent>
        <mc:AlternateContent xmlns:mc="http://schemas.openxmlformats.org/markup-compatibility/2006">
          <mc:Choice Requires="x14">
            <control shapeId="4127" r:id="rId18" name="Check Box 31">
              <controlPr locked="0" defaultSize="0" autoFill="0" autoLine="0" autoPict="0" altText="Zahlung BLW 60%">
                <anchor moveWithCells="1">
                  <from>
                    <xdr:col>0</xdr:col>
                    <xdr:colOff>0</xdr:colOff>
                    <xdr:row>27</xdr:row>
                    <xdr:rowOff>161925</xdr:rowOff>
                  </from>
                  <to>
                    <xdr:col>0</xdr:col>
                    <xdr:colOff>1485900</xdr:colOff>
                    <xdr:row>29</xdr:row>
                    <xdr:rowOff>19050</xdr:rowOff>
                  </to>
                </anchor>
              </controlPr>
            </control>
          </mc:Choice>
        </mc:AlternateContent>
        <mc:AlternateContent xmlns:mc="http://schemas.openxmlformats.org/markup-compatibility/2006">
          <mc:Choice Requires="x14">
            <control shapeId="4128" r:id="rId19" name="Check Box 32">
              <controlPr locked="0" defaultSize="0" autoFill="0" autoLine="0" autoPict="0">
                <anchor moveWithCells="1">
                  <from>
                    <xdr:col>0</xdr:col>
                    <xdr:colOff>0</xdr:colOff>
                    <xdr:row>28</xdr:row>
                    <xdr:rowOff>142875</xdr:rowOff>
                  </from>
                  <to>
                    <xdr:col>0</xdr:col>
                    <xdr:colOff>1190625</xdr:colOff>
                    <xdr:row>30</xdr:row>
                    <xdr:rowOff>9525</xdr:rowOff>
                  </to>
                </anchor>
              </controlPr>
            </control>
          </mc:Choice>
        </mc:AlternateContent>
        <mc:AlternateContent xmlns:mc="http://schemas.openxmlformats.org/markup-compatibility/2006">
          <mc:Choice Requires="x14">
            <control shapeId="4129" r:id="rId20" name="Check Box 33">
              <controlPr locked="0" defaultSize="0" autoFill="0" autoLine="0" autoPict="0">
                <anchor moveWithCells="1">
                  <from>
                    <xdr:col>0</xdr:col>
                    <xdr:colOff>0</xdr:colOff>
                    <xdr:row>26</xdr:row>
                    <xdr:rowOff>9525</xdr:rowOff>
                  </from>
                  <to>
                    <xdr:col>3</xdr:col>
                    <xdr:colOff>771525</xdr:colOff>
                    <xdr:row>27</xdr:row>
                    <xdr:rowOff>9525</xdr:rowOff>
                  </to>
                </anchor>
              </controlPr>
            </control>
          </mc:Choice>
        </mc:AlternateContent>
        <mc:AlternateContent xmlns:mc="http://schemas.openxmlformats.org/markup-compatibility/2006">
          <mc:Choice Requires="x14">
            <control shapeId="4131" r:id="rId21" name="Check Box 35">
              <controlPr locked="0" defaultSize="0" autoFill="0" autoLine="0" autoPict="0">
                <anchor moveWithCells="1">
                  <from>
                    <xdr:col>0</xdr:col>
                    <xdr:colOff>0</xdr:colOff>
                    <xdr:row>26</xdr:row>
                    <xdr:rowOff>142875</xdr:rowOff>
                  </from>
                  <to>
                    <xdr:col>3</xdr:col>
                    <xdr:colOff>542925</xdr:colOff>
                    <xdr:row>28</xdr:row>
                    <xdr:rowOff>38100</xdr:rowOff>
                  </to>
                </anchor>
              </controlPr>
            </control>
          </mc:Choice>
        </mc:AlternateContent>
        <mc:AlternateContent xmlns:mc="http://schemas.openxmlformats.org/markup-compatibility/2006">
          <mc:Choice Requires="x14">
            <control shapeId="4132" r:id="rId22" name="Option Button 36">
              <controlPr locked="0" defaultSize="0" autoFill="0" autoLine="0" autoPict="0">
                <anchor moveWithCells="1">
                  <from>
                    <xdr:col>1</xdr:col>
                    <xdr:colOff>38100</xdr:colOff>
                    <xdr:row>5</xdr:row>
                    <xdr:rowOff>38100</xdr:rowOff>
                  </from>
                  <to>
                    <xdr:col>2</xdr:col>
                    <xdr:colOff>409575</xdr:colOff>
                    <xdr:row>5</xdr:row>
                    <xdr:rowOff>228600</xdr:rowOff>
                  </to>
                </anchor>
              </controlPr>
            </control>
          </mc:Choice>
        </mc:AlternateContent>
        <mc:AlternateContent xmlns:mc="http://schemas.openxmlformats.org/markup-compatibility/2006">
          <mc:Choice Requires="x14">
            <control shapeId="4133" r:id="rId23" name="Option Button 37">
              <controlPr locked="0" defaultSize="0" autoFill="0" autoLine="0" autoPict="0">
                <anchor moveWithCells="1">
                  <from>
                    <xdr:col>2</xdr:col>
                    <xdr:colOff>771525</xdr:colOff>
                    <xdr:row>5</xdr:row>
                    <xdr:rowOff>19050</xdr:rowOff>
                  </from>
                  <to>
                    <xdr:col>4</xdr:col>
                    <xdr:colOff>1228725</xdr:colOff>
                    <xdr:row>5</xdr:row>
                    <xdr:rowOff>247650</xdr:rowOff>
                  </to>
                </anchor>
              </controlPr>
            </control>
          </mc:Choice>
        </mc:AlternateContent>
        <mc:AlternateContent xmlns:mc="http://schemas.openxmlformats.org/markup-compatibility/2006">
          <mc:Choice Requires="x14">
            <control shapeId="4134" r:id="rId24" name="Option Button 38">
              <controlPr locked="0" defaultSize="0" autoFill="0" autoLine="0" autoPict="0">
                <anchor moveWithCells="1">
                  <from>
                    <xdr:col>1</xdr:col>
                    <xdr:colOff>38100</xdr:colOff>
                    <xdr:row>5</xdr:row>
                    <xdr:rowOff>219075</xdr:rowOff>
                  </from>
                  <to>
                    <xdr:col>4</xdr:col>
                    <xdr:colOff>400050</xdr:colOff>
                    <xdr:row>5</xdr:row>
                    <xdr:rowOff>409575</xdr:rowOff>
                  </to>
                </anchor>
              </controlPr>
            </control>
          </mc:Choice>
        </mc:AlternateContent>
        <mc:AlternateContent xmlns:mc="http://schemas.openxmlformats.org/markup-compatibility/2006">
          <mc:Choice Requires="x14">
            <control shapeId="4150" r:id="rId25" name="Option Button 54">
              <controlPr locked="0" defaultSize="0" autoFill="0" autoLine="0" autoPict="0">
                <anchor moveWithCells="1">
                  <from>
                    <xdr:col>0</xdr:col>
                    <xdr:colOff>971550</xdr:colOff>
                    <xdr:row>9</xdr:row>
                    <xdr:rowOff>9525</xdr:rowOff>
                  </from>
                  <to>
                    <xdr:col>0</xdr:col>
                    <xdr:colOff>1685925</xdr:colOff>
                    <xdr:row>10</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25"/>
  <sheetViews>
    <sheetView view="pageLayout" zoomScaleNormal="100" zoomScaleSheetLayoutView="85" workbookViewId="0">
      <selection activeCell="B24" sqref="B24:E24"/>
    </sheetView>
  </sheetViews>
  <sheetFormatPr baseColWidth="10" defaultRowHeight="12.75" x14ac:dyDescent="0.2"/>
  <cols>
    <col min="1" max="1" width="20.85546875" style="89" customWidth="1"/>
    <col min="2" max="2" width="12.42578125" style="89" customWidth="1"/>
    <col min="3" max="3" width="5.42578125" style="89" customWidth="1"/>
    <col min="4" max="4" width="15.42578125" style="89" customWidth="1"/>
    <col min="5" max="5" width="9.5703125" style="89" customWidth="1"/>
    <col min="6" max="6" width="20.85546875" style="89" customWidth="1"/>
    <col min="7" max="16384" width="11.42578125" style="89"/>
  </cols>
  <sheetData>
    <row r="1" spans="1:6" ht="13.5" thickBot="1" x14ac:dyDescent="0.25">
      <c r="A1" s="126"/>
      <c r="B1" s="126"/>
      <c r="C1" s="126"/>
      <c r="D1" s="126"/>
      <c r="E1" s="126"/>
      <c r="F1" s="126"/>
    </row>
    <row r="2" spans="1:6" s="91" customFormat="1" ht="17.25" customHeight="1" x14ac:dyDescent="0.2">
      <c r="A2" s="231" t="str">
        <f>'Décompte (OFAG)'!D2</f>
        <v>Organisation</v>
      </c>
      <c r="B2" s="231"/>
      <c r="C2" s="58"/>
      <c r="D2" s="172" t="s">
        <v>86</v>
      </c>
      <c r="E2" s="181"/>
      <c r="F2" s="182"/>
    </row>
    <row r="3" spans="1:6" s="91" customFormat="1" ht="17.25" customHeight="1" x14ac:dyDescent="0.2">
      <c r="A3" s="231"/>
      <c r="B3" s="231"/>
      <c r="C3" s="58"/>
      <c r="D3" s="173" t="s">
        <v>52</v>
      </c>
      <c r="E3" s="183"/>
      <c r="F3" s="174" t="str">
        <f>'Décompte (OFAG)'!B2</f>
        <v>62700XXXX</v>
      </c>
    </row>
    <row r="4" spans="1:6" s="91" customFormat="1" ht="17.25" customHeight="1" x14ac:dyDescent="0.2">
      <c r="A4" s="231" t="s">
        <v>72</v>
      </c>
      <c r="B4" s="231"/>
      <c r="C4" s="58"/>
      <c r="D4" s="173" t="s">
        <v>87</v>
      </c>
      <c r="E4" s="183"/>
      <c r="F4" s="174" t="str">
        <f>'Décompte (OFAG)'!B3</f>
        <v>06-PAN-Sxx</v>
      </c>
    </row>
    <row r="5" spans="1:6" s="91" customFormat="1" ht="17.25" customHeight="1" x14ac:dyDescent="0.2">
      <c r="A5" s="231" t="s">
        <v>73</v>
      </c>
      <c r="B5" s="231"/>
      <c r="C5" s="58"/>
      <c r="D5" s="173" t="s">
        <v>89</v>
      </c>
      <c r="E5" s="183"/>
      <c r="F5" s="188">
        <f>'Décompte (OFAG)'!B5</f>
        <v>0</v>
      </c>
    </row>
    <row r="6" spans="1:6" s="91" customFormat="1" ht="17.25" customHeight="1" thickBot="1" x14ac:dyDescent="0.25">
      <c r="A6" s="58"/>
      <c r="B6" s="58"/>
      <c r="C6" s="58"/>
      <c r="D6" s="175" t="s">
        <v>88</v>
      </c>
      <c r="E6" s="184"/>
      <c r="F6" s="176">
        <f>'Décompte (OFAG)'!E4</f>
        <v>2019</v>
      </c>
    </row>
    <row r="7" spans="1:6" s="91" customFormat="1" ht="17.25" customHeight="1" x14ac:dyDescent="0.2">
      <c r="A7" s="58"/>
      <c r="B7" s="58"/>
      <c r="C7" s="58"/>
      <c r="D7" s="58"/>
      <c r="E7" s="58"/>
      <c r="F7" s="58"/>
    </row>
    <row r="8" spans="1:6" s="91" customFormat="1" ht="17.25" customHeight="1" x14ac:dyDescent="0.2">
      <c r="A8" s="233" t="s">
        <v>74</v>
      </c>
      <c r="B8" s="233"/>
      <c r="C8" s="58"/>
      <c r="D8" s="92" t="s">
        <v>83</v>
      </c>
      <c r="E8" s="234"/>
      <c r="F8" s="234"/>
    </row>
    <row r="9" spans="1:6" s="91" customFormat="1" ht="32.25" customHeight="1" x14ac:dyDescent="0.2">
      <c r="A9" s="232" t="s">
        <v>75</v>
      </c>
      <c r="B9" s="232"/>
      <c r="C9" s="58"/>
      <c r="D9" s="92" t="s">
        <v>85</v>
      </c>
      <c r="E9" s="234"/>
      <c r="F9" s="234"/>
    </row>
    <row r="10" spans="1:6" s="91" customFormat="1" ht="17.25" customHeight="1" x14ac:dyDescent="0.2">
      <c r="A10" s="233" t="s">
        <v>76</v>
      </c>
      <c r="B10" s="233"/>
      <c r="C10" s="58"/>
      <c r="D10" s="92" t="s">
        <v>84</v>
      </c>
      <c r="E10" s="234"/>
      <c r="F10" s="234"/>
    </row>
    <row r="11" spans="1:6" s="91" customFormat="1" ht="17.25" customHeight="1" x14ac:dyDescent="0.2">
      <c r="A11" s="58"/>
      <c r="B11" s="58"/>
      <c r="C11" s="58"/>
      <c r="D11" s="58"/>
      <c r="E11" s="92"/>
      <c r="F11" s="92"/>
    </row>
    <row r="12" spans="1:6" s="91" customFormat="1" ht="17.25" customHeight="1" x14ac:dyDescent="0.2">
      <c r="A12" s="58"/>
      <c r="B12" s="58"/>
      <c r="C12" s="58"/>
      <c r="D12" s="58"/>
      <c r="E12" s="58"/>
      <c r="F12" s="58"/>
    </row>
    <row r="13" spans="1:6" s="177" customFormat="1" ht="17.25" customHeight="1" x14ac:dyDescent="0.2">
      <c r="A13" s="170" t="s">
        <v>77</v>
      </c>
      <c r="B13" s="235" t="s">
        <v>78</v>
      </c>
      <c r="C13" s="235"/>
      <c r="D13" s="235"/>
      <c r="E13" s="170"/>
      <c r="F13" s="170"/>
    </row>
    <row r="14" spans="1:6" s="91" customFormat="1" ht="17.25" customHeight="1" x14ac:dyDescent="0.2">
      <c r="A14" s="92" t="s">
        <v>79</v>
      </c>
      <c r="B14" s="236"/>
      <c r="C14" s="236"/>
      <c r="D14" s="236"/>
      <c r="E14" s="58"/>
      <c r="F14" s="58"/>
    </row>
    <row r="15" spans="1:6" s="91" customFormat="1" ht="17.25" customHeight="1" x14ac:dyDescent="0.2">
      <c r="A15" s="58"/>
      <c r="B15" s="58"/>
      <c r="C15" s="58"/>
      <c r="D15" s="58"/>
      <c r="E15" s="58"/>
      <c r="F15" s="58"/>
    </row>
    <row r="16" spans="1:6" s="91" customFormat="1" ht="17.25" customHeight="1" x14ac:dyDescent="0.2">
      <c r="A16" s="178" t="s">
        <v>58</v>
      </c>
      <c r="B16" s="179"/>
      <c r="C16" s="179"/>
      <c r="D16" s="179"/>
      <c r="E16" s="179"/>
      <c r="F16" s="180" t="s">
        <v>82</v>
      </c>
    </row>
    <row r="17" spans="1:6" s="123" customFormat="1" ht="17.25" customHeight="1" x14ac:dyDescent="0.2">
      <c r="A17" s="229" t="str">
        <f>'Décompte (OFAG)'!D3</f>
        <v>Titre de la collection</v>
      </c>
      <c r="B17" s="229"/>
      <c r="C17" s="237" t="str">
        <f>IF(LEFT(F4,5)="PGREL","Acompte 100%",IF(LEFT(F4,8)="06-NAP-O","Acompte 100%",IF('Décompte (OFAG)'!B6=2,"Première tranche 60%",IF('Décompte (OFAG)'!B6=3,"","Dernière tranche pour l'exercice"))))</f>
        <v>Dernière tranche pour l'exercice</v>
      </c>
      <c r="D17" s="237"/>
      <c r="E17" s="111"/>
      <c r="F17" s="185">
        <f>'Décompte (OFAG)'!D34</f>
        <v>0</v>
      </c>
    </row>
    <row r="18" spans="1:6" s="123" customFormat="1" ht="36.75" customHeight="1" x14ac:dyDescent="0.2">
      <c r="A18" s="230"/>
      <c r="B18" s="230"/>
      <c r="C18" s="238"/>
      <c r="D18" s="238"/>
      <c r="E18" s="186"/>
      <c r="F18" s="187"/>
    </row>
    <row r="19" spans="1:6" s="91" customFormat="1" ht="17.25" customHeight="1" x14ac:dyDescent="0.2">
      <c r="A19" s="169" t="s">
        <v>90</v>
      </c>
      <c r="B19" s="170"/>
      <c r="C19" s="170"/>
      <c r="D19" s="170"/>
      <c r="E19" s="170"/>
      <c r="F19" s="171">
        <f>SUM(F17:F18)</f>
        <v>0</v>
      </c>
    </row>
    <row r="20" spans="1:6" s="91" customFormat="1" ht="17.25" customHeight="1" x14ac:dyDescent="0.2">
      <c r="A20" s="58"/>
      <c r="B20" s="58"/>
      <c r="C20" s="58"/>
      <c r="D20" s="58"/>
      <c r="E20" s="58"/>
      <c r="F20" s="58"/>
    </row>
    <row r="21" spans="1:6" s="91" customFormat="1" ht="17.25" customHeight="1" x14ac:dyDescent="0.2">
      <c r="A21" s="92" t="s">
        <v>91</v>
      </c>
      <c r="B21" s="234" t="s">
        <v>78</v>
      </c>
      <c r="C21" s="234"/>
      <c r="D21" s="234"/>
      <c r="E21" s="234"/>
      <c r="F21" s="58"/>
    </row>
    <row r="22" spans="1:6" s="91" customFormat="1" ht="30.75" customHeight="1" x14ac:dyDescent="0.2">
      <c r="A22" s="92" t="s">
        <v>70</v>
      </c>
      <c r="B22" s="58"/>
      <c r="C22" s="58"/>
      <c r="D22" s="58"/>
      <c r="E22" s="58"/>
      <c r="F22" s="58"/>
    </row>
    <row r="23" spans="1:6" s="91" customFormat="1" ht="17.25" customHeight="1" x14ac:dyDescent="0.2">
      <c r="A23" s="92" t="s">
        <v>71</v>
      </c>
      <c r="B23" s="228"/>
      <c r="C23" s="228"/>
      <c r="D23" s="228"/>
      <c r="E23" s="228"/>
      <c r="F23" s="58"/>
    </row>
    <row r="24" spans="1:6" s="91" customFormat="1" ht="17.25" customHeight="1" x14ac:dyDescent="0.2">
      <c r="A24" s="92" t="s">
        <v>44</v>
      </c>
      <c r="B24" s="231" t="s">
        <v>78</v>
      </c>
      <c r="C24" s="231"/>
      <c r="D24" s="231"/>
      <c r="E24" s="231"/>
      <c r="F24" s="58"/>
    </row>
    <row r="25" spans="1:6" ht="17.25" customHeight="1" x14ac:dyDescent="0.2">
      <c r="A25" s="126"/>
      <c r="B25" s="126"/>
      <c r="C25" s="126"/>
      <c r="D25" s="126"/>
      <c r="E25" s="126"/>
      <c r="F25" s="126"/>
    </row>
  </sheetData>
  <sheetProtection sheet="1" formatCells="0" formatColumns="0" formatRows="0" insertColumns="0" insertRows="0" insertHyperlinks="0" deleteColumns="0" deleteRows="0" selectLockedCells="1"/>
  <mergeCells count="17">
    <mergeCell ref="E8:F8"/>
    <mergeCell ref="E9:F9"/>
    <mergeCell ref="A2:B2"/>
    <mergeCell ref="A3:B3"/>
    <mergeCell ref="A4:B4"/>
    <mergeCell ref="A5:B5"/>
    <mergeCell ref="A8:B8"/>
    <mergeCell ref="B23:E23"/>
    <mergeCell ref="A17:B18"/>
    <mergeCell ref="B24:E24"/>
    <mergeCell ref="A9:B9"/>
    <mergeCell ref="A10:B10"/>
    <mergeCell ref="E10:F10"/>
    <mergeCell ref="B21:E21"/>
    <mergeCell ref="B13:D13"/>
    <mergeCell ref="B14:D14"/>
    <mergeCell ref="C17:D18"/>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P50"/>
  <sheetViews>
    <sheetView topLeftCell="Q4" workbookViewId="0">
      <selection activeCell="A4" sqref="A1:P1048576"/>
    </sheetView>
  </sheetViews>
  <sheetFormatPr baseColWidth="10" defaultRowHeight="12.75" x14ac:dyDescent="0.2"/>
  <cols>
    <col min="1" max="1" width="24.42578125" hidden="1" customWidth="1"/>
    <col min="2" max="2" width="11.42578125" hidden="1" customWidth="1"/>
    <col min="3" max="3" width="16.140625" hidden="1" customWidth="1"/>
    <col min="4" max="4" width="22.5703125" hidden="1" customWidth="1"/>
    <col min="5" max="5" width="16.85546875" hidden="1" customWidth="1"/>
    <col min="6" max="6" width="11.42578125" hidden="1" customWidth="1"/>
    <col min="7" max="7" width="14.7109375" hidden="1" customWidth="1"/>
    <col min="8" max="16" width="11.42578125" hidden="1" customWidth="1"/>
  </cols>
  <sheetData>
    <row r="1" spans="1:16" ht="13.5" thickBot="1" x14ac:dyDescent="0.25">
      <c r="A1" s="43" t="s">
        <v>18</v>
      </c>
    </row>
    <row r="2" spans="1:16" ht="15.75" thickBot="1" x14ac:dyDescent="0.3">
      <c r="E2" s="49"/>
      <c r="F2" s="45" t="s">
        <v>1</v>
      </c>
      <c r="G2" s="28" t="s">
        <v>8</v>
      </c>
    </row>
    <row r="3" spans="1:16" ht="15" x14ac:dyDescent="0.25">
      <c r="A3" s="43" t="s">
        <v>19</v>
      </c>
      <c r="E3" s="4" t="s">
        <v>2</v>
      </c>
      <c r="F3" s="17">
        <v>51.8</v>
      </c>
      <c r="G3" s="17">
        <v>33.299999999999997</v>
      </c>
      <c r="H3" s="1"/>
      <c r="I3" s="1"/>
      <c r="J3" s="1"/>
      <c r="K3" s="1"/>
      <c r="L3" s="1"/>
      <c r="M3" s="1"/>
      <c r="N3" s="1"/>
      <c r="O3" s="1"/>
      <c r="P3" s="1"/>
    </row>
    <row r="4" spans="1:16" ht="15.75" thickBot="1" x14ac:dyDescent="0.3">
      <c r="E4" s="2" t="s">
        <v>6</v>
      </c>
      <c r="F4" s="18">
        <v>71.3</v>
      </c>
      <c r="G4" s="18">
        <v>39.299999999999997</v>
      </c>
      <c r="H4" s="1"/>
      <c r="I4" s="1"/>
      <c r="J4" s="1"/>
      <c r="K4" s="1"/>
      <c r="L4" s="1"/>
      <c r="M4" s="1"/>
      <c r="N4" s="1"/>
      <c r="O4" s="1"/>
      <c r="P4" s="1"/>
    </row>
    <row r="5" spans="1:16" ht="15.75" customHeight="1" thickBot="1" x14ac:dyDescent="0.3">
      <c r="E5" s="2" t="s">
        <v>3</v>
      </c>
      <c r="F5" s="18">
        <v>148.19999999999999</v>
      </c>
      <c r="G5" s="18">
        <v>94.2</v>
      </c>
      <c r="H5" s="1"/>
      <c r="I5" s="8" t="s">
        <v>14</v>
      </c>
      <c r="J5" s="9"/>
      <c r="K5" s="10"/>
      <c r="L5" s="1"/>
      <c r="M5" s="22" t="s">
        <v>15</v>
      </c>
      <c r="N5" s="23"/>
      <c r="O5" s="23"/>
      <c r="P5" s="24"/>
    </row>
    <row r="6" spans="1:16" ht="15" x14ac:dyDescent="0.25">
      <c r="E6" s="2" t="s">
        <v>4</v>
      </c>
      <c r="F6" s="18">
        <v>16.5</v>
      </c>
      <c r="G6" s="11" t="s">
        <v>9</v>
      </c>
      <c r="H6" s="1"/>
      <c r="I6" s="5"/>
      <c r="J6" s="6"/>
      <c r="K6" s="7"/>
      <c r="L6" s="1"/>
      <c r="M6" s="25"/>
      <c r="N6" s="26"/>
      <c r="O6" s="26"/>
      <c r="P6" s="27"/>
    </row>
    <row r="7" spans="1:16" ht="15" x14ac:dyDescent="0.25">
      <c r="E7" s="2" t="s">
        <v>5</v>
      </c>
      <c r="F7" s="18">
        <v>37.450000000000003</v>
      </c>
      <c r="G7" s="11" t="s">
        <v>9</v>
      </c>
      <c r="H7" s="1"/>
      <c r="I7" s="5" t="s">
        <v>10</v>
      </c>
      <c r="J7" s="6" t="s">
        <v>11</v>
      </c>
      <c r="K7" s="7" t="s">
        <v>12</v>
      </c>
      <c r="L7" s="1"/>
      <c r="M7" s="5" t="s">
        <v>10</v>
      </c>
      <c r="N7" s="6" t="s">
        <v>11</v>
      </c>
      <c r="O7" s="20"/>
      <c r="P7" s="7" t="s">
        <v>12</v>
      </c>
    </row>
    <row r="8" spans="1:16" ht="15.75" thickBot="1" x14ac:dyDescent="0.3">
      <c r="E8" s="3" t="s">
        <v>7</v>
      </c>
      <c r="F8" s="19">
        <v>100</v>
      </c>
      <c r="G8" s="12" t="s">
        <v>9</v>
      </c>
      <c r="H8" s="13" t="s">
        <v>13</v>
      </c>
      <c r="I8" s="14">
        <f>F8*0.4</f>
        <v>40</v>
      </c>
      <c r="J8" s="15">
        <f>F8*0.6</f>
        <v>60</v>
      </c>
      <c r="K8" s="16">
        <f>F8</f>
        <v>100</v>
      </c>
      <c r="L8" s="13" t="s">
        <v>13</v>
      </c>
      <c r="M8" s="14"/>
      <c r="N8" s="15"/>
      <c r="O8" s="21"/>
      <c r="P8" s="16"/>
    </row>
    <row r="9" spans="1:16" ht="13.5" thickBot="1" x14ac:dyDescent="0.25"/>
    <row r="10" spans="1:16" ht="15.75" thickBot="1" x14ac:dyDescent="0.3">
      <c r="A10" s="43" t="s">
        <v>20</v>
      </c>
      <c r="E10" s="49"/>
      <c r="F10" s="45" t="s">
        <v>1</v>
      </c>
      <c r="G10" s="28" t="s">
        <v>8</v>
      </c>
      <c r="H10" s="44"/>
      <c r="I10" s="44"/>
      <c r="J10" s="44"/>
      <c r="K10" s="44"/>
      <c r="L10" s="44"/>
      <c r="M10" s="44"/>
      <c r="N10" s="44"/>
      <c r="O10" s="44"/>
      <c r="P10" s="44"/>
    </row>
    <row r="11" spans="1:16" ht="15.75" thickBot="1" x14ac:dyDescent="0.3">
      <c r="E11" s="46" t="s">
        <v>3</v>
      </c>
      <c r="F11" s="51">
        <v>220</v>
      </c>
      <c r="G11" s="51">
        <v>94.2</v>
      </c>
      <c r="H11" s="44"/>
      <c r="I11" s="32" t="s">
        <v>14</v>
      </c>
      <c r="J11" s="33"/>
      <c r="K11" s="34"/>
      <c r="L11" s="44"/>
      <c r="M11" s="239" t="s">
        <v>15</v>
      </c>
      <c r="N11" s="240"/>
      <c r="O11" s="240"/>
      <c r="P11" s="241"/>
    </row>
    <row r="12" spans="1:16" ht="15" x14ac:dyDescent="0.25">
      <c r="E12" s="46" t="s">
        <v>7</v>
      </c>
      <c r="F12" s="51">
        <v>118</v>
      </c>
      <c r="G12" s="35" t="s">
        <v>9</v>
      </c>
      <c r="H12" s="44"/>
      <c r="I12" s="29"/>
      <c r="J12" s="30"/>
      <c r="K12" s="31"/>
      <c r="L12" s="44"/>
      <c r="M12" s="242"/>
      <c r="N12" s="243"/>
      <c r="O12" s="243"/>
      <c r="P12" s="244"/>
    </row>
    <row r="13" spans="1:16" ht="15" x14ac:dyDescent="0.25">
      <c r="E13" s="46"/>
      <c r="F13" s="51"/>
      <c r="G13" s="35" t="s">
        <v>9</v>
      </c>
      <c r="H13" s="44"/>
      <c r="I13" s="29" t="s">
        <v>10</v>
      </c>
      <c r="J13" s="30" t="s">
        <v>11</v>
      </c>
      <c r="K13" s="31" t="s">
        <v>12</v>
      </c>
      <c r="L13" s="44"/>
      <c r="M13" s="29" t="s">
        <v>10</v>
      </c>
      <c r="N13" s="30" t="s">
        <v>11</v>
      </c>
      <c r="O13" s="41"/>
      <c r="P13" s="31" t="s">
        <v>12</v>
      </c>
    </row>
    <row r="14" spans="1:16" ht="15.75" thickBot="1" x14ac:dyDescent="0.3">
      <c r="E14" s="47"/>
      <c r="F14" s="52"/>
      <c r="G14" s="36" t="s">
        <v>9</v>
      </c>
      <c r="H14" s="37" t="s">
        <v>13</v>
      </c>
      <c r="I14" s="38">
        <v>118</v>
      </c>
      <c r="J14" s="39">
        <v>90</v>
      </c>
      <c r="K14" s="40">
        <v>70</v>
      </c>
      <c r="L14" s="37" t="s">
        <v>13</v>
      </c>
      <c r="M14" s="38"/>
      <c r="N14" s="39"/>
      <c r="O14" s="42"/>
      <c r="P14" s="40"/>
    </row>
    <row r="15" spans="1:16" ht="13.5" thickBot="1" x14ac:dyDescent="0.25"/>
    <row r="16" spans="1:16" ht="15.75" thickBot="1" x14ac:dyDescent="0.3">
      <c r="A16" s="43" t="s">
        <v>21</v>
      </c>
      <c r="E16" s="49"/>
      <c r="F16" s="45" t="s">
        <v>1</v>
      </c>
    </row>
    <row r="17" spans="1:12" ht="15" x14ac:dyDescent="0.25">
      <c r="E17" s="48" t="s">
        <v>16</v>
      </c>
      <c r="F17" s="50">
        <v>20</v>
      </c>
    </row>
    <row r="18" spans="1:12" ht="15" x14ac:dyDescent="0.25">
      <c r="E18" s="46" t="s">
        <v>17</v>
      </c>
      <c r="F18" s="51">
        <v>7</v>
      </c>
    </row>
    <row r="19" spans="1:12" x14ac:dyDescent="0.2">
      <c r="A19" s="53"/>
      <c r="B19" s="53"/>
      <c r="C19" s="53"/>
      <c r="D19" s="53"/>
      <c r="E19" s="53"/>
      <c r="F19" s="53"/>
      <c r="G19" s="53"/>
      <c r="H19" s="53"/>
      <c r="I19" s="53"/>
      <c r="J19" s="53"/>
    </row>
    <row r="20" spans="1:12" x14ac:dyDescent="0.2">
      <c r="A20" s="53"/>
      <c r="B20" s="53"/>
      <c r="C20" s="53"/>
      <c r="D20" s="53"/>
      <c r="E20" s="53"/>
      <c r="F20" s="53"/>
      <c r="G20" s="53"/>
      <c r="H20" s="53"/>
      <c r="I20" s="53"/>
      <c r="J20" s="53"/>
    </row>
    <row r="21" spans="1:12" x14ac:dyDescent="0.2">
      <c r="A21" s="53"/>
      <c r="B21" s="53"/>
      <c r="C21" s="54" t="s">
        <v>29</v>
      </c>
      <c r="D21" s="53"/>
      <c r="E21" s="54" t="s">
        <v>30</v>
      </c>
      <c r="F21" s="54"/>
      <c r="G21" s="54"/>
      <c r="H21" s="53"/>
      <c r="I21" s="53"/>
      <c r="J21" s="53"/>
    </row>
    <row r="22" spans="1:12" x14ac:dyDescent="0.2">
      <c r="A22" s="78" t="s">
        <v>114</v>
      </c>
      <c r="B22" s="53">
        <v>1</v>
      </c>
      <c r="C22" s="77" t="s">
        <v>103</v>
      </c>
      <c r="D22" s="54">
        <v>1</v>
      </c>
      <c r="E22" s="75" t="s">
        <v>103</v>
      </c>
      <c r="F22" s="53">
        <v>1</v>
      </c>
      <c r="G22" s="53"/>
      <c r="H22" s="54"/>
      <c r="I22" s="53"/>
      <c r="J22" s="54"/>
      <c r="L22" s="43"/>
    </row>
    <row r="23" spans="1:12" x14ac:dyDescent="0.2">
      <c r="A23" s="78" t="s">
        <v>115</v>
      </c>
      <c r="B23" s="53">
        <v>1</v>
      </c>
      <c r="C23" s="77" t="s">
        <v>104</v>
      </c>
      <c r="D23" s="54">
        <v>2</v>
      </c>
      <c r="E23" s="75" t="s">
        <v>104</v>
      </c>
      <c r="F23" s="53">
        <v>2</v>
      </c>
      <c r="G23" s="53"/>
      <c r="H23" s="54"/>
      <c r="I23" s="53"/>
      <c r="J23" s="54"/>
      <c r="L23" s="43"/>
    </row>
    <row r="24" spans="1:12" x14ac:dyDescent="0.2">
      <c r="A24" s="78" t="s">
        <v>116</v>
      </c>
      <c r="B24" s="53">
        <v>1</v>
      </c>
      <c r="C24" s="77" t="s">
        <v>110</v>
      </c>
      <c r="D24" s="54">
        <v>3</v>
      </c>
      <c r="E24" s="75" t="s">
        <v>105</v>
      </c>
      <c r="F24" s="53">
        <v>3</v>
      </c>
      <c r="G24" s="53"/>
      <c r="H24" s="53"/>
      <c r="I24" s="53"/>
      <c r="J24" s="53"/>
    </row>
    <row r="25" spans="1:12" x14ac:dyDescent="0.2">
      <c r="A25" s="78" t="s">
        <v>117</v>
      </c>
      <c r="B25" s="53">
        <v>2</v>
      </c>
      <c r="C25" s="77" t="s">
        <v>111</v>
      </c>
      <c r="D25" s="54">
        <v>4</v>
      </c>
      <c r="E25" s="76" t="s">
        <v>106</v>
      </c>
      <c r="F25" s="53">
        <v>4</v>
      </c>
      <c r="G25" s="53"/>
      <c r="H25" s="54"/>
      <c r="I25" s="53"/>
      <c r="J25" s="54"/>
      <c r="L25" s="43"/>
    </row>
    <row r="26" spans="1:12" x14ac:dyDescent="0.2">
      <c r="A26" s="53"/>
      <c r="B26" s="53">
        <v>3</v>
      </c>
      <c r="C26" s="77" t="s">
        <v>112</v>
      </c>
      <c r="D26" s="54">
        <v>5</v>
      </c>
      <c r="E26" s="75" t="s">
        <v>107</v>
      </c>
      <c r="F26" s="53">
        <v>5</v>
      </c>
      <c r="G26" s="53"/>
      <c r="H26" s="54"/>
      <c r="I26" s="53"/>
      <c r="J26" s="54"/>
      <c r="L26" s="43"/>
    </row>
    <row r="27" spans="1:12" x14ac:dyDescent="0.2">
      <c r="A27" s="53"/>
      <c r="B27" s="53">
        <v>4</v>
      </c>
      <c r="C27" s="77" t="s">
        <v>106</v>
      </c>
      <c r="D27" s="54">
        <v>6</v>
      </c>
      <c r="E27" s="75" t="s">
        <v>108</v>
      </c>
      <c r="F27" s="53">
        <v>6</v>
      </c>
      <c r="G27" s="53"/>
      <c r="H27" s="53"/>
      <c r="I27" s="53"/>
      <c r="J27" s="53"/>
    </row>
    <row r="28" spans="1:12" x14ac:dyDescent="0.2">
      <c r="A28" s="53"/>
      <c r="B28" s="53"/>
      <c r="C28" s="53"/>
      <c r="D28" s="53"/>
      <c r="E28" s="75" t="s">
        <v>109</v>
      </c>
      <c r="F28" s="53">
        <v>7</v>
      </c>
      <c r="G28" s="53"/>
      <c r="H28" s="53"/>
      <c r="I28" s="53"/>
      <c r="J28" s="53"/>
    </row>
    <row r="29" spans="1:12" x14ac:dyDescent="0.2">
      <c r="A29" s="53"/>
      <c r="B29" s="53"/>
      <c r="C29" s="53"/>
      <c r="D29" s="53"/>
      <c r="E29" s="75" t="s">
        <v>113</v>
      </c>
      <c r="F29" s="53">
        <v>8</v>
      </c>
      <c r="G29" s="53"/>
      <c r="H29" s="53"/>
      <c r="I29" s="53"/>
      <c r="J29" s="53"/>
    </row>
    <row r="30" spans="1:12" x14ac:dyDescent="0.2">
      <c r="A30" s="54" t="s">
        <v>22</v>
      </c>
      <c r="B30" s="55">
        <v>1</v>
      </c>
      <c r="C30" s="54"/>
      <c r="D30" s="54" t="s">
        <v>25</v>
      </c>
      <c r="E30" s="54" t="s">
        <v>103</v>
      </c>
      <c r="F30" s="54" t="s">
        <v>104</v>
      </c>
      <c r="G30" s="54" t="s">
        <v>105</v>
      </c>
      <c r="H30" s="54" t="s">
        <v>106</v>
      </c>
      <c r="I30" s="54" t="s">
        <v>107</v>
      </c>
      <c r="J30" s="54" t="s">
        <v>108</v>
      </c>
      <c r="K30" s="71" t="s">
        <v>109</v>
      </c>
    </row>
    <row r="31" spans="1:12" x14ac:dyDescent="0.2">
      <c r="A31" s="54" t="s">
        <v>33</v>
      </c>
      <c r="B31" s="55">
        <v>1</v>
      </c>
      <c r="C31" s="54" t="s">
        <v>24</v>
      </c>
      <c r="D31" s="54">
        <v>1</v>
      </c>
      <c r="E31" s="53">
        <v>51.8</v>
      </c>
      <c r="F31" s="53">
        <v>71.3</v>
      </c>
      <c r="G31" s="53">
        <v>148.19999999999999</v>
      </c>
      <c r="H31" s="53"/>
      <c r="I31" s="53">
        <v>10</v>
      </c>
      <c r="J31" s="53">
        <v>7</v>
      </c>
      <c r="K31" s="53">
        <v>4</v>
      </c>
      <c r="L31" s="53">
        <v>0</v>
      </c>
    </row>
    <row r="32" spans="1:12" x14ac:dyDescent="0.2">
      <c r="A32" s="54" t="s">
        <v>23</v>
      </c>
      <c r="B32" s="55">
        <v>1</v>
      </c>
      <c r="C32" s="53"/>
      <c r="D32" s="54">
        <v>2</v>
      </c>
      <c r="E32" s="53"/>
      <c r="F32" s="53"/>
      <c r="G32" s="53">
        <v>220</v>
      </c>
      <c r="H32" s="53"/>
      <c r="I32" s="53"/>
      <c r="J32" s="53"/>
    </row>
    <row r="33" spans="1:10" x14ac:dyDescent="0.2">
      <c r="A33" s="54" t="s">
        <v>31</v>
      </c>
      <c r="B33" s="55">
        <v>1</v>
      </c>
      <c r="C33" s="53"/>
      <c r="D33" s="54">
        <v>3</v>
      </c>
      <c r="E33" s="53"/>
      <c r="F33" s="53"/>
      <c r="G33" s="53">
        <v>220</v>
      </c>
      <c r="H33" s="53"/>
      <c r="I33" s="53"/>
      <c r="J33" s="53"/>
    </row>
    <row r="34" spans="1:10" x14ac:dyDescent="0.2">
      <c r="A34" s="54" t="s">
        <v>32</v>
      </c>
      <c r="B34" s="55">
        <v>3</v>
      </c>
      <c r="C34" s="53"/>
      <c r="D34" s="54">
        <v>4</v>
      </c>
      <c r="E34" s="53"/>
      <c r="F34" s="53"/>
      <c r="G34" s="53"/>
      <c r="H34" s="53">
        <v>20</v>
      </c>
      <c r="I34" s="53"/>
      <c r="J34" s="53"/>
    </row>
    <row r="35" spans="1:10" x14ac:dyDescent="0.2">
      <c r="A35" s="54" t="s">
        <v>34</v>
      </c>
      <c r="B35" s="55">
        <v>3</v>
      </c>
      <c r="C35" s="53"/>
      <c r="D35" s="53"/>
      <c r="E35" s="53"/>
      <c r="F35" s="53"/>
      <c r="G35" s="53"/>
      <c r="H35" s="53"/>
      <c r="I35" s="53"/>
      <c r="J35" s="53"/>
    </row>
    <row r="36" spans="1:10" x14ac:dyDescent="0.2">
      <c r="A36" s="54" t="s">
        <v>35</v>
      </c>
      <c r="B36" s="55">
        <v>4</v>
      </c>
      <c r="C36" s="53"/>
      <c r="D36" s="54" t="s">
        <v>26</v>
      </c>
      <c r="E36" s="72" t="s">
        <v>103</v>
      </c>
      <c r="F36" s="72" t="s">
        <v>104</v>
      </c>
      <c r="G36" s="72" t="s">
        <v>105</v>
      </c>
      <c r="H36" s="72" t="s">
        <v>106</v>
      </c>
      <c r="I36" s="53"/>
      <c r="J36" s="53"/>
    </row>
    <row r="37" spans="1:10" x14ac:dyDescent="0.2">
      <c r="A37" s="54" t="s">
        <v>38</v>
      </c>
      <c r="B37" s="55">
        <v>1</v>
      </c>
      <c r="C37" s="53"/>
      <c r="D37" s="54">
        <v>1</v>
      </c>
      <c r="E37" s="53">
        <v>33.299999999999997</v>
      </c>
      <c r="F37" s="53">
        <v>39.299999999999997</v>
      </c>
      <c r="G37" s="53">
        <v>94.2</v>
      </c>
      <c r="H37" s="53"/>
      <c r="I37" s="53"/>
      <c r="J37" s="53"/>
    </row>
    <row r="38" spans="1:10" x14ac:dyDescent="0.2">
      <c r="A38" s="54" t="s">
        <v>39</v>
      </c>
      <c r="B38" s="55">
        <v>5</v>
      </c>
      <c r="C38" s="53"/>
      <c r="D38" s="54">
        <v>2</v>
      </c>
      <c r="E38" s="53"/>
      <c r="F38" s="53"/>
      <c r="G38" s="53">
        <v>94.2</v>
      </c>
      <c r="H38" s="53"/>
      <c r="I38" s="53"/>
      <c r="J38" s="53"/>
    </row>
    <row r="39" spans="1:10" x14ac:dyDescent="0.2">
      <c r="A39" s="54" t="s">
        <v>40</v>
      </c>
      <c r="B39" s="55">
        <v>1</v>
      </c>
      <c r="C39" s="53"/>
      <c r="D39" s="54">
        <v>3</v>
      </c>
      <c r="E39" s="53"/>
      <c r="F39" s="53"/>
      <c r="G39" s="53">
        <v>94.2</v>
      </c>
      <c r="H39" s="53"/>
      <c r="I39" s="53"/>
      <c r="J39" s="53"/>
    </row>
    <row r="40" spans="1:10" x14ac:dyDescent="0.2">
      <c r="A40" s="53"/>
      <c r="B40" s="53"/>
      <c r="C40" s="53"/>
      <c r="D40" s="54">
        <v>4</v>
      </c>
      <c r="E40" s="53"/>
      <c r="F40" s="53"/>
      <c r="G40" s="53"/>
      <c r="H40" s="53">
        <v>20</v>
      </c>
      <c r="I40" s="53"/>
      <c r="J40" s="53"/>
    </row>
    <row r="41" spans="1:10" x14ac:dyDescent="0.2">
      <c r="A41" s="53"/>
      <c r="B41" s="53"/>
      <c r="C41" s="53"/>
      <c r="D41" s="53"/>
      <c r="E41" s="53"/>
      <c r="F41" s="53"/>
      <c r="G41" s="53"/>
      <c r="H41" s="53"/>
      <c r="I41" s="53"/>
      <c r="J41" s="53"/>
    </row>
    <row r="42" spans="1:10" x14ac:dyDescent="0.2">
      <c r="A42" s="53"/>
      <c r="B42" s="53"/>
      <c r="C42" s="53"/>
      <c r="D42" s="54" t="s">
        <v>27</v>
      </c>
      <c r="E42" s="74" t="s">
        <v>103</v>
      </c>
      <c r="F42" s="73" t="s">
        <v>104</v>
      </c>
      <c r="G42" s="73" t="s">
        <v>110</v>
      </c>
      <c r="H42" s="73" t="s">
        <v>111</v>
      </c>
      <c r="I42" s="73" t="s">
        <v>112</v>
      </c>
      <c r="J42" s="73" t="s">
        <v>106</v>
      </c>
    </row>
    <row r="43" spans="1:10" x14ac:dyDescent="0.2">
      <c r="A43" s="53"/>
      <c r="B43" s="53"/>
      <c r="C43" s="53"/>
      <c r="D43" s="54">
        <v>1</v>
      </c>
      <c r="E43" s="53">
        <v>16.5</v>
      </c>
      <c r="F43" s="53">
        <v>37.450000000000003</v>
      </c>
      <c r="G43" s="53">
        <v>40</v>
      </c>
      <c r="H43" s="53">
        <v>60</v>
      </c>
      <c r="I43" s="53">
        <v>100</v>
      </c>
      <c r="J43" s="53"/>
    </row>
    <row r="44" spans="1:10" x14ac:dyDescent="0.2">
      <c r="A44" s="53"/>
      <c r="B44" s="53"/>
      <c r="C44" s="53"/>
      <c r="D44" s="54">
        <v>2</v>
      </c>
      <c r="E44" s="53"/>
      <c r="F44" s="53"/>
      <c r="G44" s="53">
        <v>118</v>
      </c>
      <c r="H44" s="53">
        <v>90</v>
      </c>
      <c r="I44" s="53">
        <v>70</v>
      </c>
      <c r="J44" s="53"/>
    </row>
    <row r="45" spans="1:10" x14ac:dyDescent="0.2">
      <c r="A45" s="53"/>
      <c r="B45" s="53"/>
      <c r="C45" s="53"/>
      <c r="D45" s="54">
        <v>3</v>
      </c>
      <c r="E45" s="53"/>
      <c r="F45" s="53"/>
      <c r="G45" s="53">
        <v>118</v>
      </c>
      <c r="H45" s="53">
        <v>90</v>
      </c>
      <c r="I45" s="53">
        <v>70</v>
      </c>
      <c r="J45" s="53"/>
    </row>
    <row r="46" spans="1:10" x14ac:dyDescent="0.2">
      <c r="A46" s="53"/>
      <c r="B46" s="53"/>
      <c r="C46" s="53"/>
      <c r="D46" s="54">
        <v>4</v>
      </c>
      <c r="E46" s="53"/>
      <c r="F46" s="53"/>
      <c r="G46" s="53"/>
      <c r="H46" s="53"/>
      <c r="I46" s="53"/>
      <c r="J46" s="53">
        <v>9</v>
      </c>
    </row>
    <row r="49" spans="1:3" x14ac:dyDescent="0.2">
      <c r="A49" s="43"/>
    </row>
    <row r="50" spans="1:3" x14ac:dyDescent="0.2">
      <c r="A50" s="43"/>
      <c r="B50" s="43"/>
      <c r="C50" s="43"/>
    </row>
  </sheetData>
  <sheetProtection sheet="1" selectLockedCells="1"/>
  <mergeCells count="1">
    <mergeCell ref="M11:P1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brechnung_Rechnung_Sammlungen-f"/>
    <f:field ref="objsubject" par="" edit="true" text=""/>
    <f:field ref="objcreatedby" par="" text="Kägi, Christina, BLW"/>
    <f:field ref="objcreatedat" par="" text="04.02.2019 16:40:34"/>
    <f:field ref="objchangedby" par="" text="Sprenger, Tim, BLW"/>
    <f:field ref="objmodifiedat" par="" text="11.03.2019 13:36:54"/>
    <f:field ref="doc_FSCFOLIO_1_1001_FieldDocumentNumber" par="" text=""/>
    <f:field ref="doc_FSCFOLIO_1_1001_FieldSubject" par="" edit="true" text=""/>
    <f:field ref="FSCFOLIO_1_1001_FieldCurrentUser" par="" text="BLW Hanspeter Kreis"/>
    <f:field ref="CCAPRECONFIG_15_1001_Objektname" par="" edit="true" text="Abrechnung_Rechnung_Sammlungen-f"/>
    <f:field ref="CHPRECONFIG_1_1001_Objektname" par="" edit="true" text="Abrechnung_Rechnung_Sammlungen-f"/>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Instruction</vt:lpstr>
      <vt:lpstr>Calculateur de budget (contrat)</vt:lpstr>
      <vt:lpstr>Décompte (OFAG)</vt:lpstr>
      <vt:lpstr>Facture (DFF)</vt:lpstr>
      <vt:lpstr>Tabelle1</vt:lpstr>
    </vt:vector>
  </TitlesOfParts>
  <Company>RAC - Changins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haener</dc:creator>
  <cp:lastModifiedBy>Kägi Christina BLW</cp:lastModifiedBy>
  <cp:lastPrinted>2018-12-11T15:00:00Z</cp:lastPrinted>
  <dcterms:created xsi:type="dcterms:W3CDTF">2006-04-25T15:10:27Z</dcterms:created>
  <dcterms:modified xsi:type="dcterms:W3CDTF">2019-11-11T10:18:16Z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COO.2101.101.7.1411606</vt:lpwstr>
  </property>
  <property fmtid="{D5CDD505-2E9C-101B-9397-08002B2CF9AE}" pid="3" name="FSC#COOELAK@1.1001:Subject">
    <vt:lpwstr/>
  </property>
  <property fmtid="{D5CDD505-2E9C-101B-9397-08002B2CF9AE}" pid="4" name="FSC#COOELAK@1.1001:FileReference">
    <vt:lpwstr>211.160-00001</vt:lpwstr>
  </property>
  <property fmtid="{D5CDD505-2E9C-101B-9397-08002B2CF9AE}" pid="5" name="FSC#COOELAK@1.1001:FileRefYear">
    <vt:lpwstr>2017</vt:lpwstr>
  </property>
  <property fmtid="{D5CDD505-2E9C-101B-9397-08002B2CF9AE}" pid="6" name="FSC#COOELAK@1.1001:FileRefOrdinal">
    <vt:lpwstr>1</vt:lpwstr>
  </property>
  <property fmtid="{D5CDD505-2E9C-101B-9397-08002B2CF9AE}" pid="7" name="FSC#COOELAK@1.1001:FileRefOU">
    <vt:lpwstr>SGV / BLW</vt:lpwstr>
  </property>
  <property fmtid="{D5CDD505-2E9C-101B-9397-08002B2CF9AE}" pid="8" name="FSC#COOELAK@1.1001:Organization">
    <vt:lpwstr/>
  </property>
  <property fmtid="{D5CDD505-2E9C-101B-9397-08002B2CF9AE}" pid="9" name="FSC#COOELAK@1.1001:Owner">
    <vt:lpwstr>Kägi Christina, BLW</vt:lpwstr>
  </property>
  <property fmtid="{D5CDD505-2E9C-101B-9397-08002B2CF9AE}" pid="10" name="FSC#COOELAK@1.1001:OwnerExtension">
    <vt:lpwstr>+41 58 465 60 87</vt:lpwstr>
  </property>
  <property fmtid="{D5CDD505-2E9C-101B-9397-08002B2CF9AE}" pid="11" name="FSC#COOELAK@1.1001:OwnerFaxExtension">
    <vt:lpwstr>+41 58 462 26 34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Genetische Ressourcen und Technologie (FBGRT / BLW)</vt:lpwstr>
  </property>
  <property fmtid="{D5CDD505-2E9C-101B-9397-08002B2CF9AE}" pid="17" name="FSC#COOELAK@1.1001:CreatedAt">
    <vt:lpwstr>04.02.2019</vt:lpwstr>
  </property>
  <property fmtid="{D5CDD505-2E9C-101B-9397-08002B2CF9AE}" pid="18" name="FSC#COOELAK@1.1001:OU">
    <vt:lpwstr>Genetische Ressourcen und Technologie (FBGRT / BLW)</vt:lpwstr>
  </property>
  <property fmtid="{D5CDD505-2E9C-101B-9397-08002B2CF9AE}" pid="19" name="FSC#COOELAK@1.1001:Priority">
    <vt:lpwstr> ()</vt:lpwstr>
  </property>
  <property fmtid="{D5CDD505-2E9C-101B-9397-08002B2CF9AE}" pid="20" name="FSC#COOELAK@1.1001:ObjBarCode">
    <vt:lpwstr>*COO.2101.101.7.1411606*</vt:lpwstr>
  </property>
  <property fmtid="{D5CDD505-2E9C-101B-9397-08002B2CF9AE}" pid="21" name="FSC#COOELAK@1.1001:RefBarCode">
    <vt:lpwstr>*COO.2101.101.3.1981329*</vt:lpwstr>
  </property>
  <property fmtid="{D5CDD505-2E9C-101B-9397-08002B2CF9AE}" pid="22" name="FSC#COOELAK@1.1001:FileRefBarCode">
    <vt:lpwstr>*211.160-00001*</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Kägi Christina, BLW</vt:lpwstr>
  </property>
  <property fmtid="{D5CDD505-2E9C-101B-9397-08002B2CF9AE}" pid="27" name="FSC#COOELAK@1.1001:ProcessResponsiblePhone">
    <vt:lpwstr>+41 58 465 60 87</vt:lpwstr>
  </property>
  <property fmtid="{D5CDD505-2E9C-101B-9397-08002B2CF9AE}" pid="28" name="FSC#COOELAK@1.1001:ProcessResponsibleMail">
    <vt:lpwstr>christina.kaegi@blw.admin.ch</vt:lpwstr>
  </property>
  <property fmtid="{D5CDD505-2E9C-101B-9397-08002B2CF9AE}" pid="29" name="FSC#COOELAK@1.1001:ProcessResponsibleFax">
    <vt:lpwstr>+41 58 462 26 34</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211.160</vt:lpwstr>
  </property>
  <property fmtid="{D5CDD505-2E9C-101B-9397-08002B2CF9AE}" pid="36" name="FSC#COOELAK@1.1001:CurrentUserRolePos">
    <vt:lpwstr>Sachbearbeiter/in</vt:lpwstr>
  </property>
  <property fmtid="{D5CDD505-2E9C-101B-9397-08002B2CF9AE}" pid="37" name="FSC#COOELAK@1.1001:CurrentUserEmail">
    <vt:lpwstr>hanspeter.kreis@blw.admin.ch</vt:lpwstr>
  </property>
  <property fmtid="{D5CDD505-2E9C-101B-9397-08002B2CF9AE}" pid="38" name="FSC#ELAKGOV@1.1001:PersonalSubjGender">
    <vt:lpwstr/>
  </property>
  <property fmtid="{D5CDD505-2E9C-101B-9397-08002B2CF9AE}" pid="39" name="FSC#ELAKGOV@1.1001:PersonalSubjFirstName">
    <vt:lpwstr/>
  </property>
  <property fmtid="{D5CDD505-2E9C-101B-9397-08002B2CF9AE}" pid="40" name="FSC#ELAKGOV@1.1001:PersonalSubjSurName">
    <vt:lpwstr/>
  </property>
  <property fmtid="{D5CDD505-2E9C-101B-9397-08002B2CF9AE}" pid="41" name="FSC#ELAKGOV@1.1001:PersonalSubjSalutation">
    <vt:lpwstr/>
  </property>
  <property fmtid="{D5CDD505-2E9C-101B-9397-08002B2CF9AE}" pid="42" name="FSC#ELAKGOV@1.1001:PersonalSubjAddress">
    <vt:lpwstr/>
  </property>
  <property fmtid="{D5CDD505-2E9C-101B-9397-08002B2CF9AE}" pid="43" name="FSC#EVDCFG@15.1400:PositionNumber">
    <vt:lpwstr/>
  </property>
  <property fmtid="{D5CDD505-2E9C-101B-9397-08002B2CF9AE}" pid="44" name="FSC#EVDCFG@15.1400:Dossierref">
    <vt:lpwstr>211.160-00001</vt:lpwstr>
  </property>
  <property fmtid="{D5CDD505-2E9C-101B-9397-08002B2CF9AE}" pid="45" name="FSC#EVDCFG@15.1400:FileRespEmail">
    <vt:lpwstr/>
  </property>
  <property fmtid="{D5CDD505-2E9C-101B-9397-08002B2CF9AE}" pid="46" name="FSC#EVDCFG@15.1400:FileRespFax">
    <vt:lpwstr/>
  </property>
  <property fmtid="{D5CDD505-2E9C-101B-9397-08002B2CF9AE}" pid="47" name="FSC#EVDCFG@15.1400:FileRespHome">
    <vt:lpwstr/>
  </property>
  <property fmtid="{D5CDD505-2E9C-101B-9397-08002B2CF9AE}" pid="48" name="FSC#EVDCFG@15.1400:FileResponsible">
    <vt:lpwstr/>
  </property>
  <property fmtid="{D5CDD505-2E9C-101B-9397-08002B2CF9AE}" pid="49" name="FSC#EVDCFG@15.1400:UserInCharge">
    <vt:lpwstr/>
  </property>
  <property fmtid="{D5CDD505-2E9C-101B-9397-08002B2CF9AE}" pid="50" name="FSC#EVDCFG@15.1400:FileRespOrg">
    <vt:lpwstr>Genetische Ressourcen und Technologie</vt:lpwstr>
  </property>
  <property fmtid="{D5CDD505-2E9C-101B-9397-08002B2CF9AE}" pid="51" name="FSC#EVDCFG@15.1400:FileRespOrgHome">
    <vt:lpwstr/>
  </property>
  <property fmtid="{D5CDD505-2E9C-101B-9397-08002B2CF9AE}" pid="52" name="FSC#EVDCFG@15.1400:FileRespOrgStreet">
    <vt:lpwstr/>
  </property>
  <property fmtid="{D5CDD505-2E9C-101B-9397-08002B2CF9AE}" pid="53" name="FSC#EVDCFG@15.1400:FileRespOrgZipCode">
    <vt:lpwstr/>
  </property>
  <property fmtid="{D5CDD505-2E9C-101B-9397-08002B2CF9AE}" pid="54" name="FSC#EVDCFG@15.1400:FileRespshortsign">
    <vt:lpwstr/>
  </property>
  <property fmtid="{D5CDD505-2E9C-101B-9397-08002B2CF9AE}" pid="55" name="FSC#EVDCFG@15.1400:FileRespStreet">
    <vt:lpwstr/>
  </property>
  <property fmtid="{D5CDD505-2E9C-101B-9397-08002B2CF9AE}" pid="56" name="FSC#EVDCFG@15.1400:FileRespTel">
    <vt:lpwstr/>
  </property>
  <property fmtid="{D5CDD505-2E9C-101B-9397-08002B2CF9AE}" pid="57" name="FSC#EVDCFG@15.1400:FileRespZipCode">
    <vt:lpwstr/>
  </property>
  <property fmtid="{D5CDD505-2E9C-101B-9397-08002B2CF9AE}" pid="58" name="FSC#EVDCFG@15.1400:OutAttachElectr">
    <vt:lpwstr/>
  </property>
  <property fmtid="{D5CDD505-2E9C-101B-9397-08002B2CF9AE}" pid="59" name="FSC#EVDCFG@15.1400:OutAttachPhysic">
    <vt:lpwstr/>
  </property>
  <property fmtid="{D5CDD505-2E9C-101B-9397-08002B2CF9AE}" pid="60" name="FSC#EVDCFG@15.1400:SignAcceptedDraft1">
    <vt:lpwstr/>
  </property>
  <property fmtid="{D5CDD505-2E9C-101B-9397-08002B2CF9AE}" pid="61" name="FSC#EVDCFG@15.1400:SignAcceptedDraft1FR">
    <vt:lpwstr/>
  </property>
  <property fmtid="{D5CDD505-2E9C-101B-9397-08002B2CF9AE}" pid="62" name="FSC#EVDCFG@15.1400:SignAcceptedDraft2">
    <vt:lpwstr/>
  </property>
  <property fmtid="{D5CDD505-2E9C-101B-9397-08002B2CF9AE}" pid="63" name="FSC#EVDCFG@15.1400:SignAcceptedDraft2FR">
    <vt:lpwstr/>
  </property>
  <property fmtid="{D5CDD505-2E9C-101B-9397-08002B2CF9AE}" pid="64" name="FSC#EVDCFG@15.1400:SignApproved1">
    <vt:lpwstr/>
  </property>
  <property fmtid="{D5CDD505-2E9C-101B-9397-08002B2CF9AE}" pid="65" name="FSC#EVDCFG@15.1400:SignApproved1FR">
    <vt:lpwstr/>
  </property>
  <property fmtid="{D5CDD505-2E9C-101B-9397-08002B2CF9AE}" pid="66" name="FSC#EVDCFG@15.1400:SignApproved2">
    <vt:lpwstr/>
  </property>
  <property fmtid="{D5CDD505-2E9C-101B-9397-08002B2CF9AE}" pid="67" name="FSC#EVDCFG@15.1400:SignApproved2FR">
    <vt:lpwstr/>
  </property>
  <property fmtid="{D5CDD505-2E9C-101B-9397-08002B2CF9AE}" pid="68" name="FSC#EVDCFG@15.1400:SubDossierBarCode">
    <vt:lpwstr/>
  </property>
  <property fmtid="{D5CDD505-2E9C-101B-9397-08002B2CF9AE}" pid="69" name="FSC#EVDCFG@15.1400:Subject">
    <vt:lpwstr/>
  </property>
  <property fmtid="{D5CDD505-2E9C-101B-9397-08002B2CF9AE}" pid="70" name="FSC#EVDCFG@15.1400:Title">
    <vt:lpwstr>Abrechnung_Rechnung_Sammlungen-f</vt:lpwstr>
  </property>
  <property fmtid="{D5CDD505-2E9C-101B-9397-08002B2CF9AE}" pid="71" name="FSC#EVDCFG@15.1400:UserFunction">
    <vt:lpwstr/>
  </property>
  <property fmtid="{D5CDD505-2E9C-101B-9397-08002B2CF9AE}" pid="72" name="FSC#EVDCFG@15.1400:SalutationEnglish">
    <vt:lpwstr>Genetic Resources and Technologies Unit</vt:lpwstr>
  </property>
  <property fmtid="{D5CDD505-2E9C-101B-9397-08002B2CF9AE}" pid="73" name="FSC#EVDCFG@15.1400:SalutationFrench">
    <vt:lpwstr>Secteur Ressources génétiques et technologies</vt:lpwstr>
  </property>
  <property fmtid="{D5CDD505-2E9C-101B-9397-08002B2CF9AE}" pid="74" name="FSC#EVDCFG@15.1400:SalutationGerman">
    <vt:lpwstr>Fachbereich Genetische Ressourcen und Technologien</vt:lpwstr>
  </property>
  <property fmtid="{D5CDD505-2E9C-101B-9397-08002B2CF9AE}" pid="75" name="FSC#EVDCFG@15.1400:SalutationItalian">
    <vt:lpwstr>Settore risorse genetiche e tecnologie</vt:lpwstr>
  </property>
  <property fmtid="{D5CDD505-2E9C-101B-9397-08002B2CF9AE}" pid="76" name="FSC#EVDCFG@15.1400:SalutationEnglishUser">
    <vt:lpwstr/>
  </property>
  <property fmtid="{D5CDD505-2E9C-101B-9397-08002B2CF9AE}" pid="77" name="FSC#EVDCFG@15.1400:SalutationFrenchUser">
    <vt:lpwstr/>
  </property>
  <property fmtid="{D5CDD505-2E9C-101B-9397-08002B2CF9AE}" pid="78" name="FSC#EVDCFG@15.1400:SalutationGermanUser">
    <vt:lpwstr/>
  </property>
  <property fmtid="{D5CDD505-2E9C-101B-9397-08002B2CF9AE}" pid="79" name="FSC#EVDCFG@15.1400:SalutationItalianUser">
    <vt:lpwstr/>
  </property>
  <property fmtid="{D5CDD505-2E9C-101B-9397-08002B2CF9AE}" pid="80" name="FSC#EVDCFG@15.1400:FileRespOrgShortname">
    <vt:lpwstr>FBGRT / BLW</vt:lpwstr>
  </property>
  <property fmtid="{D5CDD505-2E9C-101B-9397-08002B2CF9AE}" pid="81" name="FSC#EVDCFG@15.1400:ActualVersionNumber">
    <vt:lpwstr>2</vt:lpwstr>
  </property>
  <property fmtid="{D5CDD505-2E9C-101B-9397-08002B2CF9AE}" pid="82" name="FSC#EVDCFG@15.1400:ActualVersionCreatedAt">
    <vt:lpwstr>2019-02-19T14:20:50</vt:lpwstr>
  </property>
  <property fmtid="{D5CDD505-2E9C-101B-9397-08002B2CF9AE}" pid="83" name="FSC#EVDCFG@15.1400:ResponsibleBureau_DE">
    <vt:lpwstr>Bundesamt für Landwirtschaft BLW</vt:lpwstr>
  </property>
  <property fmtid="{D5CDD505-2E9C-101B-9397-08002B2CF9AE}" pid="84" name="FSC#EVDCFG@15.1400:ResponsibleBureau_EN">
    <vt:lpwstr>Federal Office for Agriculture FOAG</vt:lpwstr>
  </property>
  <property fmtid="{D5CDD505-2E9C-101B-9397-08002B2CF9AE}" pid="85" name="FSC#EVDCFG@15.1400:ResponsibleBureau_FR">
    <vt:lpwstr>Office fédéral de l'agriculture OFAG</vt:lpwstr>
  </property>
  <property fmtid="{D5CDD505-2E9C-101B-9397-08002B2CF9AE}" pid="86" name="FSC#EVDCFG@15.1400:ResponsibleBureau_IT">
    <vt:lpwstr>Ufficio federale dell'agricoltura UFAG</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y fmtid="{D5CDD505-2E9C-101B-9397-08002B2CF9AE}" pid="96" name="FSC#EVDCFG@15.1400:DocumentID">
    <vt:lpwstr/>
  </property>
  <property fmtid="{D5CDD505-2E9C-101B-9397-08002B2CF9AE}" pid="97" name="FSC#EVDCFG@15.1400:DossierBarCode">
    <vt:lpwstr/>
  </property>
  <property fmtid="{D5CDD505-2E9C-101B-9397-08002B2CF9AE}" pid="98" name="FSC#EVDCFG@15.1400:ResponsibleEditorFirstname">
    <vt:lpwstr/>
  </property>
  <property fmtid="{D5CDD505-2E9C-101B-9397-08002B2CF9AE}" pid="99" name="FSC#EVDCFG@15.1400:ResponsibleEditorSurname">
    <vt:lpwstr/>
  </property>
  <property fmtid="{D5CDD505-2E9C-101B-9397-08002B2CF9AE}" pid="100" name="FSC#EVDCFG@15.1400:GroupTitle">
    <vt:lpwstr>Genetische Ressourcen und Technologie</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Abrechnung_Rechnung_Sammlungen-f</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211.160-00001/00002</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ies>
</file>