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Arbeitsvorlagen PRE\Vorlagen_Stand_02062022\Vorabklärung\"/>
    </mc:Choice>
  </mc:AlternateContent>
  <bookViews>
    <workbookView xWindow="0" yWindow="0" windowWidth="19200" windowHeight="6530"/>
  </bookViews>
  <sheets>
    <sheet name="Conto economico" sheetId="10" r:id="rId1"/>
    <sheet name="Panoramica SP" sheetId="1" r:id="rId2"/>
    <sheet name="Esempio ipotesi" sheetId="9" r:id="rId3"/>
    <sheet name="Dropdown input" sheetId="11" state="hidden" r:id="rId4"/>
  </sheets>
  <definedNames>
    <definedName name="_xlnm.Print_Area" localSheetId="0">'Conto economico'!$A$1:$Q$69</definedName>
    <definedName name="_xlnm.Print_Area" localSheetId="3">'Dropdown input'!$A$1:$P$63</definedName>
    <definedName name="_xlnm.Print_Area" localSheetId="2">'Esempio ipotesi'!$A$1:$P$127</definedName>
    <definedName name="_xlnm.Print_Area" localSheetId="1">'Panoramica SP'!$A$1:$AH$30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0" l="1"/>
  <c r="C27" i="10"/>
  <c r="C17" i="10"/>
  <c r="C3" i="10"/>
  <c r="C4" i="10"/>
  <c r="C5" i="10"/>
  <c r="C6" i="10"/>
  <c r="C7" i="10"/>
  <c r="C8" i="10"/>
  <c r="E26" i="1" l="1"/>
  <c r="F26" i="1" s="1"/>
  <c r="G26" i="1"/>
  <c r="H26" i="1"/>
  <c r="Z26" i="1"/>
  <c r="E27" i="1"/>
  <c r="G27" i="1"/>
  <c r="H27" i="1"/>
  <c r="Z27" i="1"/>
  <c r="E28" i="1"/>
  <c r="F28" i="1" s="1"/>
  <c r="G28" i="1"/>
  <c r="H28" i="1"/>
  <c r="Z28" i="1"/>
  <c r="B29" i="1"/>
  <c r="E29" i="1"/>
  <c r="G29" i="1"/>
  <c r="O29" i="1"/>
  <c r="U29" i="1"/>
  <c r="V29" i="1"/>
  <c r="W29" i="1"/>
  <c r="X29" i="1"/>
  <c r="I26" i="1" l="1"/>
  <c r="I28" i="1"/>
  <c r="I27" i="1"/>
  <c r="K28" i="1"/>
  <c r="K26" i="1"/>
  <c r="H29" i="1"/>
  <c r="I29" i="1" s="1"/>
  <c r="M26" i="1"/>
  <c r="M28" i="1"/>
  <c r="J28" i="1"/>
  <c r="F27" i="1"/>
  <c r="M27" i="1" s="1"/>
  <c r="J26" i="1"/>
  <c r="L26" i="1" l="1"/>
  <c r="N26" i="1" s="1"/>
  <c r="P26" i="1" s="1"/>
  <c r="Q26" i="1" s="1"/>
  <c r="R26" i="1" s="1"/>
  <c r="S26" i="1" s="1"/>
  <c r="K27" i="1"/>
  <c r="L28" i="1"/>
  <c r="N28" i="1" s="1"/>
  <c r="P28" i="1" s="1"/>
  <c r="Q28" i="1" s="1"/>
  <c r="R28" i="1" s="1"/>
  <c r="S28" i="1" s="1"/>
  <c r="T28" i="1" s="1"/>
  <c r="J27" i="1"/>
  <c r="J29" i="1" s="1"/>
  <c r="E9" i="1"/>
  <c r="M9" i="1" s="1"/>
  <c r="E10" i="1"/>
  <c r="M10" i="1" s="1"/>
  <c r="E11" i="1"/>
  <c r="H11" i="1" s="1"/>
  <c r="E12" i="1"/>
  <c r="K12" i="1" s="1"/>
  <c r="E13" i="1"/>
  <c r="J13" i="1" s="1"/>
  <c r="E14" i="1"/>
  <c r="H14" i="1" s="1"/>
  <c r="E15" i="1"/>
  <c r="J15" i="1" s="1"/>
  <c r="E16" i="1"/>
  <c r="K16" i="1" s="1"/>
  <c r="E8" i="1"/>
  <c r="J8" i="1" s="1"/>
  <c r="H18" i="11"/>
  <c r="G18" i="11"/>
  <c r="M15" i="1" l="1"/>
  <c r="H15" i="1"/>
  <c r="K11" i="1"/>
  <c r="J11" i="1"/>
  <c r="K15" i="1"/>
  <c r="M11" i="1"/>
  <c r="K13" i="1"/>
  <c r="T26" i="1"/>
  <c r="H8" i="1"/>
  <c r="H13" i="1"/>
  <c r="J16" i="1"/>
  <c r="K10" i="1"/>
  <c r="M14" i="1"/>
  <c r="H10" i="1"/>
  <c r="J14" i="1"/>
  <c r="K8" i="1"/>
  <c r="H16" i="1"/>
  <c r="J10" i="1"/>
  <c r="K14" i="1"/>
  <c r="M8" i="1"/>
  <c r="N8" i="1" s="1"/>
  <c r="M13" i="1"/>
  <c r="M16" i="1"/>
  <c r="L27" i="1"/>
  <c r="H9" i="1"/>
  <c r="J9" i="1"/>
  <c r="K9" i="1"/>
  <c r="J12" i="1"/>
  <c r="M12" i="1"/>
  <c r="H12" i="1"/>
  <c r="N27" i="1" l="1"/>
  <c r="L29" i="1"/>
  <c r="K29" i="1" s="1"/>
  <c r="P27" i="1" l="1"/>
  <c r="Q27" i="1" s="1"/>
  <c r="R27" i="1" s="1"/>
  <c r="S27" i="1" s="1"/>
  <c r="N29" i="1"/>
  <c r="T27" i="1" l="1"/>
  <c r="S29" i="1"/>
  <c r="P29" i="1"/>
  <c r="M29" i="1"/>
  <c r="Q29" i="1" l="1"/>
  <c r="R29" i="1" s="1"/>
  <c r="T29" i="1"/>
  <c r="Y29" i="1"/>
  <c r="Z29" i="1" s="1"/>
  <c r="M59" i="11" l="1"/>
  <c r="M58" i="11"/>
  <c r="M57" i="11"/>
  <c r="M56" i="11"/>
  <c r="M55" i="11"/>
  <c r="M54" i="11"/>
  <c r="M53" i="11"/>
  <c r="M52" i="11"/>
  <c r="M51" i="11"/>
  <c r="N59" i="11"/>
  <c r="N58" i="11"/>
  <c r="N57" i="11"/>
  <c r="N56" i="11"/>
  <c r="N55" i="11"/>
  <c r="N54" i="11"/>
  <c r="N53" i="11"/>
  <c r="N52" i="11"/>
  <c r="N51" i="11"/>
  <c r="J56" i="11"/>
  <c r="J55" i="11"/>
  <c r="J54" i="11"/>
  <c r="J53" i="11"/>
  <c r="J52" i="11"/>
  <c r="J51" i="11"/>
  <c r="K56" i="11"/>
  <c r="K55" i="11"/>
  <c r="K54" i="11"/>
  <c r="K53" i="11"/>
  <c r="K52" i="11"/>
  <c r="K51" i="11"/>
  <c r="G61" i="11"/>
  <c r="G60" i="11"/>
  <c r="G59" i="11"/>
  <c r="G58" i="11"/>
  <c r="G57" i="11"/>
  <c r="G56" i="11"/>
  <c r="G55" i="11"/>
  <c r="G54" i="11"/>
  <c r="G53" i="11"/>
  <c r="H60" i="11"/>
  <c r="H61" i="11"/>
  <c r="H59" i="11"/>
  <c r="H58" i="11"/>
  <c r="H57" i="11"/>
  <c r="H56" i="11"/>
  <c r="H55" i="11"/>
  <c r="H54" i="11"/>
  <c r="H53" i="11"/>
  <c r="D58" i="11"/>
  <c r="D57" i="11"/>
  <c r="D56" i="11"/>
  <c r="D55" i="11"/>
  <c r="D54" i="11"/>
  <c r="D53" i="11"/>
  <c r="E58" i="11"/>
  <c r="E57" i="11"/>
  <c r="E56" i="11"/>
  <c r="E55" i="11"/>
  <c r="E53" i="11"/>
  <c r="E54" i="11"/>
  <c r="N9" i="1" l="1"/>
  <c r="N10" i="1"/>
  <c r="N11" i="1"/>
  <c r="N12" i="1"/>
  <c r="N13" i="1"/>
  <c r="N14" i="1"/>
  <c r="N15" i="1"/>
  <c r="N16" i="1"/>
  <c r="P17" i="1" l="1"/>
  <c r="C10" i="9" l="1"/>
  <c r="G16" i="1" l="1"/>
  <c r="I16" i="1" l="1"/>
  <c r="O16" i="1" s="1"/>
  <c r="L16" i="1" l="1"/>
  <c r="Q16" i="1"/>
  <c r="R16" i="1" l="1"/>
  <c r="S16" i="1" s="1"/>
  <c r="T16" i="1" s="1"/>
  <c r="U16" i="1" l="1"/>
  <c r="Z16" i="1"/>
  <c r="AA16" i="1" s="1"/>
  <c r="AH16" i="1" s="1"/>
  <c r="O16" i="10"/>
  <c r="N16" i="10"/>
  <c r="M16" i="10"/>
  <c r="G9" i="1" l="1"/>
  <c r="G10" i="1"/>
  <c r="G11" i="1"/>
  <c r="G12" i="1"/>
  <c r="G13" i="1"/>
  <c r="G14" i="1"/>
  <c r="G15" i="1"/>
  <c r="G8" i="1"/>
  <c r="H10" i="11" l="1"/>
  <c r="G10" i="11"/>
  <c r="I10" i="1" l="1"/>
  <c r="O10" i="1" s="1"/>
  <c r="I12" i="1"/>
  <c r="O12" i="1" s="1"/>
  <c r="L12" i="1" l="1"/>
  <c r="L10" i="1"/>
  <c r="I8" i="1"/>
  <c r="O8" i="1" s="1"/>
  <c r="I13" i="1"/>
  <c r="O13" i="1" s="1"/>
  <c r="I11" i="1"/>
  <c r="O11" i="1" s="1"/>
  <c r="I9" i="1"/>
  <c r="O9" i="1" s="1"/>
  <c r="L9" i="1" l="1"/>
  <c r="L11" i="1"/>
  <c r="Q11" i="1"/>
  <c r="R11" i="1" s="1"/>
  <c r="L13" i="1"/>
  <c r="L8" i="1"/>
  <c r="Q8" i="1"/>
  <c r="R8" i="1" s="1"/>
  <c r="Q10" i="1"/>
  <c r="R10" i="1" s="1"/>
  <c r="Q13" i="1"/>
  <c r="R13" i="1" s="1"/>
  <c r="Q9" i="1" l="1"/>
  <c r="Q12" i="1"/>
  <c r="R12" i="1" s="1"/>
  <c r="S10" i="1"/>
  <c r="T10" i="1" l="1"/>
  <c r="R9" i="1"/>
  <c r="S9" i="1" s="1"/>
  <c r="T9" i="1" s="1"/>
  <c r="K38" i="10" l="1"/>
  <c r="C40" i="10" l="1"/>
  <c r="D46" i="9" l="1"/>
  <c r="E46" i="9"/>
  <c r="F46" i="9"/>
  <c r="G46" i="9"/>
  <c r="H46" i="9"/>
  <c r="I46" i="9"/>
  <c r="J46" i="9"/>
  <c r="C46" i="9"/>
  <c r="D33" i="9"/>
  <c r="E33" i="9"/>
  <c r="F33" i="9"/>
  <c r="G33" i="9"/>
  <c r="H33" i="9"/>
  <c r="I33" i="9"/>
  <c r="J33" i="9"/>
  <c r="C33" i="9"/>
  <c r="J38" i="9"/>
  <c r="J20" i="9"/>
  <c r="D10" i="9"/>
  <c r="E10" i="9"/>
  <c r="F10" i="9"/>
  <c r="G10" i="9"/>
  <c r="H10" i="9"/>
  <c r="I10" i="9"/>
  <c r="J10" i="9"/>
  <c r="I66" i="10"/>
  <c r="J17" i="10" l="1"/>
  <c r="O30" i="10"/>
  <c r="I17" i="10"/>
  <c r="K18" i="10"/>
  <c r="O28" i="10" l="1"/>
  <c r="O29" i="10"/>
  <c r="O34" i="10"/>
  <c r="O33" i="10"/>
  <c r="O35" i="10"/>
  <c r="O32" i="10"/>
  <c r="O31" i="10"/>
  <c r="O21" i="10"/>
  <c r="O25" i="10"/>
  <c r="O22" i="10"/>
  <c r="O26" i="10"/>
  <c r="O18" i="10"/>
  <c r="O27" i="10" l="1"/>
  <c r="S13" i="1"/>
  <c r="S11" i="1"/>
  <c r="T11" i="1" s="1"/>
  <c r="S12" i="1"/>
  <c r="T12" i="1" s="1"/>
  <c r="W17" i="1"/>
  <c r="X17" i="1"/>
  <c r="Y17" i="1"/>
  <c r="V17" i="1"/>
  <c r="T13" i="1" l="1"/>
  <c r="U11" i="1" l="1"/>
  <c r="Z11" i="1"/>
  <c r="AA11" i="1" s="1"/>
  <c r="AH11" i="1" s="1"/>
  <c r="U10" i="1"/>
  <c r="Z10" i="1"/>
  <c r="AA10" i="1" s="1"/>
  <c r="AH10" i="1" s="1"/>
  <c r="I14" i="1" l="1"/>
  <c r="O14" i="1" s="1"/>
  <c r="I15" i="1"/>
  <c r="O15" i="1" s="1"/>
  <c r="U12" i="1"/>
  <c r="Z12" i="1"/>
  <c r="AA12" i="1" s="1"/>
  <c r="AH12" i="1" s="1"/>
  <c r="U13" i="1"/>
  <c r="Z13" i="1"/>
  <c r="AA13" i="1" s="1"/>
  <c r="AH13" i="1" s="1"/>
  <c r="O17" i="1" l="1"/>
  <c r="Q15" i="1"/>
  <c r="L15" i="1"/>
  <c r="L14" i="1"/>
  <c r="R15" i="1" l="1"/>
  <c r="S15" i="1" s="1"/>
  <c r="T15" i="1" s="1"/>
  <c r="L17" i="1"/>
  <c r="Q14" i="1"/>
  <c r="R14" i="1" l="1"/>
  <c r="S14" i="1" s="1"/>
  <c r="T14" i="1" s="1"/>
  <c r="Z9" i="1"/>
  <c r="U15" i="1"/>
  <c r="Z15" i="1"/>
  <c r="U9" i="1"/>
  <c r="Z14" i="1" l="1"/>
  <c r="U14" i="1"/>
  <c r="J83" i="9" l="1"/>
  <c r="H83" i="9"/>
  <c r="G83" i="9"/>
  <c r="F83" i="9"/>
  <c r="E83" i="9"/>
  <c r="D83" i="9"/>
  <c r="C83" i="9"/>
  <c r="K43" i="10" l="1"/>
  <c r="K55" i="10"/>
  <c r="K57" i="10"/>
  <c r="J118" i="9"/>
  <c r="H118" i="9"/>
  <c r="G118" i="9"/>
  <c r="F118" i="9"/>
  <c r="E118" i="9"/>
  <c r="D118" i="9"/>
  <c r="C118" i="9"/>
  <c r="J116" i="9"/>
  <c r="J114" i="9" s="1"/>
  <c r="H116" i="9"/>
  <c r="H114" i="9" s="1"/>
  <c r="G116" i="9"/>
  <c r="G114" i="9" s="1"/>
  <c r="F116" i="9"/>
  <c r="F114" i="9" s="1"/>
  <c r="E116" i="9"/>
  <c r="E114" i="9" s="1"/>
  <c r="D116" i="9"/>
  <c r="D114" i="9" s="1"/>
  <c r="C114" i="9"/>
  <c r="J108" i="9"/>
  <c r="H108" i="9"/>
  <c r="G108" i="9"/>
  <c r="F108" i="9"/>
  <c r="E108" i="9"/>
  <c r="D108" i="9"/>
  <c r="C108" i="9"/>
  <c r="J106" i="9"/>
  <c r="J104" i="9" s="1"/>
  <c r="H106" i="9"/>
  <c r="H104" i="9" s="1"/>
  <c r="G106" i="9"/>
  <c r="G104" i="9" s="1"/>
  <c r="F106" i="9"/>
  <c r="F104" i="9" s="1"/>
  <c r="E106" i="9"/>
  <c r="E104" i="9" s="1"/>
  <c r="D106" i="9"/>
  <c r="D104" i="9" s="1"/>
  <c r="C104" i="9"/>
  <c r="J99" i="9"/>
  <c r="J98" i="9" s="1"/>
  <c r="H99" i="9"/>
  <c r="G99" i="9"/>
  <c r="G98" i="9" s="1"/>
  <c r="F99" i="9"/>
  <c r="F98" i="9" s="1"/>
  <c r="E99" i="9"/>
  <c r="E98" i="9" s="1"/>
  <c r="D99" i="9"/>
  <c r="D98" i="9" s="1"/>
  <c r="H98" i="9"/>
  <c r="C98" i="9"/>
  <c r="J93" i="9"/>
  <c r="H93" i="9"/>
  <c r="G93" i="9"/>
  <c r="F93" i="9"/>
  <c r="E93" i="9"/>
  <c r="D93" i="9"/>
  <c r="C93" i="9"/>
  <c r="J88" i="9"/>
  <c r="H88" i="9"/>
  <c r="G88" i="9"/>
  <c r="F88" i="9"/>
  <c r="E88" i="9"/>
  <c r="D88" i="9"/>
  <c r="C88" i="9"/>
  <c r="J73" i="9"/>
  <c r="H73" i="9"/>
  <c r="G73" i="9"/>
  <c r="F73" i="9"/>
  <c r="E73" i="9"/>
  <c r="D73" i="9"/>
  <c r="C73" i="9"/>
  <c r="J56" i="9"/>
  <c r="J27" i="10" s="1"/>
  <c r="H56" i="9"/>
  <c r="H27" i="10" s="1"/>
  <c r="G56" i="9"/>
  <c r="G27" i="10" s="1"/>
  <c r="F56" i="9"/>
  <c r="F27" i="10" s="1"/>
  <c r="E56" i="9"/>
  <c r="E27" i="10" s="1"/>
  <c r="D56" i="9"/>
  <c r="D27" i="10" s="1"/>
  <c r="C56" i="9"/>
  <c r="J55" i="9"/>
  <c r="H55" i="9"/>
  <c r="H17" i="10" s="1"/>
  <c r="G55" i="9"/>
  <c r="G17" i="10" s="1"/>
  <c r="F55" i="9"/>
  <c r="F17" i="10" s="1"/>
  <c r="E55" i="9"/>
  <c r="E17" i="10" s="1"/>
  <c r="D55" i="9"/>
  <c r="D17" i="10" s="1"/>
  <c r="C55" i="9"/>
  <c r="C42" i="9"/>
  <c r="C41" i="9"/>
  <c r="K39" i="9"/>
  <c r="I38" i="9"/>
  <c r="H38" i="9"/>
  <c r="G38" i="9"/>
  <c r="F38" i="9"/>
  <c r="E38" i="9"/>
  <c r="D38" i="9"/>
  <c r="K37" i="9"/>
  <c r="K36" i="9"/>
  <c r="D35" i="9"/>
  <c r="E35" i="9" s="1"/>
  <c r="E42" i="9" s="1"/>
  <c r="K25" i="9"/>
  <c r="K23" i="9"/>
  <c r="C21" i="9"/>
  <c r="I20" i="9"/>
  <c r="K20" i="9" s="1"/>
  <c r="D19" i="9"/>
  <c r="D21" i="9" s="1"/>
  <c r="D26" i="9" s="1"/>
  <c r="K18" i="9"/>
  <c r="C15" i="9"/>
  <c r="C29" i="9" s="1"/>
  <c r="K14" i="9"/>
  <c r="K13" i="9"/>
  <c r="D12" i="9"/>
  <c r="K27" i="10" l="1"/>
  <c r="M32" i="10"/>
  <c r="M31" i="10"/>
  <c r="M35" i="10"/>
  <c r="M33" i="10"/>
  <c r="M34" i="10"/>
  <c r="N33" i="10"/>
  <c r="N34" i="10"/>
  <c r="N32" i="10"/>
  <c r="N31" i="10"/>
  <c r="N35" i="10"/>
  <c r="N22" i="10"/>
  <c r="N26" i="10"/>
  <c r="N21" i="10"/>
  <c r="N25" i="10"/>
  <c r="E66" i="10"/>
  <c r="G66" i="10"/>
  <c r="J66" i="10"/>
  <c r="H66" i="10"/>
  <c r="D66" i="10"/>
  <c r="C66" i="10"/>
  <c r="F66" i="10"/>
  <c r="K41" i="10"/>
  <c r="K45" i="10"/>
  <c r="K47" i="10"/>
  <c r="K44" i="10"/>
  <c r="C113" i="9"/>
  <c r="C102" i="9" s="1"/>
  <c r="E113" i="9"/>
  <c r="E102" i="9" s="1"/>
  <c r="K20" i="10"/>
  <c r="K37" i="10"/>
  <c r="C65" i="10"/>
  <c r="K30" i="10"/>
  <c r="C43" i="9"/>
  <c r="C57" i="9"/>
  <c r="H113" i="9"/>
  <c r="H102" i="9" s="1"/>
  <c r="D41" i="9"/>
  <c r="J113" i="9"/>
  <c r="J102" i="9" s="1"/>
  <c r="D42" i="9"/>
  <c r="G57" i="9"/>
  <c r="D57" i="9"/>
  <c r="H57" i="9"/>
  <c r="F113" i="9"/>
  <c r="F102" i="9" s="1"/>
  <c r="E19" i="9"/>
  <c r="K38" i="9"/>
  <c r="E57" i="9"/>
  <c r="J57" i="9"/>
  <c r="G113" i="9"/>
  <c r="G102" i="9" s="1"/>
  <c r="D113" i="9"/>
  <c r="D102" i="9" s="1"/>
  <c r="C26" i="9"/>
  <c r="F57" i="9"/>
  <c r="E41" i="9"/>
  <c r="D15" i="9"/>
  <c r="D29" i="9" s="1"/>
  <c r="E12" i="9"/>
  <c r="F35" i="9"/>
  <c r="C64" i="10" l="1"/>
  <c r="C36" i="10"/>
  <c r="M21" i="10"/>
  <c r="M25" i="10"/>
  <c r="M22" i="10"/>
  <c r="M26" i="10"/>
  <c r="M18" i="10"/>
  <c r="M19" i="10"/>
  <c r="M20" i="10"/>
  <c r="K46" i="10"/>
  <c r="M28" i="10"/>
  <c r="N28" i="10"/>
  <c r="M30" i="10"/>
  <c r="M29" i="10"/>
  <c r="D43" i="9"/>
  <c r="E21" i="9"/>
  <c r="E26" i="9" s="1"/>
  <c r="F19" i="9"/>
  <c r="F12" i="9"/>
  <c r="E15" i="9"/>
  <c r="C28" i="9"/>
  <c r="D28" i="9"/>
  <c r="F42" i="9"/>
  <c r="F41" i="9"/>
  <c r="G35" i="9"/>
  <c r="E43" i="9"/>
  <c r="C39" i="10" l="1"/>
  <c r="M27" i="10"/>
  <c r="M17" i="10"/>
  <c r="N29" i="10"/>
  <c r="D36" i="10"/>
  <c r="D39" i="10" s="1"/>
  <c r="D65" i="10"/>
  <c r="N30" i="10"/>
  <c r="E28" i="9"/>
  <c r="E29" i="9"/>
  <c r="F21" i="9"/>
  <c r="F26" i="9" s="1"/>
  <c r="G19" i="9"/>
  <c r="D30" i="9"/>
  <c r="F43" i="9"/>
  <c r="F15" i="9"/>
  <c r="G12" i="9"/>
  <c r="C30" i="9"/>
  <c r="G42" i="9"/>
  <c r="G41" i="9"/>
  <c r="H35" i="9"/>
  <c r="N27" i="10" l="1"/>
  <c r="D64" i="10"/>
  <c r="N20" i="10"/>
  <c r="N19" i="10"/>
  <c r="E64" i="10"/>
  <c r="N18" i="10"/>
  <c r="E36" i="10"/>
  <c r="E39" i="10" s="1"/>
  <c r="E30" i="9"/>
  <c r="G21" i="9"/>
  <c r="G26" i="9" s="1"/>
  <c r="H19" i="9"/>
  <c r="G43" i="9"/>
  <c r="G15" i="9"/>
  <c r="H12" i="9"/>
  <c r="F28" i="9"/>
  <c r="I35" i="9"/>
  <c r="J35" i="9" s="1"/>
  <c r="H41" i="9"/>
  <c r="H42" i="9"/>
  <c r="F29" i="9"/>
  <c r="F65" i="10" s="1"/>
  <c r="J42" i="9" l="1"/>
  <c r="J41" i="9"/>
  <c r="J43" i="9" s="1"/>
  <c r="N17" i="10"/>
  <c r="AA15" i="1"/>
  <c r="AH15" i="1" s="1"/>
  <c r="AA14" i="1"/>
  <c r="AH14" i="1" s="1"/>
  <c r="F36" i="10"/>
  <c r="F39" i="10" s="1"/>
  <c r="F64" i="10"/>
  <c r="E65" i="10"/>
  <c r="G28" i="9"/>
  <c r="I19" i="9"/>
  <c r="H21" i="9"/>
  <c r="G29" i="9"/>
  <c r="G65" i="10" s="1"/>
  <c r="H43" i="9"/>
  <c r="I41" i="9"/>
  <c r="I42" i="9"/>
  <c r="K35" i="9"/>
  <c r="F30" i="9"/>
  <c r="H15" i="9"/>
  <c r="I12" i="9"/>
  <c r="I21" i="9" l="1"/>
  <c r="I26" i="9" s="1"/>
  <c r="J19" i="9"/>
  <c r="J21" i="9" s="1"/>
  <c r="J26" i="9" s="1"/>
  <c r="J12" i="9"/>
  <c r="I15" i="9"/>
  <c r="G36" i="10"/>
  <c r="K19" i="9"/>
  <c r="G64" i="10"/>
  <c r="H26" i="9"/>
  <c r="K21" i="9"/>
  <c r="I29" i="9"/>
  <c r="K12" i="9"/>
  <c r="I43" i="9"/>
  <c r="K43" i="9" s="1"/>
  <c r="K41" i="9"/>
  <c r="K19" i="10" s="1"/>
  <c r="K42" i="9"/>
  <c r="H29" i="9"/>
  <c r="H65" i="10" s="1"/>
  <c r="G30" i="9"/>
  <c r="K26" i="9" l="1"/>
  <c r="J29" i="9"/>
  <c r="J15" i="9"/>
  <c r="J28" i="9" s="1"/>
  <c r="J30" i="9" s="1"/>
  <c r="G39" i="10"/>
  <c r="K29" i="10"/>
  <c r="H28" i="9"/>
  <c r="I28" i="9"/>
  <c r="K15" i="9"/>
  <c r="K29" i="9"/>
  <c r="O20" i="10" l="1"/>
  <c r="O19" i="10"/>
  <c r="I65" i="10"/>
  <c r="K28" i="10"/>
  <c r="I36" i="10"/>
  <c r="I39" i="10" s="1"/>
  <c r="I64" i="10"/>
  <c r="H30" i="9"/>
  <c r="H36" i="10"/>
  <c r="J65" i="10"/>
  <c r="I30" i="9"/>
  <c r="K28" i="9"/>
  <c r="J36" i="10" s="1"/>
  <c r="J39" i="10" s="1"/>
  <c r="O17" i="10" l="1"/>
  <c r="H39" i="10"/>
  <c r="K39" i="10" s="1"/>
  <c r="K36" i="10"/>
  <c r="K30" i="9"/>
  <c r="H64" i="10"/>
  <c r="K17" i="10"/>
  <c r="J64" i="10"/>
  <c r="D124" i="9" l="1"/>
  <c r="D122" i="9" s="1"/>
  <c r="D80" i="9"/>
  <c r="D78" i="9" s="1"/>
  <c r="C124" i="9" l="1"/>
  <c r="C122" i="9" s="1"/>
  <c r="C80" i="9"/>
  <c r="C78" i="9" s="1"/>
  <c r="C67" i="10" l="1"/>
  <c r="M41" i="10"/>
  <c r="C51" i="10"/>
  <c r="C68" i="10" l="1"/>
  <c r="C53" i="10"/>
  <c r="C58" i="10" l="1"/>
  <c r="C60" i="10" l="1"/>
  <c r="C61" i="10" l="1"/>
  <c r="AA9" i="1"/>
  <c r="AH9" i="1" s="1"/>
  <c r="E124" i="9"/>
  <c r="E122" i="9" s="1"/>
  <c r="E80" i="9"/>
  <c r="E78" i="9" s="1"/>
  <c r="E40" i="10" l="1"/>
  <c r="F80" i="9"/>
  <c r="F78" i="9" s="1"/>
  <c r="F124" i="9"/>
  <c r="F122" i="9" s="1"/>
  <c r="E67" i="10" l="1"/>
  <c r="E51" i="10"/>
  <c r="F40" i="10"/>
  <c r="G124" i="9"/>
  <c r="G122" i="9" s="1"/>
  <c r="G80" i="9"/>
  <c r="G78" i="9" s="1"/>
  <c r="F67" i="10" l="1"/>
  <c r="F51" i="10"/>
  <c r="G40" i="10"/>
  <c r="H124" i="9"/>
  <c r="H122" i="9" s="1"/>
  <c r="H80" i="9"/>
  <c r="H78" i="9" s="1"/>
  <c r="J124" i="9"/>
  <c r="J122" i="9" s="1"/>
  <c r="J80" i="9"/>
  <c r="J78" i="9" s="1"/>
  <c r="G67" i="10" l="1"/>
  <c r="G51" i="10"/>
  <c r="H40" i="10"/>
  <c r="H67" i="10" l="1"/>
  <c r="H51" i="10"/>
  <c r="I40" i="10"/>
  <c r="K52" i="10"/>
  <c r="I67" i="10" l="1"/>
  <c r="I51" i="10"/>
  <c r="I53" i="10" l="1"/>
  <c r="I58" i="10" l="1"/>
  <c r="I68" i="10" l="1"/>
  <c r="I60" i="10" l="1"/>
  <c r="M44" i="10" l="1"/>
  <c r="M46" i="10"/>
  <c r="M47" i="10"/>
  <c r="M45" i="10"/>
  <c r="M43" i="10"/>
  <c r="M42" i="10"/>
  <c r="M40" i="10" l="1"/>
  <c r="G53" i="10" l="1"/>
  <c r="G58" i="10" s="1"/>
  <c r="F53" i="10"/>
  <c r="F58" i="10" s="1"/>
  <c r="H53" i="10" l="1"/>
  <c r="E53" i="10"/>
  <c r="F68" i="10"/>
  <c r="G68" i="10"/>
  <c r="E58" i="10" l="1"/>
  <c r="H68" i="10"/>
  <c r="H58" i="10"/>
  <c r="H60" i="10" s="1"/>
  <c r="F60" i="10"/>
  <c r="E68" i="10"/>
  <c r="G60" i="10"/>
  <c r="K59" i="10"/>
  <c r="E60" i="10" l="1"/>
  <c r="S8" i="1" l="1"/>
  <c r="S17" i="1" s="1"/>
  <c r="T8" i="1" l="1"/>
  <c r="U8" i="1" l="1"/>
  <c r="T17" i="1"/>
  <c r="U17" i="1" s="1"/>
  <c r="Z8" i="1"/>
  <c r="Z17" i="1" l="1"/>
  <c r="AA8" i="1"/>
  <c r="AH8" i="1" l="1"/>
  <c r="AA17" i="1"/>
  <c r="AH17" i="1" s="1"/>
  <c r="K54" i="10" l="1"/>
  <c r="J40" i="10" l="1"/>
  <c r="O42" i="10" s="1"/>
  <c r="D40" i="10"/>
  <c r="K42" i="10"/>
  <c r="D67" i="10" l="1"/>
  <c r="D68" i="10" s="1"/>
  <c r="D51" i="10"/>
  <c r="K40" i="10"/>
  <c r="N43" i="10"/>
  <c r="N44" i="10"/>
  <c r="N47" i="10"/>
  <c r="N46" i="10"/>
  <c r="N41" i="10"/>
  <c r="N45" i="10"/>
  <c r="N42" i="10"/>
  <c r="J67" i="10"/>
  <c r="J68" i="10" s="1"/>
  <c r="J51" i="10"/>
  <c r="O47" i="10"/>
  <c r="O46" i="10"/>
  <c r="O45" i="10"/>
  <c r="O44" i="10"/>
  <c r="O43" i="10"/>
  <c r="O41" i="10"/>
  <c r="O40" i="10" l="1"/>
  <c r="J53" i="10"/>
  <c r="J58" i="10" s="1"/>
  <c r="J60" i="10" s="1"/>
  <c r="N40" i="10"/>
  <c r="D53" i="10"/>
  <c r="K51" i="10"/>
  <c r="D58" i="10" l="1"/>
  <c r="K53" i="10"/>
  <c r="D60" i="10" l="1"/>
  <c r="K58" i="10"/>
  <c r="D61" i="10" l="1"/>
  <c r="E61" i="10" s="1"/>
  <c r="F61" i="10" s="1"/>
  <c r="G61" i="10" s="1"/>
  <c r="H61" i="10" s="1"/>
  <c r="K60" i="10"/>
  <c r="I61" i="10" l="1"/>
  <c r="J61" i="10"/>
</calcChain>
</file>

<file path=xl/comments1.xml><?xml version="1.0" encoding="utf-8"?>
<comments xmlns="http://schemas.openxmlformats.org/spreadsheetml/2006/main">
  <authors>
    <author>Beerli Anna BLW</author>
  </authors>
  <commentList>
    <comment ref="A28" authorId="0" shapeId="0">
      <text>
        <r>
          <rPr>
            <b/>
            <sz val="9"/>
            <color indexed="81"/>
            <rFont val="Segoe UI"/>
            <family val="2"/>
          </rPr>
          <t>Beerli Anna BLW:</t>
        </r>
        <r>
          <rPr>
            <sz val="9"/>
            <color indexed="81"/>
            <rFont val="Segoe UI"/>
            <family val="2"/>
          </rPr>
          <t xml:space="preserve">
= Verkaufsmenge * Verkaufspreis</t>
        </r>
      </text>
    </comment>
    <comment ref="A29"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41" authorId="0" shapeId="0">
      <text>
        <r>
          <rPr>
            <b/>
            <sz val="9"/>
            <color indexed="81"/>
            <rFont val="Segoe UI"/>
            <family val="2"/>
          </rPr>
          <t>Beerli Anna BLW:</t>
        </r>
        <r>
          <rPr>
            <sz val="9"/>
            <color indexed="81"/>
            <rFont val="Segoe UI"/>
            <family val="2"/>
          </rPr>
          <t xml:space="preserve">
= Verkaufsmenge * Verkaufspreis</t>
        </r>
      </text>
    </comment>
    <comment ref="A42"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55" authorId="0" shapeId="0">
      <text>
        <r>
          <rPr>
            <b/>
            <sz val="9"/>
            <color indexed="81"/>
            <rFont val="Segoe UI"/>
            <family val="2"/>
          </rPr>
          <t>Beerli Anna BLW:</t>
        </r>
        <r>
          <rPr>
            <sz val="9"/>
            <color indexed="81"/>
            <rFont val="Segoe UI"/>
            <family val="2"/>
          </rPr>
          <t xml:space="preserve">
= Verkaufsmenge * Verkaufspreis</t>
        </r>
      </text>
    </comment>
    <comment ref="A56"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List>
</comments>
</file>

<file path=xl/comments2.xml><?xml version="1.0" encoding="utf-8"?>
<comments xmlns="http://schemas.openxmlformats.org/spreadsheetml/2006/main">
  <authors>
    <author>Beerli Anna BLW</author>
  </authors>
  <commentList>
    <comment ref="B14"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<sst xmlns="http://schemas.openxmlformats.org/spreadsheetml/2006/main" count="519" uniqueCount="305">
  <si>
    <t>n+2</t>
  </si>
  <si>
    <t>n+3</t>
  </si>
  <si>
    <t>n+4</t>
  </si>
  <si>
    <t>n+5</t>
  </si>
  <si>
    <t>n+6</t>
  </si>
  <si>
    <t>%</t>
  </si>
  <si>
    <t>CHF</t>
  </si>
  <si>
    <t>[ 1 ]</t>
  </si>
  <si>
    <t>REFLEX Agridea</t>
  </si>
  <si>
    <t>umfassend</t>
  </si>
  <si>
    <t>einzel</t>
  </si>
  <si>
    <t>gemeinschaftlich</t>
  </si>
  <si>
    <t>MEL</t>
  </si>
  <si>
    <t>E) Controlling- &amp; Monitoring</t>
  </si>
  <si>
    <t>Data</t>
  </si>
  <si>
    <t>Nome del sottoprogetto (SP)</t>
  </si>
  <si>
    <t>Tipo di PSR</t>
  </si>
  <si>
    <t xml:space="preserve">Oreintamento </t>
  </si>
  <si>
    <t xml:space="preserve">Tipo di progetto </t>
  </si>
  <si>
    <t>Istruzioni</t>
  </si>
  <si>
    <t>Unità analizzata della pianificazione finanziaria</t>
  </si>
  <si>
    <t>Investimento</t>
  </si>
  <si>
    <t>Investimento 2</t>
  </si>
  <si>
    <t>Investimento 3</t>
  </si>
  <si>
    <t>Investimento 4</t>
  </si>
  <si>
    <t>Investimento 5</t>
  </si>
  <si>
    <t>Investimento 6</t>
  </si>
  <si>
    <t>Investimento 7</t>
  </si>
  <si>
    <t>Investimento 8</t>
  </si>
  <si>
    <t>Totale</t>
  </si>
  <si>
    <t>n = anno precedente</t>
  </si>
  <si>
    <t>compilare solo i campi in giallo</t>
  </si>
  <si>
    <t>L'ente promotore esisteva già prima del PSR?</t>
  </si>
  <si>
    <t>se il carattere è troppo piccolo: cambiare in visualizzazione pagina 100% (in basso a destra nella parte grigia dell'Excel)</t>
  </si>
  <si>
    <t>celle con selezione da menu a tendina</t>
  </si>
  <si>
    <t>Misura</t>
  </si>
  <si>
    <t>Misure n.</t>
  </si>
  <si>
    <t>Totale costi d'investimento</t>
  </si>
  <si>
    <t>Finanziamento residuo</t>
  </si>
  <si>
    <t>Mutui</t>
  </si>
  <si>
    <t>Capitale proprio</t>
  </si>
  <si>
    <t>Pianificazione finanziaria: panoramica della tappa di acquisizione delle basi (TAB) del sottoprogetto</t>
  </si>
  <si>
    <t>Costi che non danno diritto ai contributi</t>
  </si>
  <si>
    <t>Costi che danno diritto ai contributi</t>
  </si>
  <si>
    <t>Riduzione dei costi che danno diritto ai contributi</t>
  </si>
  <si>
    <t>Costi determinanti che danno diritto ai contributi</t>
  </si>
  <si>
    <t xml:space="preserve">Aliquota di contribuzione Cantone  
</t>
  </si>
  <si>
    <t>Aliquota di contribuzione Confederazione definitiva</t>
  </si>
  <si>
    <t>Contributo federale</t>
  </si>
  <si>
    <t>Contributo cantonale</t>
  </si>
  <si>
    <t>Totale contributi pubblici</t>
  </si>
  <si>
    <t>CI</t>
  </si>
  <si>
    <t>Totale finanziamento residuo</t>
  </si>
  <si>
    <t>Controllo (finanziamento residuo = lacune)</t>
  </si>
  <si>
    <t>Risultato netto annuo</t>
  </si>
  <si>
    <t>Fattore d'indebitamento</t>
  </si>
  <si>
    <t>Percentuale d'impiego</t>
  </si>
  <si>
    <t>Prodotto 3</t>
  </si>
  <si>
    <t>Unità</t>
  </si>
  <si>
    <t>Prodotto 2</t>
  </si>
  <si>
    <t>Prodotto 1</t>
  </si>
  <si>
    <t>n+1 
(1° anno PSR)</t>
  </si>
  <si>
    <t>1° anno dopo l'attuazione</t>
  </si>
  <si>
    <t>Compilare SOLO i campi in giallo</t>
  </si>
  <si>
    <t>Pianificazione finanziaria: conto economico</t>
  </si>
  <si>
    <t>Panoramica del piano del conto economico [CHF]</t>
  </si>
  <si>
    <t xml:space="preserve">...altre entrate </t>
  </si>
  <si>
    <t>Tasse</t>
  </si>
  <si>
    <t>Analisi della sensibilità</t>
  </si>
  <si>
    <t xml:space="preserve">Contributo di copertura </t>
  </si>
  <si>
    <t>% dell'azienda totale</t>
  </si>
  <si>
    <t>Contributo di copertura per spese per il personale</t>
  </si>
  <si>
    <t>Spese non direttamente attribuibili</t>
  </si>
  <si>
    <t>Pigioni / fitti / costi immobiliari</t>
  </si>
  <si>
    <t>Spese per veicoli e trasporto</t>
  </si>
  <si>
    <t>Assicurazioni di cose</t>
  </si>
  <si>
    <t>Spese per elettricità, energia e smaltimento</t>
  </si>
  <si>
    <t>Spese per amministrazione e promozione</t>
  </si>
  <si>
    <t>Altre spese aziendali</t>
  </si>
  <si>
    <t>Ammortamenti</t>
  </si>
  <si>
    <t>Ricavo finanziaro</t>
  </si>
  <si>
    <t>Spese straordinarie</t>
  </si>
  <si>
    <t>Ricavo straordinario</t>
  </si>
  <si>
    <t>Risultato netto cumulativo</t>
  </si>
  <si>
    <t>Inserire valore per "x" con segno</t>
  </si>
  <si>
    <t>Variazione delle spese dirette annue del x%</t>
  </si>
  <si>
    <t>Variazione dei costi per il personale annui</t>
  </si>
  <si>
    <t>Variazione dei costi non attribuibili del x%</t>
  </si>
  <si>
    <t>Ipoteca</t>
  </si>
  <si>
    <t>Spiegazioni delle ipotesi</t>
  </si>
  <si>
    <t>n+1 = 1° anno PSR</t>
  </si>
  <si>
    <t>Fonti info</t>
  </si>
  <si>
    <t>Valori indicativi UFAG</t>
  </si>
  <si>
    <t>riportare nel conto economico</t>
  </si>
  <si>
    <t>ca. 15% del salario lordo</t>
  </si>
  <si>
    <t>100% per la pianificazione per l'intera azienda</t>
  </si>
  <si>
    <t>Incremento grazie alla maggiore capacità di trasformazione</t>
  </si>
  <si>
    <t>Rapporto di base Agroscope</t>
  </si>
  <si>
    <t>automaticamente dal "calcolo del flusso monetario"</t>
  </si>
  <si>
    <t>CHF / unità offerta</t>
  </si>
  <si>
    <t>unità offerta (notti/anno)</t>
  </si>
  <si>
    <t>p.es. kg latte</t>
  </si>
  <si>
    <t>p.es. kg formaggio</t>
  </si>
  <si>
    <t>p.es. CHF / kg latte</t>
  </si>
  <si>
    <t>p.es. CHF / kg formaggio</t>
  </si>
  <si>
    <t>CHF / mese</t>
  </si>
  <si>
    <t>% per ramo aziendale</t>
  </si>
  <si>
    <t>CHF / anno</t>
  </si>
  <si>
    <t>CHF/ anno</t>
  </si>
  <si>
    <t>ETP</t>
  </si>
  <si>
    <t>Giorni</t>
  </si>
  <si>
    <t>CHF/giorno</t>
  </si>
  <si>
    <t>p.es. tutta l'azienda o solo il ramo aziendale xy</t>
  </si>
  <si>
    <t>Ricavo e costi attribuibili</t>
  </si>
  <si>
    <t>Quantitativi</t>
  </si>
  <si>
    <t>Volume degli acquisti</t>
  </si>
  <si>
    <t>Variazione annua del volume degli acquisti risp. all'anno precedente</t>
  </si>
  <si>
    <t>Coefficiente di conversione</t>
  </si>
  <si>
    <t>Volume di vendita</t>
  </si>
  <si>
    <t>Costi di produzione nell'agricoltura</t>
  </si>
  <si>
    <t>Prezzo di acquisto SP / unità di acquisto</t>
  </si>
  <si>
    <t>Prezzo di acquisto SP in unità di vendita</t>
  </si>
  <si>
    <t>Prezzo di vendita</t>
  </si>
  <si>
    <t>Ricavi</t>
  </si>
  <si>
    <t>Spese dirette</t>
  </si>
  <si>
    <t>Contributo di copertura prodotto 1</t>
  </si>
  <si>
    <t xml:space="preserve">Prodotto 2 - p.es. offerta agrituristica </t>
  </si>
  <si>
    <t>Offerta 1 p.es. pernottamento</t>
  </si>
  <si>
    <t>Offerta 1 p.es. pernottamenti</t>
  </si>
  <si>
    <t>Incremento annuo</t>
  </si>
  <si>
    <t>Costi variabili per offerta</t>
  </si>
  <si>
    <t>Margine</t>
  </si>
  <si>
    <t>Contributo di copertura prodotto 2</t>
  </si>
  <si>
    <t>Offerta 3 p.es. comunicazione collettiva del PSR (marketing)</t>
  </si>
  <si>
    <t>Costi per comunicazione attraverso i social media</t>
  </si>
  <si>
    <t>Costi non attribuibili</t>
  </si>
  <si>
    <t>Spese per il personale - escl. coordinamento del progetto</t>
  </si>
  <si>
    <t>Persona 1</t>
  </si>
  <si>
    <t>Persona 2</t>
  </si>
  <si>
    <t>Quota di occupazione per ramo aziendale</t>
  </si>
  <si>
    <t>Pigioni / mese per l'intera azienda</t>
  </si>
  <si>
    <t>MRS (manutenzione, riparazioni, sostituzione)</t>
  </si>
  <si>
    <t>Manutenzione e costi di riparazione</t>
  </si>
  <si>
    <t>Costi per sostituzioni</t>
  </si>
  <si>
    <t>Costi / anno per l'intera azienda</t>
  </si>
  <si>
    <t>Spese per amministrazione e informatica</t>
  </si>
  <si>
    <t>Spese per amministrazione</t>
  </si>
  <si>
    <t>Spese / ETP</t>
  </si>
  <si>
    <t>Numero ETP</t>
  </si>
  <si>
    <t>Spese per marketing</t>
  </si>
  <si>
    <t>Importo fisso / mese</t>
  </si>
  <si>
    <t>Contributo membri all'associazione mantello PSR</t>
  </si>
  <si>
    <t>Coordinamento progetto</t>
  </si>
  <si>
    <t>… internamente da parte dell'associazione mantello PSR</t>
  </si>
  <si>
    <t>costi del coordinamento globale</t>
  </si>
  <si>
    <t xml:space="preserve">… da parte di un coach esterno </t>
  </si>
  <si>
    <t>aliquota giornaliera, incl. luogo di lavoro e spese</t>
  </si>
  <si>
    <t xml:space="preserve">Ammortamenti </t>
  </si>
  <si>
    <t>Aliquota dell'imposta</t>
  </si>
  <si>
    <t xml:space="preserve">Investimenti collettivi (hardware) nell'interesse del progetto globale </t>
  </si>
  <si>
    <t>…selezionare misura</t>
  </si>
  <si>
    <t>Altre misure nell'interesse del progetto globale (riduzione min. 50%)</t>
  </si>
  <si>
    <t>Stalle individuali per animali che consumano foraggio grezzo</t>
  </si>
  <si>
    <t>Riduzione dei costi che danno diritto ai contributi in %</t>
  </si>
  <si>
    <t>Bonus PSR</t>
  </si>
  <si>
    <t>Intersettoriale</t>
  </si>
  <si>
    <t>Aliquota di contribuzione Confederazione</t>
  </si>
  <si>
    <t>Partecipazione cantonale al contributo federale</t>
  </si>
  <si>
    <t>selezionare</t>
  </si>
  <si>
    <t>ZC / ZM I</t>
  </si>
  <si>
    <t>Frutta e verdura (F e V)</t>
  </si>
  <si>
    <t>Produzione</t>
  </si>
  <si>
    <t>Trasformazione</t>
  </si>
  <si>
    <t>Commercializzazione</t>
  </si>
  <si>
    <t>Latte</t>
  </si>
  <si>
    <t>Ingrasso</t>
  </si>
  <si>
    <t>riprendere dal modello edifici rurali</t>
  </si>
  <si>
    <t>a seconda se comunitario o individuale</t>
  </si>
  <si>
    <t>Alpe (latte, ingrasso, stalla)</t>
  </si>
  <si>
    <t>Vinificazione</t>
  </si>
  <si>
    <t>Carne</t>
  </si>
  <si>
    <t>Alpe</t>
  </si>
  <si>
    <t>Logistca e stoccaggio</t>
  </si>
  <si>
    <t xml:space="preserve">Ristorazione  </t>
  </si>
  <si>
    <t>Comunicazione, marketing</t>
  </si>
  <si>
    <t>Vendita diretta</t>
  </si>
  <si>
    <t>Energie rinnovabili</t>
  </si>
  <si>
    <t>Valorizzazione della regione</t>
  </si>
  <si>
    <t>Tipo PSR</t>
  </si>
  <si>
    <t>Azienda</t>
  </si>
  <si>
    <t>Ramo aziendale</t>
  </si>
  <si>
    <t>sì</t>
  </si>
  <si>
    <t>no</t>
  </si>
  <si>
    <t>Mutuo di terzi</t>
  </si>
  <si>
    <t>Mutuo bancario</t>
  </si>
  <si>
    <t>Credito d'investimento</t>
  </si>
  <si>
    <t xml:space="preserve">Finanziamento residuo sconosciuto </t>
  </si>
  <si>
    <t>…selezionare</t>
  </si>
  <si>
    <t>Investimenti collettivi nell'interesse del progetto globale</t>
  </si>
  <si>
    <t>aziende individuali</t>
  </si>
  <si>
    <t>collettivo</t>
  </si>
  <si>
    <t>Ente promotore</t>
  </si>
  <si>
    <t>chiarire nello specifico con l'UFAG</t>
  </si>
  <si>
    <t>Amministrazione PSR (non vale come SP)</t>
  </si>
  <si>
    <t xml:space="preserve">Partecipazione minima del Cantone al contributo federale  </t>
  </si>
  <si>
    <t>Finanziamento residuo non garantito</t>
  </si>
  <si>
    <t>Investimento 9</t>
  </si>
  <si>
    <t>Fonti_di finanziamento</t>
  </si>
  <si>
    <t>…selezionare fonti di finanziamento</t>
  </si>
  <si>
    <t>Garantito?</t>
  </si>
  <si>
    <t>Variazione annua del prezzo di acquisto risp. all'anno precedente</t>
  </si>
  <si>
    <t>Altri costi di produzione variabili per SP</t>
  </si>
  <si>
    <t>Contributo di copertura prodotto 3</t>
  </si>
  <si>
    <t>Assicurazioni sociali e spese generali (escl. pigioni)</t>
  </si>
  <si>
    <t>Prodotto 1 - p.es. produzione agricola, trasformazione valorizzazione</t>
  </si>
  <si>
    <t>Formazione del prezzo</t>
  </si>
  <si>
    <t>Margine ente promotore SP</t>
  </si>
  <si>
    <t>Prodotto 3 - p.es. progetti non orientati alla produzione</t>
  </si>
  <si>
    <t>Osservazioni</t>
  </si>
  <si>
    <t>Salario per l'intera azienda</t>
  </si>
  <si>
    <t>CHF / ETP anno</t>
  </si>
  <si>
    <t>quota sul coordinamento globale</t>
  </si>
  <si>
    <t>giorni lavorativi</t>
  </si>
  <si>
    <t xml:space="preserve">Elenco onorari UFPER </t>
  </si>
  <si>
    <t>Quota sul risultato globale</t>
  </si>
  <si>
    <t>MRS (manutenzione, riparazioni, sostituzione) di immobilizzazioni materiali mobili</t>
  </si>
  <si>
    <t>Spese finanziarie (interessi)</t>
  </si>
  <si>
    <t>Variazione del ricavo annuo del x%</t>
  </si>
  <si>
    <t>Tipo di ente promotore</t>
  </si>
  <si>
    <t>Unità considerata della pianificazione finanziaria</t>
  </si>
  <si>
    <t>Ubicazione dell'azienda</t>
  </si>
  <si>
    <t>Bonus per tipo di PSR</t>
  </si>
  <si>
    <t>Quota sui costi d'investimento</t>
  </si>
  <si>
    <t>Investimento 1 (p.es. installazione per la vendita)</t>
  </si>
  <si>
    <t>Sviluppo di un ramo aziendale nell'azienda agricola</t>
  </si>
  <si>
    <t>Orientato alla catena di valore aggiunto</t>
  </si>
  <si>
    <t>PO 2021</t>
  </si>
  <si>
    <t>Provvedimenti di migliorie fondiarie</t>
  </si>
  <si>
    <t>Provvedimenti individuali obiettivi ecologici</t>
  </si>
  <si>
    <t>Pianura</t>
  </si>
  <si>
    <t>Vino</t>
  </si>
  <si>
    <t>Altro</t>
  </si>
  <si>
    <t>Unità considerata</t>
  </si>
  <si>
    <t>orientato alla catena di valore aggiunto</t>
  </si>
  <si>
    <t>Offerte pedagogiche</t>
  </si>
  <si>
    <t>F &amp; V-trasformazione</t>
  </si>
  <si>
    <t>a seconda dell'ubicazione dell'azienda</t>
  </si>
  <si>
    <t>intersettoriale</t>
  </si>
  <si>
    <t xml:space="preserve">Spese per il personale </t>
  </si>
  <si>
    <t>(possono essere considerate anche sotto spese dirette)</t>
  </si>
  <si>
    <r>
      <t xml:space="preserve">Aliquota di contribuzione Confederazione </t>
    </r>
    <r>
      <rPr>
        <b/>
        <sz val="12"/>
        <color theme="1"/>
        <rFont val="Arial Narrow"/>
        <family val="2"/>
      </rPr>
      <t>senza</t>
    </r>
    <r>
      <rPr>
        <sz val="12"/>
        <color theme="1"/>
        <rFont val="Arial Narrow"/>
        <family val="2"/>
      </rPr>
      <t xml:space="preserve"> bonus PSR </t>
    </r>
  </si>
  <si>
    <r>
      <rPr>
        <b/>
        <sz val="12"/>
        <color theme="1"/>
        <rFont val="Arial Narrow"/>
        <family val="2"/>
      </rPr>
      <t xml:space="preserve">Investimento effettivo </t>
    </r>
    <r>
      <rPr>
        <sz val="12"/>
        <color theme="1"/>
        <rFont val="Arial Narrow"/>
        <family val="2"/>
      </rPr>
      <t>rapporto intermedio 1</t>
    </r>
  </si>
  <si>
    <r>
      <rPr>
        <b/>
        <sz val="12"/>
        <color theme="1"/>
        <rFont val="Arial Narrow"/>
        <family val="2"/>
      </rPr>
      <t xml:space="preserve">Contributo federale effettivo </t>
    </r>
    <r>
      <rPr>
        <sz val="12"/>
        <color theme="1"/>
        <rFont val="Arial Narrow"/>
        <family val="2"/>
      </rPr>
      <t>rapporto intermedio 1</t>
    </r>
  </si>
  <si>
    <r>
      <rPr>
        <b/>
        <sz val="12"/>
        <color theme="1"/>
        <rFont val="Arial Narrow"/>
        <family val="2"/>
      </rPr>
      <t xml:space="preserve">Investimento effettivo </t>
    </r>
    <r>
      <rPr>
        <sz val="12"/>
        <color theme="1"/>
        <rFont val="Arial Narrow"/>
        <family val="2"/>
      </rPr>
      <t>rapporto intermedio 2</t>
    </r>
  </si>
  <si>
    <r>
      <rPr>
        <b/>
        <sz val="12"/>
        <color theme="1"/>
        <rFont val="Arial Narrow"/>
        <family val="2"/>
      </rPr>
      <t xml:space="preserve">Contributo federale </t>
    </r>
    <r>
      <rPr>
        <sz val="12"/>
        <color theme="1"/>
        <rFont val="Arial Narrow"/>
        <family val="2"/>
      </rPr>
      <t>effettivo rapporto intermedio 2</t>
    </r>
  </si>
  <si>
    <r>
      <rPr>
        <b/>
        <sz val="12"/>
        <color theme="1"/>
        <rFont val="Arial Narrow"/>
        <family val="2"/>
      </rPr>
      <t xml:space="preserve">Investimento effettivo </t>
    </r>
    <r>
      <rPr>
        <sz val="12"/>
        <color theme="1"/>
        <rFont val="Arial Narrow"/>
        <family val="2"/>
      </rPr>
      <t xml:space="preserve">rapporto finale </t>
    </r>
  </si>
  <si>
    <r>
      <rPr>
        <b/>
        <sz val="12"/>
        <color theme="1"/>
        <rFont val="Arial Narrow"/>
        <family val="2"/>
      </rPr>
      <t>Contributo federale</t>
    </r>
    <r>
      <rPr>
        <sz val="12"/>
        <color theme="1"/>
        <rFont val="Arial Narrow"/>
        <family val="2"/>
      </rPr>
      <t xml:space="preserve"> effettivo rapporto finale</t>
    </r>
  </si>
  <si>
    <r>
      <t xml:space="preserve">Aliquota di contributzione 
Confederazione </t>
    </r>
    <r>
      <rPr>
        <b/>
        <sz val="12"/>
        <color theme="1"/>
        <rFont val="Arial Narrow"/>
        <family val="2"/>
      </rPr>
      <t>con</t>
    </r>
    <r>
      <rPr>
        <sz val="12"/>
        <color theme="1"/>
        <rFont val="Arial Narrow"/>
        <family val="2"/>
      </rPr>
      <t xml:space="preserve"> bonus PSR </t>
    </r>
  </si>
  <si>
    <r>
      <t>Assicurazioni di cose</t>
    </r>
    <r>
      <rPr>
        <sz val="12"/>
        <rFont val="Arial Narrow"/>
        <family val="2"/>
      </rPr>
      <t xml:space="preserve"> (incl. responsabilità civile)</t>
    </r>
  </si>
  <si>
    <r>
      <t xml:space="preserve">Spese dirette </t>
    </r>
    <r>
      <rPr>
        <sz val="14"/>
        <rFont val="Arial Narrow"/>
        <family val="2"/>
      </rPr>
      <t>(spese per materiale, merci, servizi)</t>
    </r>
  </si>
  <si>
    <r>
      <t xml:space="preserve">Ricavi </t>
    </r>
    <r>
      <rPr>
        <sz val="14"/>
        <rFont val="Arial Narrow"/>
        <family val="2"/>
      </rPr>
      <t>(dalle vendite, servizi, PD, ecc.)</t>
    </r>
  </si>
  <si>
    <r>
      <t>EBITDA</t>
    </r>
    <r>
      <rPr>
        <i/>
        <sz val="14"/>
        <color theme="1"/>
        <rFont val="Arial Narrow"/>
        <family val="2"/>
      </rPr>
      <t>(risultato d’esercizio meno interessi, tasse e ammortamenti)</t>
    </r>
  </si>
  <si>
    <r>
      <t>EBT</t>
    </r>
    <r>
      <rPr>
        <i/>
        <sz val="14"/>
        <color theme="1"/>
        <rFont val="Arial Narrow"/>
        <family val="2"/>
      </rPr>
      <t>(risultato al lordo di interessi e tasse)</t>
    </r>
  </si>
  <si>
    <r>
      <t xml:space="preserve">EBT </t>
    </r>
    <r>
      <rPr>
        <i/>
        <sz val="14"/>
        <color theme="1"/>
        <rFont val="Arial Narrow"/>
        <family val="2"/>
      </rPr>
      <t>(risultato al lordo delle tasse)</t>
    </r>
  </si>
  <si>
    <t>Contributo communale</t>
  </si>
  <si>
    <t>afp di terzi (aiuto ai contadini di montagna, fondazionii, ecc.)</t>
  </si>
  <si>
    <t>Campicoltura (incl. centri di raccolta di cereali)</t>
  </si>
  <si>
    <t>Mulini</t>
  </si>
  <si>
    <t>Regione di pianura: trasformazione, stoccaggio e commercializzazione  in comune di prodotti agricoli regionali</t>
  </si>
  <si>
    <t>Ampliamento_e_ulteriore_sviluppo_ramo_aziendale_nell’azienda_agricola</t>
  </si>
  <si>
    <t>Agriturismo: pernottamento, ristorazione, esperienze</t>
  </si>
  <si>
    <t>Trasformazione e stoccaggio</t>
  </si>
  <si>
    <t>Vendita</t>
  </si>
  <si>
    <t>ZC: trasformazione, stoccaggio e commercializzazione in comune di prodotti agricoli regionali</t>
  </si>
  <si>
    <t>ZM: trasformazione, stoccaggio e commercializzazione in comune di prodotti agricoli regionali</t>
  </si>
  <si>
    <t>Contributo cantonale escl. bonus PSR</t>
  </si>
  <si>
    <t>ZM II - IV, regione d'estivazione</t>
  </si>
  <si>
    <t>Edifici alpestre</t>
  </si>
  <si>
    <r>
      <t>Ubicazione dell'azienda = Provenienza della materia prima</t>
    </r>
    <r>
      <rPr>
        <sz val="12"/>
        <color theme="1"/>
        <rFont val="Arial Narrow"/>
        <family val="2"/>
      </rPr>
      <t xml:space="preserve"> (art. 19f cpv. 4 OMSt)</t>
    </r>
  </si>
  <si>
    <t>% quota della provenienza rispetto al quantitativo totale trasformato</t>
  </si>
  <si>
    <t>Tipo (PSR, costruzioni)</t>
  </si>
  <si>
    <t>… selezionare provenienza</t>
  </si>
  <si>
    <t>Regione di montagna o d’estivazione</t>
  </si>
  <si>
    <t>Collina</t>
  </si>
  <si>
    <t>Provenienza della materia prima</t>
  </si>
  <si>
    <t>Provenienza della materia prima regionale trasformata (art. 19 cpv. 6 OMSt)</t>
  </si>
  <si>
    <t>Costi di investimento totali</t>
  </si>
  <si>
    <t>EBITDA</t>
  </si>
  <si>
    <t xml:space="preserve"> </t>
  </si>
  <si>
    <t>% in decimali</t>
  </si>
  <si>
    <t>Ramo Aziendale</t>
  </si>
  <si>
    <t>Trasforamzione e Commercializzazione</t>
  </si>
  <si>
    <t>Ampliamento_e_ulteriore_sviluppo_ramo_aziendale_nell’azienda_agricola &amp; Produzione</t>
  </si>
  <si>
    <r>
      <rPr>
        <b/>
        <sz val="12"/>
        <color theme="7" tint="-0.249977111117893"/>
        <rFont val="Arial Narrow"/>
        <family val="2"/>
      </rPr>
      <t>* Ulteriori spiegazioni sul tipo di PSR, sull'orientamento e sul tipo di progetto:</t>
    </r>
    <r>
      <rPr>
        <sz val="12"/>
        <rFont val="Arial Narrow"/>
        <family val="2"/>
      </rPr>
      <t xml:space="preserve">
</t>
    </r>
    <r>
      <rPr>
        <b/>
        <sz val="12"/>
        <rFont val="Arial Narrow"/>
        <family val="2"/>
      </rPr>
      <t>Tipo di PSR:</t>
    </r>
    <r>
      <rPr>
        <sz val="12"/>
        <rFont val="Arial Narrow"/>
        <family val="2"/>
      </rPr>
      <t xml:space="preserve"> orientato alla catena di valore aggiunto o intersettoriale secondo l'OMSt
</t>
    </r>
    <r>
      <rPr>
        <b/>
        <sz val="12"/>
        <rFont val="Arial Narrow"/>
        <family val="2"/>
      </rPr>
      <t xml:space="preserve">Orientamento e tipo di progetto: </t>
    </r>
    <r>
      <rPr>
        <sz val="12"/>
        <rFont val="Arial Narrow"/>
        <family val="2"/>
      </rPr>
      <t>per i progetti PSR si distinguono 5 diversi orientamenti e i relativi tipi di progetto. Un PSR deve presentare almeno 3 sottoprogetti con diversi orientamenti laddove "Amministrazione PSR" non è considerato un sottoprogetto a sé stante. Per i sottoprogetti il cui ente promotore è una singola azienda nell’azienda agricola, selezionare l’orientamento  «Ampliamento e ulteriore sviluppo ramo aziendale nell’azienda agricola». Tutti gli altri enti promotori selezionano l’orientamento e il tipo di progetto che descrive al meglio l’investimento previsto, tra le altre cose effettuato con un finanziamento pubblico. Se un SP presenta investimenti in diversi tipi di progetto, va indicato quello con la maggiore cifra d’affari. 
1. Produzione: frutta e verdura, campicoltura (incl. centri di raccolta di cereali), vino, latte, ingrasso, alpe (latte, ingrasso, stalla), altro
2. Trasformazione F e V, mulini, vinificazione, latte, carne, alpe, altro
3. Commercializzazione: vendita, logistica e stoccaggio, ristorazione, comunicazione/marketing, altro
4. Ampliamento e ulteriore sviluppo ramo aziendale nell’azienda agricola: agriturismo (pernottamento, ristorazione, esperienze), trasformazione e stoccaggio, vendita diretta, offerte pedagogiche, energie rinnovabili, altro
5. Altri: valorizzazione della regione, amministrazione PSR (non vale come SP)</t>
    </r>
  </si>
  <si>
    <t>Provvedimenti individuali trasformazione piccole aziende artigianali</t>
  </si>
  <si>
    <r>
      <rPr>
        <b/>
        <sz val="12"/>
        <color rgb="FFFF0000"/>
        <rFont val="Arial Narrow"/>
        <family val="2"/>
      </rPr>
      <t xml:space="preserve">ESEMPIO: </t>
    </r>
    <r>
      <rPr>
        <b/>
        <sz val="12"/>
        <rFont val="Arial Narrow"/>
        <family val="2"/>
      </rPr>
      <t>Pianificazione finanziaria: ipotesi del conto economico</t>
    </r>
  </si>
  <si>
    <r>
      <t xml:space="preserve">Istruzioni  
* </t>
    </r>
    <r>
      <rPr>
        <sz val="12"/>
        <rFont val="Arial Narrow"/>
        <family val="2"/>
      </rPr>
      <t>Il presente foglio Excel è</t>
    </r>
    <r>
      <rPr>
        <u/>
        <sz val="12"/>
        <color rgb="FFFF0000"/>
        <rFont val="Arial Narrow"/>
        <family val="2"/>
      </rPr>
      <t xml:space="preserve"> </t>
    </r>
    <r>
      <rPr>
        <b/>
        <u/>
        <sz val="12"/>
        <color rgb="FFFF0000"/>
        <rFont val="Arial Narrow"/>
        <family val="2"/>
      </rPr>
      <t>una proposta</t>
    </r>
    <r>
      <rPr>
        <u/>
        <sz val="12"/>
        <color rgb="FFFF0000"/>
        <rFont val="Arial Narrow"/>
        <family val="2"/>
      </rPr>
      <t xml:space="preserve"> </t>
    </r>
    <r>
      <rPr>
        <b/>
        <u/>
        <sz val="12"/>
        <color rgb="FFFF0000"/>
        <rFont val="Arial Narrow"/>
        <family val="2"/>
      </rPr>
      <t>/ un esempio</t>
    </r>
    <r>
      <rPr>
        <b/>
        <sz val="12"/>
        <rFont val="Arial Narrow"/>
        <family val="2"/>
      </rPr>
      <t xml:space="preserve"> </t>
    </r>
    <r>
      <rPr>
        <sz val="12"/>
        <rFont val="Arial Narrow"/>
        <family val="2"/>
      </rPr>
      <t>di come potrebbero essere abbozzate le ipotesi del conto economico. Ma è possibile modificare completamente il formato, purché le cifre del conto economico siano dedotte in maniera
comprensibile e coerente.</t>
    </r>
  </si>
  <si>
    <t>A) Panoramica del finanziamento incl. calcolo dei contributi pubblici</t>
  </si>
  <si>
    <t>anni</t>
  </si>
  <si>
    <t>Unità di osservazione: nella pianificazione finanziaria è raffigurata l'intera azienda agricola/impresa o solo un ramo aziendale?</t>
  </si>
  <si>
    <t>B) Calcolo dei contributi per la trasformazione, lo stoccaggio e la commercializzazione collettivi</t>
  </si>
  <si>
    <t xml:space="preserve">- Questo calcolo deve essere compilato SOLO per la trasformazione, lo stoccaggio e la commercializzazione collettivi di prodotti agricoli regionali
- compilare 1 riga per provenienza della materia prima 
- integrare le celle colorate in blu delle righe dei risultati nella tabella A) "Panoramica dei finanziamenti incl. calcolo dei contributi pubblici" 
</t>
  </si>
  <si>
    <t xml:space="preserve">- Per le misure trasformazione collettiva: utilizzare la sezione B) «Calcolo del contributo trasformazione collettiva» e trasferire qui le celle in blu
- Per calcolare gli aiuti agli investimenti relativi ai provvedimenti edilizi è possibile utilizzare i moduli di calcolo n. 41, 47, 73 (disponibili online) --&gt; si prega di riportare il contributo cantonale nella colonna "Contributo cantonale escl. bonus PSR" e di allegare il modulo di calcolo
</t>
  </si>
  <si>
    <t xml:space="preserve">Spiegazioni </t>
  </si>
  <si>
    <r>
      <rPr>
        <b/>
        <sz val="12"/>
        <color theme="7" tint="-0.249977111117893"/>
        <rFont val="Arial Narrow"/>
        <family val="2"/>
      </rPr>
      <t>Osservazioni generali</t>
    </r>
    <r>
      <rPr>
        <b/>
        <sz val="12"/>
        <rFont val="Arial Narrow"/>
        <family val="2"/>
      </rPr>
      <t xml:space="preserve">
* Spiegazioni dettagliate sono disponibili nelle relative tabelle.
* Nota:</t>
    </r>
    <r>
      <rPr>
        <sz val="12"/>
        <rFont val="Arial Narrow"/>
        <family val="2"/>
      </rPr>
      <t xml:space="preserve"> il "conto economico" deve essere compilato mentre il calcolo dei contributi pubblici è volontario. La determinazione del conto economico, ovvero le ipotesi alla base dei numeri, deve essere semplice e comprensibile per la verifica. Il foglio "Esempio Ipotesi" è un </t>
    </r>
    <r>
      <rPr>
        <b/>
        <sz val="12"/>
        <rFont val="Arial Narrow"/>
        <family val="2"/>
      </rPr>
      <t>esempio</t>
    </r>
    <r>
      <rPr>
        <sz val="12"/>
        <rFont val="Arial Narrow"/>
        <family val="2"/>
      </rPr>
      <t xml:space="preserve"> di come questa determinazione potrebbe presentarsi, ma può essere modificata e allestita in maniera individuale. 
* </t>
    </r>
    <r>
      <rPr>
        <b/>
        <sz val="12"/>
        <rFont val="Arial Narrow"/>
        <family val="2"/>
      </rPr>
      <t>Aprire completamente il foglio Excel:</t>
    </r>
    <r>
      <rPr>
        <sz val="12"/>
        <rFont val="Arial Narrow"/>
        <family val="2"/>
      </rPr>
      <t xml:space="preserve"> cliccando sui simboli "+" nel margine grigio a sinistra dell'Excel (accanto alle righe/colonne del titolo) è possibile aprire l'intero foglio o con il simbolo "-" richiudere parti di esso.
* Sostituire i segnaposto anno (n, n+1) con gli anni di attuazione previsti per il PRE complessivo.
</t>
    </r>
    <r>
      <rPr>
        <b/>
        <sz val="26"/>
        <color theme="7" tint="-0.249977111117893"/>
        <rFont val="Arial Narrow"/>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</si>
</sst>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
  </numFmts>
  <fonts count="40" x14ac:knownFonts="1">
    <font>
      <sz val="11"/>
      <color theme="1"/>
      <name val="Arial"/>
      <family val="2"/>
    </font>
    <font>
      <sz val="11"/>
      <color theme="1"/>
      <name val="Arial"/>
      <family val="2"/>
    </font>
    <font>
      <sz val="11"/>
      <color theme="1"/>
      <name val="Arial Narrow"/>
      <family val="2"/>
    </font>
    <font>
      <sz val="10"/>
      <color theme="1"/>
      <name val="Arial Narrow"/>
      <family val="2"/>
    </font>
    <font>
      <b/>
      <sz val="10"/>
      <name val="Arial Narrow"/>
      <family val="2"/>
    </font>
    <font>
      <sz val="10"/>
      <color rgb="FFFF0000"/>
      <name val="Arial Narrow"/>
      <family val="2"/>
    </font>
    <font>
      <sz val="11"/>
      <name val="Arial Narrow"/>
      <family val="2"/>
    </font>
    <font>
      <sz val="9"/>
      <color indexed="81"/>
      <name val="Segoe UI"/>
      <family val="2"/>
    </font>
    <font>
      <b/>
      <sz val="9"/>
      <color indexed="81"/>
      <name val="Segoe UI"/>
      <family val="2"/>
    </font>
    <font>
      <b/>
      <sz val="12"/>
      <name val="Arial Narrow"/>
      <family val="2"/>
    </font>
    <font>
      <sz val="12"/>
      <name val="Arial Narrow"/>
      <family val="2"/>
    </font>
    <font>
      <sz val="12"/>
      <color rgb="FFFF0000"/>
      <name val="Arial Narrow"/>
      <family val="2"/>
    </font>
    <font>
      <sz val="12"/>
      <color theme="1"/>
      <name val="Arial Narrow"/>
      <family val="2"/>
    </font>
    <font>
      <sz val="11"/>
      <color theme="1"/>
      <name val="Frutiger 45"/>
      <family val="2"/>
    </font>
    <font>
      <sz val="18"/>
      <name val="Arial Narrow"/>
      <family val="2"/>
    </font>
    <font>
      <sz val="12"/>
      <color rgb="FF7030A0"/>
      <name val="Arial Narrow"/>
      <family val="2"/>
    </font>
    <font>
      <sz val="9"/>
      <color theme="1"/>
      <name val="Arial Narrow"/>
      <family val="2"/>
    </font>
    <font>
      <sz val="12"/>
      <color theme="1"/>
      <name val="Arial Narrow"/>
      <family val="2"/>
    </font>
    <font>
      <b/>
      <sz val="16"/>
      <name val="Arial Narrow"/>
      <family val="2"/>
    </font>
    <font>
      <sz val="22"/>
      <color theme="1"/>
      <name val="Arial Narrow"/>
      <family val="2"/>
    </font>
    <font>
      <sz val="9"/>
      <color rgb="FF000000"/>
      <name val="Arial Narrow"/>
      <family val="2"/>
    </font>
    <font>
      <sz val="9"/>
      <color theme="1"/>
      <name val="Arial Narrow"/>
      <family val="2"/>
    </font>
    <font>
      <b/>
      <sz val="26"/>
      <color theme="7" tint="-0.249977111117893"/>
      <name val="Arial Narrow"/>
      <family val="2"/>
    </font>
    <font>
      <b/>
      <sz val="12"/>
      <color theme="1"/>
      <name val="Arial Narrow"/>
      <family val="2"/>
    </font>
    <font>
      <b/>
      <sz val="12"/>
      <color theme="7" tint="-0.249977111117893"/>
      <name val="Arial Narrow"/>
      <family val="2"/>
    </font>
    <font>
      <b/>
      <i/>
      <sz val="12"/>
      <color theme="1"/>
      <name val="Arial Narrow"/>
      <family val="2"/>
    </font>
    <font>
      <sz val="12"/>
      <color indexed="8"/>
      <name val="Arial Narrow"/>
      <family val="2"/>
    </font>
    <font>
      <b/>
      <sz val="12"/>
      <color rgb="FFFF0000"/>
      <name val="Arial Narrow"/>
      <family val="2"/>
    </font>
    <font>
      <sz val="12"/>
      <color theme="1"/>
      <name val="Arial"/>
      <family val="2"/>
    </font>
    <font>
      <sz val="12"/>
      <color rgb="FF00B050"/>
      <name val="Arial Narrow"/>
      <family val="2"/>
    </font>
    <font>
      <i/>
      <sz val="12"/>
      <name val="Arial Narrow"/>
      <family val="2"/>
    </font>
    <font>
      <b/>
      <sz val="14"/>
      <name val="Arial Narrow"/>
      <family val="2"/>
    </font>
    <font>
      <sz val="14"/>
      <name val="Arial Narrow"/>
      <family val="2"/>
    </font>
    <font>
      <sz val="14"/>
      <color theme="1"/>
      <name val="Arial Narrow"/>
      <family val="2"/>
    </font>
    <font>
      <b/>
      <i/>
      <sz val="14"/>
      <color theme="1"/>
      <name val="Arial Narrow"/>
      <family val="2"/>
    </font>
    <font>
      <i/>
      <sz val="14"/>
      <color theme="1"/>
      <name val="Arial Narrow"/>
      <family val="2"/>
    </font>
    <font>
      <b/>
      <sz val="14"/>
      <color theme="1"/>
      <name val="Arial Narrow"/>
      <family val="2"/>
    </font>
    <font>
      <b/>
      <sz val="11"/>
      <color theme="1"/>
      <name val="Arial"/>
      <family val="2"/>
    </font>
    <font>
      <u/>
      <sz val="12"/>
      <color rgb="FFFF0000"/>
      <name val="Arial Narrow"/>
      <family val="2"/>
    </font>
    <font>
      <b/>
      <u/>
      <sz val="12"/>
      <color rgb="FFFF0000"/>
      <name val="Arial Narrow"/>
      <family val="2"/>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FFFF00"/>
        <bgColor indexed="64"/>
      </patternFill>
    </fill>
    <fill>
      <patternFill patternType="solid">
        <fgColor rgb="FFDDEBF7"/>
        <bgColor indexed="64"/>
      </patternFill>
    </fill>
    <fill>
      <patternFill patternType="solid">
        <fgColor theme="4" tint="0.79998168889431442"/>
        <bgColor indexed="64"/>
      </patternFill>
    </fill>
    <fill>
      <patternFill patternType="solid">
        <fgColor theme="4" tint="0.59999389629810485"/>
        <bgColor indexed="64"/>
      </patternFill>
    </fill>
  </fills>
  <borders count="8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bottom style="double">
        <color indexed="64"/>
      </bottom>
      <diagonal/>
    </border>
    <border>
      <left/>
      <right style="thin">
        <color indexed="64"/>
      </right>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diagonal/>
    </border>
    <border>
      <left style="medium">
        <color rgb="FFA3A3A3"/>
      </left>
      <right style="medium">
        <color rgb="FFA3A3A3"/>
      </right>
      <top style="medium">
        <color rgb="FFA3A3A3"/>
      </top>
      <bottom style="medium">
        <color rgb="FFA3A3A3"/>
      </bottom>
      <diagonal/>
    </border>
    <border>
      <left style="thin">
        <color indexed="64"/>
      </left>
      <right style="dotted">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top style="dotted">
        <color indexed="64"/>
      </top>
      <bottom style="dotted">
        <color indexed="64"/>
      </bottom>
      <diagonal/>
    </border>
    <border>
      <left/>
      <right style="medium">
        <color indexed="64"/>
      </right>
      <top style="thin">
        <color indexed="64"/>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n">
        <color indexed="64"/>
      </left>
      <right style="dotted">
        <color indexed="64"/>
      </right>
      <top/>
      <bottom style="dotted">
        <color indexed="64"/>
      </bottom>
      <diagonal/>
    </border>
    <border>
      <left/>
      <right style="thin">
        <color indexed="64"/>
      </right>
      <top style="dotted">
        <color indexed="64"/>
      </top>
      <bottom style="thin">
        <color indexed="64"/>
      </bottom>
      <diagonal/>
    </border>
  </borders>
  <cellStyleXfs count="5">
    <xf numFmtId="0" fontId="0" fillId="0" borderId="0"/>
    <xf numFmtId="9" fontId="1" fillId="0" borderId="0" applyFont="0" applyFill="0" applyBorder="0" applyAlignment="0" applyProtection="0"/>
    <xf numFmtId="0" fontId="1" fillId="8" borderId="42" applyNumberFormat="0" applyFont="0" applyAlignment="0" applyProtection="0"/>
    <xf numFmtId="0" fontId="1" fillId="7" borderId="0" applyNumberFormat="0" applyBorder="0" applyAlignment="0" applyProtection="0"/>
    <xf numFmtId="0" fontId="13" fillId="0" borderId="0"/>
  </cellStyleXfs>
  <cellXfs count="575">
    <xf numFmtId="0" fontId="0" fillId="0" borderId="0" xfId="0"/>
    <xf numFmtId="0" fontId="2" fillId="0" borderId="0" xfId="0" applyFont="1" applyAlignment="1" applyProtection="1">
      <alignment vertical="top"/>
      <protection locked="0"/>
    </xf>
    <xf numFmtId="0" fontId="2" fillId="0" borderId="0" xfId="0" applyFont="1" applyProtection="1">
      <protection locked="0"/>
    </xf>
    <xf numFmtId="0" fontId="6" fillId="0" borderId="0" xfId="0" applyFont="1" applyProtection="1">
      <protection locked="0"/>
    </xf>
    <xf numFmtId="0" fontId="6" fillId="0" borderId="0" xfId="0" applyFont="1" applyAlignment="1" applyProtection="1">
      <alignment vertical="top"/>
      <protection locked="0"/>
    </xf>
    <xf numFmtId="0" fontId="12" fillId="0" borderId="0" xfId="0" applyFont="1" applyProtection="1">
      <protection locked="0"/>
    </xf>
    <xf numFmtId="0" fontId="12" fillId="0" borderId="0" xfId="0" applyFont="1" applyAlignment="1" applyProtection="1">
      <alignment vertical="top"/>
      <protection locked="0"/>
    </xf>
    <xf numFmtId="0" fontId="12" fillId="0" borderId="0" xfId="0" applyFont="1" applyBorder="1" applyAlignment="1" applyProtection="1">
      <alignment vertical="top"/>
      <protection locked="0"/>
    </xf>
    <xf numFmtId="0" fontId="14" fillId="0" borderId="0" xfId="0" applyFont="1" applyAlignment="1" applyProtection="1">
      <alignment vertical="center"/>
      <protection locked="0"/>
    </xf>
    <xf numFmtId="9" fontId="12" fillId="0" borderId="0" xfId="1" applyFont="1" applyAlignment="1" applyProtection="1">
      <alignment vertical="top"/>
      <protection locked="0"/>
    </xf>
    <xf numFmtId="0" fontId="10" fillId="0" borderId="0" xfId="0" applyFont="1" applyProtection="1">
      <protection locked="0"/>
    </xf>
    <xf numFmtId="0" fontId="10" fillId="0" borderId="0" xfId="0" applyFont="1" applyAlignment="1">
      <alignment horizontal="left" vertical="top"/>
    </xf>
    <xf numFmtId="0" fontId="11" fillId="0" borderId="56" xfId="0" applyFont="1" applyBorder="1" applyAlignment="1">
      <alignment horizontal="left" vertical="top" wrapText="1"/>
    </xf>
    <xf numFmtId="9" fontId="12" fillId="0" borderId="0" xfId="1" applyFont="1" applyAlignment="1">
      <alignment horizontal="left" vertical="top"/>
    </xf>
    <xf numFmtId="9" fontId="10" fillId="0" borderId="0" xfId="0" applyNumberFormat="1" applyFont="1" applyAlignment="1">
      <alignment horizontal="left" vertical="top"/>
    </xf>
    <xf numFmtId="9" fontId="12" fillId="0" borderId="6" xfId="1" applyFont="1" applyBorder="1" applyAlignment="1">
      <alignment horizontal="left" vertical="top"/>
    </xf>
    <xf numFmtId="0" fontId="10" fillId="0" borderId="6" xfId="0" applyFont="1" applyBorder="1" applyAlignment="1">
      <alignment horizontal="left" vertical="top"/>
    </xf>
    <xf numFmtId="9" fontId="10" fillId="0" borderId="0" xfId="1" applyFont="1" applyAlignment="1">
      <alignment horizontal="left" vertical="top"/>
    </xf>
    <xf numFmtId="0" fontId="10" fillId="0" borderId="0" xfId="0" applyFont="1" applyAlignment="1">
      <alignment vertical="top"/>
    </xf>
    <xf numFmtId="0" fontId="9" fillId="0" borderId="1" xfId="0" applyFont="1" applyBorder="1" applyAlignment="1">
      <alignment vertical="top"/>
    </xf>
    <xf numFmtId="0" fontId="10" fillId="0" borderId="6" xfId="0" applyFont="1" applyBorder="1" applyAlignment="1">
      <alignment vertical="top"/>
    </xf>
    <xf numFmtId="0" fontId="9" fillId="3" borderId="4" xfId="0" applyFont="1" applyFill="1" applyBorder="1" applyAlignment="1">
      <alignment vertical="top"/>
    </xf>
    <xf numFmtId="0" fontId="9" fillId="3" borderId="9" xfId="0" applyFont="1" applyFill="1" applyBorder="1" applyAlignment="1">
      <alignment vertical="top"/>
    </xf>
    <xf numFmtId="0" fontId="10" fillId="0" borderId="7" xfId="0" applyFont="1" applyBorder="1" applyAlignment="1">
      <alignment vertical="top"/>
    </xf>
    <xf numFmtId="0" fontId="9" fillId="0" borderId="1" xfId="0" applyFont="1" applyBorder="1" applyAlignment="1">
      <alignment vertical="top" wrapText="1"/>
    </xf>
    <xf numFmtId="0" fontId="9" fillId="0" borderId="7" xfId="0" applyFont="1" applyBorder="1" applyAlignment="1">
      <alignment vertical="top"/>
    </xf>
    <xf numFmtId="0" fontId="9" fillId="0" borderId="6" xfId="0" applyFont="1" applyBorder="1" applyAlignment="1">
      <alignment vertical="top"/>
    </xf>
    <xf numFmtId="0" fontId="9" fillId="3" borderId="32" xfId="0" applyFont="1" applyFill="1" applyBorder="1" applyAlignment="1">
      <alignment vertical="top" wrapText="1"/>
    </xf>
    <xf numFmtId="0" fontId="9" fillId="0" borderId="2" xfId="0" applyFont="1" applyBorder="1" applyAlignment="1">
      <alignment vertical="top" wrapText="1"/>
    </xf>
    <xf numFmtId="0" fontId="9" fillId="0" borderId="9" xfId="0" applyFont="1" applyFill="1" applyBorder="1" applyAlignment="1">
      <alignment vertical="top" wrapText="1"/>
    </xf>
    <xf numFmtId="0" fontId="9" fillId="0" borderId="4" xfId="0" applyFont="1" applyBorder="1" applyAlignment="1">
      <alignment vertical="top"/>
    </xf>
    <xf numFmtId="0" fontId="10" fillId="0" borderId="56" xfId="0" applyFont="1" applyFill="1" applyBorder="1" applyAlignment="1">
      <alignment vertical="top" wrapText="1"/>
    </xf>
    <xf numFmtId="0" fontId="9" fillId="0" borderId="0" xfId="0" applyFont="1" applyBorder="1" applyAlignment="1">
      <alignment vertical="top" wrapText="1"/>
    </xf>
    <xf numFmtId="0" fontId="9" fillId="0" borderId="6" xfId="0" applyFont="1" applyFill="1" applyBorder="1" applyAlignment="1">
      <alignment vertical="top" wrapText="1"/>
    </xf>
    <xf numFmtId="0" fontId="9" fillId="0" borderId="0" xfId="0" applyFont="1" applyBorder="1" applyAlignment="1">
      <alignment vertical="top"/>
    </xf>
    <xf numFmtId="0" fontId="9" fillId="0" borderId="0" xfId="0" applyFont="1" applyFill="1" applyBorder="1" applyAlignment="1">
      <alignment vertical="top" wrapText="1"/>
    </xf>
    <xf numFmtId="0" fontId="10" fillId="0" borderId="56" xfId="0" applyFont="1" applyBorder="1" applyAlignment="1">
      <alignment horizontal="left" vertical="top" wrapText="1"/>
    </xf>
    <xf numFmtId="0" fontId="10" fillId="0" borderId="6" xfId="0" applyFont="1" applyBorder="1" applyAlignment="1">
      <alignment horizontal="left" vertical="top" wrapText="1"/>
    </xf>
    <xf numFmtId="9" fontId="10" fillId="9" borderId="0" xfId="1" applyFont="1" applyFill="1" applyAlignment="1">
      <alignment horizontal="left" vertical="top"/>
    </xf>
    <xf numFmtId="9" fontId="12" fillId="9" borderId="0" xfId="1" applyFont="1" applyFill="1" applyAlignment="1">
      <alignment horizontal="left" vertical="top"/>
    </xf>
    <xf numFmtId="0" fontId="12" fillId="0" borderId="0" xfId="0" applyFont="1"/>
    <xf numFmtId="0" fontId="15" fillId="0" borderId="56" xfId="0" applyFont="1" applyBorder="1" applyAlignment="1">
      <alignment horizontal="left" vertical="top" wrapText="1"/>
    </xf>
    <xf numFmtId="0" fontId="10" fillId="0" borderId="6" xfId="0" applyFont="1" applyBorder="1" applyAlignment="1">
      <alignment vertical="top" wrapText="1"/>
    </xf>
    <xf numFmtId="0" fontId="9" fillId="3" borderId="45" xfId="0" applyFont="1" applyFill="1" applyBorder="1" applyAlignment="1">
      <alignment vertical="top" wrapText="1"/>
    </xf>
    <xf numFmtId="0" fontId="10" fillId="0" borderId="45" xfId="0" applyFont="1" applyBorder="1" applyAlignment="1">
      <alignment vertical="top" wrapText="1"/>
    </xf>
    <xf numFmtId="9" fontId="10" fillId="0" borderId="45" xfId="1" applyFont="1" applyBorder="1" applyAlignment="1">
      <alignment vertical="top" wrapText="1"/>
    </xf>
    <xf numFmtId="0" fontId="9" fillId="3" borderId="1" xfId="0" applyFont="1" applyFill="1" applyBorder="1" applyAlignment="1">
      <alignment vertical="top" wrapText="1"/>
    </xf>
    <xf numFmtId="0" fontId="12" fillId="0" borderId="45" xfId="0" applyFont="1" applyBorder="1" applyAlignment="1">
      <alignment vertical="center" wrapText="1"/>
    </xf>
    <xf numFmtId="3" fontId="12" fillId="0" borderId="44" xfId="0" applyNumberFormat="1" applyFont="1" applyFill="1" applyBorder="1"/>
    <xf numFmtId="3" fontId="12" fillId="0" borderId="54" xfId="0" applyNumberFormat="1" applyFont="1" applyFill="1" applyBorder="1"/>
    <xf numFmtId="0" fontId="12" fillId="3" borderId="2" xfId="0" applyFont="1" applyFill="1" applyBorder="1" applyAlignment="1">
      <alignment vertical="center" wrapText="1"/>
    </xf>
    <xf numFmtId="166" fontId="10" fillId="0" borderId="0" xfId="0" applyNumberFormat="1" applyFont="1" applyAlignment="1">
      <alignment horizontal="left" vertical="top"/>
    </xf>
    <xf numFmtId="0" fontId="16" fillId="0" borderId="2" xfId="0" applyFont="1" applyBorder="1" applyAlignment="1">
      <alignment vertical="center" wrapText="1"/>
    </xf>
    <xf numFmtId="0" fontId="16" fillId="0" borderId="4" xfId="0" applyFont="1" applyBorder="1" applyAlignment="1">
      <alignment vertical="center" wrapText="1"/>
    </xf>
    <xf numFmtId="0" fontId="9" fillId="2" borderId="1" xfId="0" applyFont="1" applyFill="1" applyBorder="1" applyAlignment="1">
      <alignment vertical="center"/>
    </xf>
    <xf numFmtId="0" fontId="12" fillId="0" borderId="0" xfId="0" applyFont="1" applyBorder="1" applyAlignment="1">
      <alignment vertical="center" wrapText="1"/>
    </xf>
    <xf numFmtId="0" fontId="17" fillId="0" borderId="4" xfId="0" applyFont="1" applyBorder="1" applyAlignment="1">
      <alignment vertical="center" wrapText="1"/>
    </xf>
    <xf numFmtId="0" fontId="19" fillId="2" borderId="0" xfId="0" applyFont="1" applyFill="1" applyAlignment="1" applyProtection="1">
      <alignment vertical="top"/>
      <protection locked="0"/>
    </xf>
    <xf numFmtId="0" fontId="20" fillId="10" borderId="78" xfId="0" applyFont="1" applyFill="1" applyBorder="1" applyAlignment="1">
      <alignment vertical="center" wrapText="1"/>
    </xf>
    <xf numFmtId="0" fontId="5" fillId="0" borderId="56" xfId="0" applyFont="1" applyBorder="1" applyAlignment="1">
      <alignment horizontal="left" vertical="top" wrapText="1"/>
    </xf>
    <xf numFmtId="9" fontId="3" fillId="0" borderId="6" xfId="1" applyFont="1" applyBorder="1" applyAlignment="1">
      <alignment horizontal="left" vertical="top"/>
    </xf>
    <xf numFmtId="0" fontId="21" fillId="0" borderId="4"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4" fillId="3" borderId="45" xfId="0" applyFont="1" applyFill="1" applyBorder="1" applyAlignment="1">
      <alignment vertical="top" wrapText="1"/>
    </xf>
    <xf numFmtId="0" fontId="3" fillId="0" borderId="45" xfId="0" applyFont="1" applyBorder="1" applyAlignment="1">
      <alignment vertical="center" wrapText="1"/>
    </xf>
    <xf numFmtId="0" fontId="9" fillId="0" borderId="45" xfId="0" applyFont="1" applyFill="1" applyBorder="1" applyAlignment="1">
      <alignment vertical="top" wrapText="1"/>
    </xf>
    <xf numFmtId="0" fontId="10" fillId="0" borderId="0" xfId="0" applyFont="1" applyFill="1" applyAlignment="1">
      <alignment vertical="top"/>
    </xf>
    <xf numFmtId="0" fontId="12" fillId="0" borderId="45" xfId="0" applyFont="1" applyFill="1" applyBorder="1" applyAlignment="1">
      <alignment vertical="center" wrapText="1"/>
    </xf>
    <xf numFmtId="0" fontId="12" fillId="0" borderId="0" xfId="0" applyFont="1" applyFill="1" applyBorder="1" applyAlignment="1">
      <alignment vertical="center" wrapText="1"/>
    </xf>
    <xf numFmtId="0" fontId="10" fillId="9" borderId="0" xfId="0" applyFont="1" applyFill="1" applyAlignment="1">
      <alignment horizontal="left" vertical="top"/>
    </xf>
    <xf numFmtId="0" fontId="20" fillId="9" borderId="78" xfId="0" applyFont="1" applyFill="1" applyBorder="1" applyAlignment="1">
      <alignment vertical="center" wrapText="1"/>
    </xf>
    <xf numFmtId="0" fontId="9" fillId="9" borderId="0" xfId="0" applyFont="1" applyFill="1" applyAlignment="1">
      <alignment vertical="top"/>
    </xf>
    <xf numFmtId="3" fontId="12" fillId="9" borderId="54" xfId="0" applyNumberFormat="1" applyFont="1" applyFill="1" applyBorder="1" applyAlignment="1">
      <alignment vertical="top"/>
    </xf>
    <xf numFmtId="0" fontId="9" fillId="9" borderId="1" xfId="0" applyFont="1" applyFill="1" applyBorder="1" applyAlignment="1">
      <alignment vertical="top" wrapText="1"/>
    </xf>
    <xf numFmtId="0" fontId="10" fillId="9" borderId="56" xfId="0" applyFont="1" applyFill="1" applyBorder="1" applyAlignment="1">
      <alignment horizontal="left" vertical="top" wrapText="1"/>
    </xf>
    <xf numFmtId="0" fontId="9" fillId="9" borderId="56" xfId="0" applyFont="1" applyFill="1" applyBorder="1" applyAlignment="1">
      <alignment vertical="top" wrapText="1"/>
    </xf>
    <xf numFmtId="0" fontId="9" fillId="9" borderId="1" xfId="0" applyFont="1" applyFill="1" applyBorder="1" applyAlignment="1">
      <alignment vertical="top"/>
    </xf>
    <xf numFmtId="0" fontId="15" fillId="9" borderId="0" xfId="0" applyFont="1" applyFill="1" applyBorder="1" applyAlignment="1">
      <alignment horizontal="left" vertical="top" wrapText="1"/>
    </xf>
    <xf numFmtId="0" fontId="9" fillId="9" borderId="45" xfId="0" applyFont="1" applyFill="1" applyBorder="1" applyAlignment="1">
      <alignment vertical="top" wrapText="1"/>
    </xf>
    <xf numFmtId="0" fontId="10" fillId="9" borderId="45" xfId="0" applyFont="1" applyFill="1" applyBorder="1" applyAlignment="1">
      <alignment vertical="top" wrapText="1"/>
    </xf>
    <xf numFmtId="0" fontId="16" fillId="9" borderId="2" xfId="0" applyFont="1" applyFill="1" applyBorder="1" applyAlignment="1">
      <alignment vertical="center" wrapText="1"/>
    </xf>
    <xf numFmtId="0" fontId="16" fillId="9" borderId="4" xfId="0" applyFont="1" applyFill="1" applyBorder="1" applyAlignment="1">
      <alignment vertical="center" wrapText="1"/>
    </xf>
    <xf numFmtId="0" fontId="3" fillId="9" borderId="45" xfId="0" applyFont="1" applyFill="1" applyBorder="1" applyAlignment="1">
      <alignment vertical="center" wrapText="1"/>
    </xf>
    <xf numFmtId="0" fontId="23" fillId="2" borderId="0" xfId="0" applyFont="1" applyFill="1" applyAlignment="1" applyProtection="1">
      <alignment vertical="top"/>
      <protection locked="0"/>
    </xf>
    <xf numFmtId="0" fontId="23" fillId="2" borderId="0" xfId="0" applyFont="1" applyFill="1" applyAlignment="1" applyProtection="1">
      <alignment vertical="top" wrapText="1"/>
      <protection locked="0"/>
    </xf>
    <xf numFmtId="0" fontId="12" fillId="2" borderId="0" xfId="0" applyFont="1" applyFill="1" applyAlignment="1" applyProtection="1">
      <alignment vertical="top"/>
      <protection locked="0"/>
    </xf>
    <xf numFmtId="0" fontId="9" fillId="0" borderId="5" xfId="0" applyFont="1" applyFill="1" applyBorder="1" applyAlignment="1" applyProtection="1">
      <alignment horizontal="left" vertical="center"/>
      <protection locked="0"/>
    </xf>
    <xf numFmtId="0" fontId="9" fillId="3" borderId="5" xfId="0" applyFont="1" applyFill="1" applyBorder="1" applyAlignment="1" applyProtection="1">
      <alignment vertical="center"/>
      <protection locked="0"/>
    </xf>
    <xf numFmtId="14" fontId="10" fillId="3" borderId="5"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Alignment="1" applyProtection="1">
      <alignment vertical="center" wrapText="1"/>
      <protection locked="0"/>
    </xf>
    <xf numFmtId="0" fontId="9" fillId="0" borderId="34" xfId="0" applyFont="1" applyFill="1" applyBorder="1" applyAlignment="1" applyProtection="1">
      <alignment horizontal="left" vertical="center"/>
      <protection locked="0"/>
    </xf>
    <xf numFmtId="0" fontId="12" fillId="4" borderId="34" xfId="0" applyFont="1" applyFill="1" applyBorder="1" applyAlignment="1" applyProtection="1">
      <alignment vertical="center"/>
      <protection locked="0"/>
    </xf>
    <xf numFmtId="0" fontId="9" fillId="0"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vertical="center"/>
      <protection locked="0"/>
    </xf>
    <xf numFmtId="0" fontId="12" fillId="0" borderId="1" xfId="0" applyFont="1" applyFill="1" applyBorder="1" applyAlignment="1" applyProtection="1">
      <alignment vertical="center"/>
      <protection locked="0"/>
    </xf>
    <xf numFmtId="0" fontId="12" fillId="0" borderId="0" xfId="0" applyFont="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0" xfId="0" applyFont="1" applyBorder="1" applyAlignment="1" applyProtection="1">
      <alignment vertical="top"/>
      <protection locked="0"/>
    </xf>
    <xf numFmtId="0" fontId="10" fillId="0" borderId="4" xfId="0" applyFont="1" applyBorder="1" applyAlignment="1" applyProtection="1">
      <alignment vertical="top" wrapText="1"/>
      <protection locked="0"/>
    </xf>
    <xf numFmtId="0" fontId="9" fillId="3" borderId="0" xfId="0" applyFont="1" applyFill="1" applyBorder="1" applyAlignment="1" applyProtection="1">
      <alignment vertical="center"/>
      <protection locked="0"/>
    </xf>
    <xf numFmtId="167" fontId="12" fillId="0" borderId="0" xfId="0" applyNumberFormat="1" applyFont="1" applyAlignment="1" applyProtection="1">
      <alignment vertical="top"/>
      <protection locked="0"/>
    </xf>
    <xf numFmtId="0" fontId="11" fillId="0" borderId="0" xfId="0" applyFont="1" applyAlignment="1" applyProtection="1">
      <alignment vertical="top"/>
      <protection locked="0"/>
    </xf>
    <xf numFmtId="166" fontId="12" fillId="0" borderId="0" xfId="0" applyNumberFormat="1" applyFont="1" applyAlignment="1" applyProtection="1">
      <alignment vertical="top"/>
      <protection locked="0"/>
    </xf>
    <xf numFmtId="0" fontId="10" fillId="0" borderId="0"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2" fillId="0" borderId="0" xfId="0" applyFont="1" applyFill="1" applyAlignment="1" applyProtection="1">
      <alignment vertical="top"/>
      <protection locked="0"/>
    </xf>
    <xf numFmtId="0" fontId="12" fillId="0" borderId="2" xfId="0" applyFont="1" applyBorder="1" applyProtection="1">
      <protection locked="0"/>
    </xf>
    <xf numFmtId="0" fontId="12" fillId="0" borderId="8" xfId="0" applyFont="1" applyBorder="1" applyProtection="1">
      <protection locked="0"/>
    </xf>
    <xf numFmtId="0" fontId="23" fillId="0" borderId="56" xfId="0" applyFont="1" applyBorder="1" applyAlignment="1" applyProtection="1">
      <alignment vertical="top"/>
      <protection locked="0"/>
    </xf>
    <xf numFmtId="0" fontId="9" fillId="0" borderId="56" xfId="0" applyFont="1" applyFill="1" applyBorder="1" applyAlignment="1" applyProtection="1">
      <alignment vertical="top"/>
      <protection locked="0"/>
    </xf>
    <xf numFmtId="0" fontId="23" fillId="0" borderId="18" xfId="0" applyFont="1" applyBorder="1" applyAlignment="1" applyProtection="1">
      <alignment vertical="top" wrapText="1"/>
      <protection locked="0"/>
    </xf>
    <xf numFmtId="0" fontId="23" fillId="0" borderId="22" xfId="0" applyFont="1" applyBorder="1" applyAlignment="1" applyProtection="1">
      <alignment vertical="top" wrapText="1"/>
      <protection locked="0"/>
    </xf>
    <xf numFmtId="0" fontId="12" fillId="0" borderId="39" xfId="0" applyFont="1" applyBorder="1" applyAlignment="1" applyProtection="1">
      <alignment vertical="top" wrapText="1"/>
      <protection locked="0"/>
    </xf>
    <xf numFmtId="0" fontId="23" fillId="0" borderId="45" xfId="0" applyFont="1" applyFill="1" applyBorder="1" applyAlignment="1" applyProtection="1">
      <alignment vertical="top" wrapText="1"/>
      <protection locked="0"/>
    </xf>
    <xf numFmtId="0" fontId="12" fillId="0" borderId="45" xfId="0" applyFont="1" applyBorder="1" applyAlignment="1" applyProtection="1">
      <alignment vertical="top" wrapText="1"/>
      <protection locked="0"/>
    </xf>
    <xf numFmtId="0" fontId="12" fillId="0" borderId="22" xfId="0" applyFont="1" applyFill="1" applyBorder="1" applyAlignment="1" applyProtection="1">
      <alignment vertical="top" wrapText="1"/>
      <protection locked="0"/>
    </xf>
    <xf numFmtId="0" fontId="12" fillId="0" borderId="21" xfId="0" applyFont="1" applyBorder="1" applyAlignment="1" applyProtection="1">
      <alignment vertical="top" wrapText="1"/>
      <protection locked="0"/>
    </xf>
    <xf numFmtId="0" fontId="23" fillId="0" borderId="24" xfId="0" applyFont="1" applyBorder="1" applyAlignment="1" applyProtection="1">
      <alignment vertical="top" wrapText="1"/>
      <protection locked="0"/>
    </xf>
    <xf numFmtId="0" fontId="23" fillId="0" borderId="21" xfId="0" applyFont="1" applyFill="1" applyBorder="1" applyAlignment="1" applyProtection="1">
      <alignment vertical="top" wrapText="1"/>
      <protection locked="0"/>
    </xf>
    <xf numFmtId="0" fontId="23" fillId="0" borderId="26" xfId="0" applyFont="1" applyFill="1" applyBorder="1" applyAlignment="1" applyProtection="1">
      <alignment vertical="top" wrapText="1"/>
      <protection locked="0"/>
    </xf>
    <xf numFmtId="0" fontId="12" fillId="0" borderId="26"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16" xfId="0" applyFont="1" applyBorder="1" applyAlignment="1" applyProtection="1">
      <alignment vertical="top" wrapText="1"/>
      <protection locked="0"/>
    </xf>
    <xf numFmtId="0" fontId="23" fillId="0" borderId="6" xfId="0" applyFont="1" applyBorder="1" applyAlignment="1" applyProtection="1">
      <alignment vertical="top" wrapText="1"/>
      <protection locked="0"/>
    </xf>
    <xf numFmtId="0" fontId="12" fillId="0" borderId="16" xfId="0" applyFont="1" applyFill="1" applyBorder="1" applyAlignment="1" applyProtection="1">
      <alignment vertical="top" wrapText="1"/>
      <protection locked="0"/>
    </xf>
    <xf numFmtId="0" fontId="12" fillId="0" borderId="39" xfId="0" applyFont="1" applyFill="1" applyBorder="1" applyAlignment="1" applyProtection="1">
      <alignment vertical="top" wrapText="1"/>
      <protection locked="0"/>
    </xf>
    <xf numFmtId="0" fontId="12" fillId="0" borderId="12" xfId="0" applyFont="1" applyFill="1" applyBorder="1" applyAlignment="1" applyProtection="1">
      <alignment vertical="top" wrapText="1"/>
      <protection locked="0"/>
    </xf>
    <xf numFmtId="0" fontId="12" fillId="0" borderId="25" xfId="0" applyFont="1" applyBorder="1" applyAlignment="1" applyProtection="1">
      <alignment vertical="top" wrapText="1"/>
      <protection locked="0"/>
    </xf>
    <xf numFmtId="0" fontId="12" fillId="3" borderId="13" xfId="0" applyFont="1" applyFill="1" applyBorder="1" applyAlignment="1" applyProtection="1">
      <alignment vertical="top" wrapText="1"/>
      <protection locked="0"/>
    </xf>
    <xf numFmtId="3" fontId="23" fillId="3" borderId="13" xfId="0" applyNumberFormat="1" applyFont="1" applyFill="1" applyBorder="1" applyAlignment="1" applyProtection="1">
      <alignment vertical="top"/>
      <protection locked="0"/>
    </xf>
    <xf numFmtId="0" fontId="12" fillId="4" borderId="5" xfId="0" applyFont="1" applyFill="1" applyBorder="1" applyAlignment="1" applyProtection="1">
      <alignment vertical="top" wrapText="1"/>
      <protection locked="0"/>
    </xf>
    <xf numFmtId="0" fontId="12" fillId="4" borderId="17" xfId="0" applyFont="1" applyFill="1" applyBorder="1" applyAlignment="1" applyProtection="1">
      <alignment vertical="top" wrapText="1"/>
      <protection locked="0"/>
    </xf>
    <xf numFmtId="3" fontId="12" fillId="3" borderId="40" xfId="0" applyNumberFormat="1" applyFont="1" applyFill="1" applyBorder="1" applyAlignment="1" applyProtection="1">
      <alignment vertical="top"/>
      <protection locked="0"/>
    </xf>
    <xf numFmtId="3" fontId="23" fillId="0" borderId="66" xfId="0" applyNumberFormat="1" applyFont="1" applyFill="1" applyBorder="1" applyAlignment="1" applyProtection="1">
      <alignment vertical="top"/>
    </xf>
    <xf numFmtId="9" fontId="12" fillId="0" borderId="55" xfId="1" applyFont="1" applyBorder="1" applyAlignment="1" applyProtection="1">
      <alignment vertical="top" wrapText="1"/>
    </xf>
    <xf numFmtId="9" fontId="12" fillId="0" borderId="14" xfId="1" applyFont="1" applyBorder="1" applyAlignment="1" applyProtection="1">
      <alignment vertical="top" wrapText="1"/>
    </xf>
    <xf numFmtId="164" fontId="12" fillId="0" borderId="29" xfId="1" applyNumberFormat="1" applyFont="1" applyFill="1" applyBorder="1" applyAlignment="1" applyProtection="1">
      <alignment vertical="top" wrapText="1"/>
    </xf>
    <xf numFmtId="164" fontId="23" fillId="0" borderId="40" xfId="1" applyNumberFormat="1" applyFont="1" applyFill="1" applyBorder="1" applyAlignment="1" applyProtection="1">
      <alignment vertical="top" wrapText="1"/>
      <protection locked="0"/>
    </xf>
    <xf numFmtId="3" fontId="12" fillId="0" borderId="13" xfId="0" applyNumberFormat="1" applyFont="1" applyFill="1" applyBorder="1" applyAlignment="1" applyProtection="1">
      <alignment vertical="top" wrapText="1"/>
      <protection locked="0"/>
    </xf>
    <xf numFmtId="9" fontId="12" fillId="0" borderId="36" xfId="0" applyNumberFormat="1" applyFont="1" applyFill="1" applyBorder="1" applyAlignment="1" applyProtection="1">
      <alignment horizontal="right" vertical="top"/>
      <protection locked="0"/>
    </xf>
    <xf numFmtId="3" fontId="12" fillId="3" borderId="13" xfId="0" applyNumberFormat="1" applyFont="1" applyFill="1" applyBorder="1" applyAlignment="1" applyProtection="1">
      <alignment vertical="top"/>
      <protection locked="0"/>
    </xf>
    <xf numFmtId="3" fontId="12" fillId="3" borderId="17" xfId="0" applyNumberFormat="1" applyFont="1" applyFill="1" applyBorder="1" applyAlignment="1" applyProtection="1">
      <alignment vertical="top"/>
      <protection locked="0"/>
    </xf>
    <xf numFmtId="3" fontId="12" fillId="3" borderId="40" xfId="0" applyNumberFormat="1" applyFont="1" applyFill="1" applyBorder="1" applyAlignment="1" applyProtection="1">
      <alignment horizontal="right" vertical="top"/>
      <protection locked="0"/>
    </xf>
    <xf numFmtId="3" fontId="23" fillId="0" borderId="66" xfId="0" applyNumberFormat="1" applyFont="1" applyBorder="1" applyAlignment="1" applyProtection="1">
      <alignment vertical="top"/>
      <protection locked="0"/>
    </xf>
    <xf numFmtId="3" fontId="12" fillId="0" borderId="66" xfId="0" applyNumberFormat="1" applyFont="1" applyBorder="1" applyAlignment="1" applyProtection="1">
      <alignment vertical="top" wrapText="1"/>
      <protection locked="0"/>
    </xf>
    <xf numFmtId="0" fontId="12" fillId="3" borderId="35" xfId="0" applyFont="1" applyFill="1" applyBorder="1" applyAlignment="1" applyProtection="1">
      <alignment vertical="top" wrapText="1"/>
      <protection locked="0"/>
    </xf>
    <xf numFmtId="3" fontId="23" fillId="3" borderId="35" xfId="0" applyNumberFormat="1" applyFont="1" applyFill="1" applyBorder="1" applyAlignment="1" applyProtection="1">
      <alignment vertical="top"/>
      <protection locked="0"/>
    </xf>
    <xf numFmtId="0" fontId="12" fillId="4" borderId="34" xfId="0" applyFont="1" applyFill="1" applyBorder="1" applyAlignment="1" applyProtection="1">
      <alignment vertical="top" wrapText="1"/>
      <protection locked="0"/>
    </xf>
    <xf numFmtId="0" fontId="12" fillId="4" borderId="29" xfId="0" applyFont="1" applyFill="1" applyBorder="1" applyAlignment="1" applyProtection="1">
      <alignment vertical="top" wrapText="1"/>
      <protection locked="0"/>
    </xf>
    <xf numFmtId="3" fontId="12" fillId="3" borderId="38" xfId="0" applyNumberFormat="1" applyFont="1" applyFill="1" applyBorder="1" applyAlignment="1" applyProtection="1">
      <alignment vertical="top"/>
      <protection locked="0"/>
    </xf>
    <xf numFmtId="3" fontId="23" fillId="0" borderId="67" xfId="0" applyNumberFormat="1" applyFont="1" applyFill="1" applyBorder="1" applyAlignment="1" applyProtection="1">
      <alignment vertical="top"/>
    </xf>
    <xf numFmtId="164" fontId="23" fillId="0" borderId="38" xfId="1" applyNumberFormat="1" applyFont="1" applyFill="1" applyBorder="1" applyAlignment="1" applyProtection="1">
      <alignment vertical="top" wrapText="1"/>
      <protection locked="0"/>
    </xf>
    <xf numFmtId="3" fontId="12" fillId="0" borderId="35" xfId="0" applyNumberFormat="1" applyFont="1" applyFill="1" applyBorder="1" applyAlignment="1" applyProtection="1">
      <alignment vertical="top" wrapText="1"/>
      <protection locked="0"/>
    </xf>
    <xf numFmtId="3" fontId="12" fillId="3" borderId="35" xfId="0" applyNumberFormat="1" applyFont="1" applyFill="1" applyBorder="1" applyAlignment="1" applyProtection="1">
      <alignment vertical="top"/>
      <protection locked="0"/>
    </xf>
    <xf numFmtId="3" fontId="12" fillId="3" borderId="29" xfId="0" applyNumberFormat="1" applyFont="1" applyFill="1" applyBorder="1" applyAlignment="1" applyProtection="1">
      <alignment vertical="top"/>
      <protection locked="0"/>
    </xf>
    <xf numFmtId="3" fontId="12" fillId="3" borderId="38" xfId="0" applyNumberFormat="1" applyFont="1" applyFill="1" applyBorder="1" applyAlignment="1" applyProtection="1">
      <alignment horizontal="right" vertical="top"/>
      <protection locked="0"/>
    </xf>
    <xf numFmtId="3" fontId="23" fillId="0" borderId="67" xfId="0" applyNumberFormat="1" applyFont="1" applyBorder="1" applyAlignment="1" applyProtection="1">
      <alignment vertical="top"/>
      <protection locked="0"/>
    </xf>
    <xf numFmtId="0" fontId="12" fillId="3" borderId="71" xfId="0" applyFont="1" applyFill="1" applyBorder="1" applyAlignment="1" applyProtection="1">
      <alignment vertical="top" wrapText="1"/>
      <protection locked="0"/>
    </xf>
    <xf numFmtId="3" fontId="23" fillId="3" borderId="71" xfId="0" applyNumberFormat="1" applyFont="1" applyFill="1" applyBorder="1" applyAlignment="1" applyProtection="1">
      <alignment vertical="top"/>
      <protection locked="0"/>
    </xf>
    <xf numFmtId="0" fontId="12" fillId="4" borderId="72" xfId="0" applyFont="1" applyFill="1" applyBorder="1" applyAlignment="1" applyProtection="1">
      <alignment vertical="top" wrapText="1"/>
      <protection locked="0"/>
    </xf>
    <xf numFmtId="0" fontId="12" fillId="4" borderId="30" xfId="0" applyFont="1" applyFill="1" applyBorder="1" applyAlignment="1" applyProtection="1">
      <alignment vertical="top" wrapText="1"/>
      <protection locked="0"/>
    </xf>
    <xf numFmtId="3" fontId="12" fillId="3" borderId="37" xfId="0" applyNumberFormat="1" applyFont="1" applyFill="1" applyBorder="1" applyAlignment="1" applyProtection="1">
      <alignment vertical="top"/>
      <protection locked="0"/>
    </xf>
    <xf numFmtId="3" fontId="23" fillId="0" borderId="43" xfId="0" applyNumberFormat="1" applyFont="1" applyFill="1" applyBorder="1" applyAlignment="1" applyProtection="1">
      <alignment vertical="top"/>
    </xf>
    <xf numFmtId="164" fontId="23" fillId="0" borderId="37" xfId="1" applyNumberFormat="1" applyFont="1" applyFill="1" applyBorder="1" applyAlignment="1" applyProtection="1">
      <alignment vertical="top" wrapText="1"/>
      <protection locked="0"/>
    </xf>
    <xf numFmtId="3" fontId="12" fillId="0" borderId="71" xfId="0" applyNumberFormat="1" applyFont="1" applyFill="1" applyBorder="1" applyAlignment="1" applyProtection="1">
      <alignment vertical="top" wrapText="1"/>
      <protection locked="0"/>
    </xf>
    <xf numFmtId="9" fontId="12" fillId="0" borderId="25" xfId="0" applyNumberFormat="1" applyFont="1" applyFill="1" applyBorder="1" applyAlignment="1" applyProtection="1">
      <alignment horizontal="right" vertical="top"/>
      <protection locked="0"/>
    </xf>
    <xf numFmtId="3" fontId="12" fillId="3" borderId="71" xfId="0" applyNumberFormat="1" applyFont="1" applyFill="1" applyBorder="1" applyAlignment="1" applyProtection="1">
      <alignment vertical="top"/>
      <protection locked="0"/>
    </xf>
    <xf numFmtId="3" fontId="12" fillId="3" borderId="30" xfId="0" applyNumberFormat="1" applyFont="1" applyFill="1" applyBorder="1" applyAlignment="1" applyProtection="1">
      <alignment vertical="top"/>
      <protection locked="0"/>
    </xf>
    <xf numFmtId="3" fontId="12" fillId="3" borderId="37" xfId="0" applyNumberFormat="1" applyFont="1" applyFill="1" applyBorder="1" applyAlignment="1" applyProtection="1">
      <alignment horizontal="right" vertical="top"/>
      <protection locked="0"/>
    </xf>
    <xf numFmtId="3" fontId="23" fillId="0" borderId="43" xfId="0" applyNumberFormat="1" applyFont="1" applyBorder="1" applyAlignment="1" applyProtection="1">
      <alignment vertical="top"/>
      <protection locked="0"/>
    </xf>
    <xf numFmtId="3" fontId="12" fillId="0" borderId="44" xfId="0" applyNumberFormat="1" applyFont="1" applyBorder="1" applyAlignment="1" applyProtection="1">
      <alignment vertical="top" wrapText="1"/>
      <protection locked="0"/>
    </xf>
    <xf numFmtId="0" fontId="12" fillId="3" borderId="70" xfId="0" applyFont="1" applyFill="1" applyBorder="1" applyAlignment="1" applyProtection="1">
      <alignment vertical="top" wrapText="1"/>
      <protection locked="0"/>
    </xf>
    <xf numFmtId="3" fontId="23" fillId="3" borderId="70" xfId="0" applyNumberFormat="1" applyFont="1" applyFill="1" applyBorder="1" applyAlignment="1" applyProtection="1">
      <alignment vertical="top"/>
      <protection locked="0"/>
    </xf>
    <xf numFmtId="0" fontId="12" fillId="4" borderId="64" xfId="0" applyFont="1" applyFill="1" applyBorder="1" applyAlignment="1" applyProtection="1">
      <alignment vertical="top" wrapText="1"/>
      <protection locked="0"/>
    </xf>
    <xf numFmtId="0" fontId="12" fillId="4" borderId="59" xfId="0" applyFont="1" applyFill="1" applyBorder="1" applyAlignment="1" applyProtection="1">
      <alignment vertical="top" wrapText="1"/>
      <protection locked="0"/>
    </xf>
    <xf numFmtId="3" fontId="12" fillId="3" borderId="58" xfId="0" applyNumberFormat="1" applyFont="1" applyFill="1" applyBorder="1" applyAlignment="1" applyProtection="1">
      <alignment vertical="top"/>
      <protection locked="0"/>
    </xf>
    <xf numFmtId="3" fontId="23" fillId="0" borderId="73" xfId="0" applyNumberFormat="1" applyFont="1" applyFill="1" applyBorder="1" applyAlignment="1" applyProtection="1">
      <alignment vertical="top"/>
    </xf>
    <xf numFmtId="164" fontId="12" fillId="0" borderId="59" xfId="1" applyNumberFormat="1" applyFont="1" applyFill="1" applyBorder="1" applyAlignment="1" applyProtection="1">
      <alignment vertical="top" wrapText="1"/>
    </xf>
    <xf numFmtId="3" fontId="12" fillId="0" borderId="70" xfId="0" applyNumberFormat="1" applyFont="1" applyFill="1" applyBorder="1" applyAlignment="1" applyProtection="1">
      <alignment vertical="top" wrapText="1"/>
      <protection locked="0"/>
    </xf>
    <xf numFmtId="9" fontId="12" fillId="0" borderId="58" xfId="0" applyNumberFormat="1" applyFont="1" applyFill="1" applyBorder="1" applyAlignment="1" applyProtection="1">
      <alignment horizontal="right" vertical="top"/>
      <protection locked="0"/>
    </xf>
    <xf numFmtId="3" fontId="12" fillId="3" borderId="70" xfId="0" applyNumberFormat="1" applyFont="1" applyFill="1" applyBorder="1" applyAlignment="1" applyProtection="1">
      <alignment vertical="top"/>
      <protection locked="0"/>
    </xf>
    <xf numFmtId="3" fontId="12" fillId="3" borderId="59" xfId="0" applyNumberFormat="1" applyFont="1" applyFill="1" applyBorder="1" applyAlignment="1" applyProtection="1">
      <alignment vertical="top"/>
      <protection locked="0"/>
    </xf>
    <xf numFmtId="3" fontId="12" fillId="3" borderId="58" xfId="0" applyNumberFormat="1" applyFont="1" applyFill="1" applyBorder="1" applyAlignment="1" applyProtection="1">
      <alignment horizontal="right" vertical="top"/>
      <protection locked="0"/>
    </xf>
    <xf numFmtId="3" fontId="23" fillId="0" borderId="73" xfId="0" applyNumberFormat="1" applyFont="1" applyBorder="1" applyAlignment="1" applyProtection="1">
      <alignment vertical="top"/>
      <protection locked="0"/>
    </xf>
    <xf numFmtId="3" fontId="12" fillId="0" borderId="73" xfId="0" applyNumberFormat="1" applyFont="1" applyBorder="1" applyAlignment="1" applyProtection="1">
      <alignment vertical="top" wrapText="1"/>
      <protection locked="0"/>
    </xf>
    <xf numFmtId="0" fontId="12" fillId="0" borderId="64" xfId="0" applyFont="1" applyBorder="1" applyAlignment="1" applyProtection="1">
      <alignment vertical="top"/>
      <protection locked="0"/>
    </xf>
    <xf numFmtId="0" fontId="23" fillId="0" borderId="28" xfId="0" applyFont="1" applyBorder="1" applyAlignment="1" applyProtection="1">
      <alignment vertical="top"/>
      <protection locked="0"/>
    </xf>
    <xf numFmtId="0" fontId="12" fillId="0" borderId="28" xfId="0" applyFont="1" applyBorder="1" applyAlignment="1" applyProtection="1">
      <alignment vertical="top"/>
      <protection locked="0"/>
    </xf>
    <xf numFmtId="3" fontId="23" fillId="0" borderId="68" xfId="0" applyNumberFormat="1" applyFont="1" applyBorder="1" applyAlignment="1" applyProtection="1">
      <alignment vertical="top"/>
      <protection locked="0"/>
    </xf>
    <xf numFmtId="0" fontId="23" fillId="0" borderId="69" xfId="0" applyFont="1" applyBorder="1" applyAlignment="1" applyProtection="1">
      <alignment vertical="top"/>
      <protection locked="0"/>
    </xf>
    <xf numFmtId="3" fontId="23" fillId="0" borderId="79" xfId="0" applyNumberFormat="1" applyFont="1" applyBorder="1" applyAlignment="1" applyProtection="1">
      <alignment vertical="top"/>
      <protection locked="0"/>
    </xf>
    <xf numFmtId="3" fontId="23" fillId="0" borderId="60" xfId="0" applyNumberFormat="1" applyFont="1" applyBorder="1" applyAlignment="1" applyProtection="1">
      <alignment vertical="top"/>
      <protection locked="0"/>
    </xf>
    <xf numFmtId="3" fontId="23" fillId="0" borderId="80" xfId="0" applyNumberFormat="1" applyFont="1" applyBorder="1" applyAlignment="1" applyProtection="1">
      <alignment vertical="top"/>
      <protection locked="0"/>
    </xf>
    <xf numFmtId="0" fontId="12" fillId="0" borderId="28" xfId="0" applyFont="1" applyFill="1" applyBorder="1" applyAlignment="1" applyProtection="1">
      <alignment vertical="top" wrapText="1"/>
      <protection locked="0"/>
    </xf>
    <xf numFmtId="0" fontId="25" fillId="0" borderId="4" xfId="0" applyFont="1" applyBorder="1" applyAlignment="1" applyProtection="1">
      <alignment horizontal="right" vertical="top"/>
      <protection locked="0"/>
    </xf>
    <xf numFmtId="0" fontId="12" fillId="0" borderId="4" xfId="0" applyFont="1" applyBorder="1" applyAlignment="1" applyProtection="1">
      <alignment vertical="top"/>
      <protection locked="0"/>
    </xf>
    <xf numFmtId="3" fontId="23" fillId="0" borderId="4" xfId="0" applyNumberFormat="1" applyFont="1" applyBorder="1" applyAlignment="1" applyProtection="1">
      <alignment vertical="top"/>
      <protection locked="0"/>
    </xf>
    <xf numFmtId="3" fontId="23" fillId="0" borderId="0" xfId="0" applyNumberFormat="1" applyFont="1" applyBorder="1" applyAlignment="1" applyProtection="1">
      <alignment vertical="top"/>
      <protection locked="0"/>
    </xf>
    <xf numFmtId="0" fontId="12" fillId="0" borderId="0" xfId="0" applyFont="1" applyBorder="1" applyAlignment="1" applyProtection="1">
      <alignment vertical="top" wrapText="1"/>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left" vertical="center" wrapText="1"/>
      <protection locked="0"/>
    </xf>
    <xf numFmtId="0" fontId="12" fillId="0" borderId="2" xfId="0" applyFont="1" applyBorder="1" applyAlignment="1" applyProtection="1">
      <alignment vertical="top" wrapText="1"/>
      <protection locked="0"/>
    </xf>
    <xf numFmtId="0" fontId="26" fillId="3" borderId="44" xfId="4" applyFont="1" applyFill="1" applyBorder="1" applyAlignment="1" applyProtection="1">
      <alignment vertical="top" wrapText="1"/>
      <protection locked="0"/>
    </xf>
    <xf numFmtId="0" fontId="26" fillId="3" borderId="45" xfId="4" applyFont="1" applyFill="1" applyBorder="1" applyAlignment="1" applyProtection="1">
      <alignment vertical="top" wrapText="1"/>
      <protection locked="0"/>
    </xf>
    <xf numFmtId="0" fontId="23" fillId="0" borderId="22" xfId="0" applyFont="1" applyBorder="1" applyAlignment="1" applyProtection="1">
      <alignment horizontal="left" vertical="top" wrapText="1"/>
      <protection locked="0"/>
    </xf>
    <xf numFmtId="0" fontId="18" fillId="2" borderId="0" xfId="0" applyFont="1" applyFill="1" applyAlignment="1" applyProtection="1">
      <alignment horizontal="left" vertical="center"/>
      <protection locked="0"/>
    </xf>
    <xf numFmtId="0" fontId="9" fillId="2" borderId="0" xfId="0" applyFont="1" applyFill="1" applyAlignment="1" applyProtection="1">
      <alignment horizontal="left" vertical="center"/>
      <protection locked="0"/>
    </xf>
    <xf numFmtId="0" fontId="10" fillId="0" borderId="0" xfId="0" applyFont="1" applyBorder="1" applyProtection="1">
      <protection locked="0"/>
    </xf>
    <xf numFmtId="0" fontId="10" fillId="0" borderId="0" xfId="0" applyFont="1" applyAlignment="1" applyProtection="1">
      <alignment vertical="top"/>
      <protection locked="0"/>
    </xf>
    <xf numFmtId="0" fontId="12" fillId="0" borderId="1" xfId="0" applyFont="1" applyBorder="1" applyAlignment="1" applyProtection="1">
      <alignment vertical="top" wrapText="1"/>
      <protection locked="0"/>
    </xf>
    <xf numFmtId="0" fontId="12" fillId="0" borderId="8" xfId="0" applyFont="1" applyBorder="1" applyAlignment="1" applyProtection="1">
      <alignment vertical="top" wrapText="1"/>
      <protection locked="0"/>
    </xf>
    <xf numFmtId="0" fontId="23" fillId="3" borderId="1" xfId="0" applyFont="1" applyFill="1" applyBorder="1" applyAlignment="1" applyProtection="1">
      <alignment horizontal="left" vertical="top" wrapText="1"/>
      <protection locked="0"/>
    </xf>
    <xf numFmtId="0" fontId="23" fillId="3" borderId="8" xfId="0" applyFont="1" applyFill="1" applyBorder="1" applyAlignment="1" applyProtection="1">
      <alignment horizontal="left" vertical="top" wrapText="1"/>
      <protection locked="0"/>
    </xf>
    <xf numFmtId="0" fontId="23" fillId="0" borderId="8" xfId="0" applyFont="1" applyBorder="1" applyAlignment="1" applyProtection="1">
      <alignment vertical="center"/>
      <protection locked="0"/>
    </xf>
    <xf numFmtId="0" fontId="23" fillId="0" borderId="1" xfId="0" applyFont="1" applyBorder="1" applyAlignment="1" applyProtection="1">
      <alignment vertical="top" wrapText="1"/>
      <protection locked="0"/>
    </xf>
    <xf numFmtId="0" fontId="12" fillId="3" borderId="0" xfId="0" applyFont="1" applyFill="1" applyAlignment="1" applyProtection="1">
      <alignment horizontal="left" vertical="center"/>
      <protection locked="0"/>
    </xf>
    <xf numFmtId="0" fontId="12" fillId="0" borderId="6" xfId="0" applyFont="1" applyFill="1" applyBorder="1" applyAlignment="1" applyProtection="1">
      <alignment horizontal="left" vertical="center" indent="1"/>
      <protection locked="0"/>
    </xf>
    <xf numFmtId="3" fontId="12" fillId="3" borderId="0" xfId="0" applyNumberFormat="1" applyFont="1" applyFill="1" applyAlignment="1" applyProtection="1">
      <alignment vertical="top"/>
      <protection locked="0"/>
    </xf>
    <xf numFmtId="3" fontId="12" fillId="3" borderId="6" xfId="0" applyNumberFormat="1" applyFont="1" applyFill="1" applyBorder="1" applyAlignment="1" applyProtection="1">
      <alignment vertical="top"/>
      <protection locked="0"/>
    </xf>
    <xf numFmtId="3" fontId="12" fillId="0" borderId="6" xfId="0" applyNumberFormat="1" applyFont="1" applyFill="1" applyBorder="1" applyAlignment="1" applyProtection="1">
      <alignment vertical="top"/>
      <protection locked="0"/>
    </xf>
    <xf numFmtId="0" fontId="23" fillId="3" borderId="0" xfId="0" applyFont="1" applyFill="1" applyAlignment="1" applyProtection="1">
      <alignment horizontal="left" vertical="center"/>
      <protection locked="0"/>
    </xf>
    <xf numFmtId="0" fontId="23" fillId="0" borderId="6" xfId="0" applyFont="1" applyBorder="1" applyAlignment="1" applyProtection="1">
      <alignment vertical="top"/>
      <protection locked="0"/>
    </xf>
    <xf numFmtId="3" fontId="12" fillId="3" borderId="0" xfId="0" applyNumberFormat="1" applyFont="1" applyFill="1" applyBorder="1" applyAlignment="1" applyProtection="1">
      <alignment vertical="top"/>
      <protection locked="0"/>
    </xf>
    <xf numFmtId="0" fontId="12" fillId="0" borderId="6" xfId="0" applyFont="1" applyBorder="1" applyAlignment="1" applyProtection="1">
      <alignment horizontal="left" vertical="center" indent="1"/>
      <protection locked="0"/>
    </xf>
    <xf numFmtId="3" fontId="12" fillId="0" borderId="6" xfId="0" applyNumberFormat="1" applyFont="1" applyBorder="1" applyAlignment="1" applyProtection="1">
      <alignment vertical="top"/>
      <protection locked="0"/>
    </xf>
    <xf numFmtId="0" fontId="12" fillId="3" borderId="6" xfId="0" applyFont="1" applyFill="1" applyBorder="1" applyAlignment="1" applyProtection="1">
      <alignment horizontal="left" vertical="center" indent="1"/>
      <protection locked="0"/>
    </xf>
    <xf numFmtId="0" fontId="9" fillId="0" borderId="8" xfId="0" applyFont="1" applyBorder="1" applyAlignment="1" applyProtection="1">
      <alignment vertical="top" wrapText="1"/>
      <protection locked="0"/>
    </xf>
    <xf numFmtId="9" fontId="10" fillId="0" borderId="0" xfId="1" applyFont="1" applyAlignment="1" applyProtection="1">
      <alignment vertical="top"/>
      <protection locked="0"/>
    </xf>
    <xf numFmtId="0" fontId="9" fillId="3" borderId="6" xfId="0" applyFont="1" applyFill="1" applyBorder="1" applyAlignment="1" applyProtection="1">
      <alignment vertical="top"/>
      <protection locked="0"/>
    </xf>
    <xf numFmtId="0" fontId="12" fillId="0" borderId="0" xfId="0" applyFont="1" applyAlignment="1" applyProtection="1">
      <alignment horizontal="left" vertical="center" indent="1"/>
      <protection locked="0"/>
    </xf>
    <xf numFmtId="3" fontId="12" fillId="0" borderId="4" xfId="0" applyNumberFormat="1" applyFont="1" applyBorder="1" applyAlignment="1" applyProtection="1">
      <alignment vertical="top"/>
      <protection locked="0"/>
    </xf>
    <xf numFmtId="3" fontId="12" fillId="0" borderId="9" xfId="0" applyNumberFormat="1" applyFont="1" applyFill="1" applyBorder="1" applyAlignment="1" applyProtection="1">
      <alignment vertical="top"/>
      <protection locked="0"/>
    </xf>
    <xf numFmtId="3" fontId="12" fillId="0" borderId="0" xfId="0" applyNumberFormat="1" applyFont="1" applyBorder="1" applyAlignment="1" applyProtection="1">
      <alignment vertical="top"/>
      <protection locked="0"/>
    </xf>
    <xf numFmtId="0" fontId="10" fillId="0" borderId="0" xfId="0" applyFont="1" applyAlignment="1" applyProtection="1">
      <alignment horizontal="left" vertical="center" indent="1"/>
      <protection locked="0"/>
    </xf>
    <xf numFmtId="0" fontId="9" fillId="0" borderId="1" xfId="0" applyFont="1" applyBorder="1" applyProtection="1">
      <protection locked="0"/>
    </xf>
    <xf numFmtId="0" fontId="10" fillId="0" borderId="1" xfId="0" applyFont="1" applyBorder="1" applyProtection="1">
      <protection locked="0"/>
    </xf>
    <xf numFmtId="9" fontId="10" fillId="3" borderId="6" xfId="0" quotePrefix="1" applyNumberFormat="1" applyFont="1" applyFill="1" applyBorder="1" applyAlignment="1" applyProtection="1">
      <alignment horizontal="right"/>
      <protection locked="0"/>
    </xf>
    <xf numFmtId="3" fontId="10" fillId="0" borderId="0" xfId="0" applyNumberFormat="1" applyFont="1" applyProtection="1">
      <protection locked="0"/>
    </xf>
    <xf numFmtId="0" fontId="10" fillId="0" borderId="3" xfId="0" applyFont="1" applyBorder="1" applyProtection="1">
      <protection locked="0"/>
    </xf>
    <xf numFmtId="0" fontId="10" fillId="0" borderId="23" xfId="0" applyFont="1" applyBorder="1" applyProtection="1">
      <protection locked="0"/>
    </xf>
    <xf numFmtId="3" fontId="9" fillId="0" borderId="3" xfId="0" applyNumberFormat="1" applyFont="1" applyBorder="1" applyProtection="1">
      <protection locked="0"/>
    </xf>
    <xf numFmtId="0" fontId="9" fillId="0" borderId="0" xfId="0" applyFont="1" applyFill="1" applyAlignment="1">
      <alignment horizontal="left" vertical="center"/>
    </xf>
    <xf numFmtId="0" fontId="10" fillId="3" borderId="0" xfId="0" applyFont="1" applyFill="1" applyAlignment="1">
      <alignment vertical="center"/>
    </xf>
    <xf numFmtId="0" fontId="10" fillId="0" borderId="0" xfId="0" applyFont="1" applyFill="1" applyAlignment="1">
      <alignment vertical="center"/>
    </xf>
    <xf numFmtId="0" fontId="28" fillId="0" borderId="0" xfId="3" applyFont="1" applyFill="1" applyAlignment="1">
      <alignment horizontal="left" vertical="center"/>
    </xf>
    <xf numFmtId="0" fontId="10" fillId="0" borderId="0" xfId="0" applyFont="1" applyAlignment="1">
      <alignment horizontal="left" vertical="center"/>
    </xf>
    <xf numFmtId="0" fontId="9" fillId="0" borderId="1" xfId="0" applyFont="1" applyFill="1" applyBorder="1" applyAlignment="1">
      <alignment horizontal="left" vertical="center"/>
    </xf>
    <xf numFmtId="0" fontId="10" fillId="11" borderId="1" xfId="0" applyFont="1" applyFill="1" applyBorder="1" applyAlignment="1">
      <alignment vertical="center"/>
    </xf>
    <xf numFmtId="0" fontId="10" fillId="0" borderId="1" xfId="0" applyFont="1" applyFill="1" applyBorder="1" applyAlignment="1">
      <alignment vertical="center"/>
    </xf>
    <xf numFmtId="0" fontId="28" fillId="0" borderId="1" xfId="3" applyFont="1" applyFill="1" applyBorder="1" applyAlignment="1">
      <alignment horizontal="left" vertical="center"/>
    </xf>
    <xf numFmtId="0" fontId="29" fillId="0" borderId="0" xfId="0" applyFont="1"/>
    <xf numFmtId="0" fontId="10" fillId="0" borderId="0" xfId="0" applyFont="1"/>
    <xf numFmtId="0" fontId="10" fillId="0" borderId="0" xfId="0" applyFont="1" applyBorder="1"/>
    <xf numFmtId="0" fontId="10" fillId="0" borderId="49" xfId="0" applyFont="1" applyBorder="1" applyAlignment="1">
      <alignment vertical="top"/>
    </xf>
    <xf numFmtId="0" fontId="10" fillId="0" borderId="49" xfId="0" applyFont="1" applyBorder="1"/>
    <xf numFmtId="0" fontId="10" fillId="0" borderId="50" xfId="0" applyFont="1" applyBorder="1"/>
    <xf numFmtId="0" fontId="12" fillId="0" borderId="0" xfId="0" applyFont="1" applyBorder="1" applyAlignment="1">
      <alignment vertical="top"/>
    </xf>
    <xf numFmtId="0" fontId="10" fillId="2" borderId="1"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10" fillId="0" borderId="0" xfId="0" applyFont="1" applyAlignment="1">
      <alignment vertical="center"/>
    </xf>
    <xf numFmtId="0" fontId="9" fillId="2" borderId="2" xfId="0" applyFont="1" applyFill="1" applyBorder="1" applyAlignment="1">
      <alignment vertical="top"/>
    </xf>
    <xf numFmtId="0" fontId="10" fillId="5" borderId="2" xfId="0" applyFont="1" applyFill="1" applyBorder="1" applyAlignment="1">
      <alignment vertical="top" wrapText="1"/>
    </xf>
    <xf numFmtId="0" fontId="9" fillId="5" borderId="2" xfId="0" applyFont="1" applyFill="1" applyBorder="1" applyAlignment="1">
      <alignment vertical="top" wrapText="1"/>
    </xf>
    <xf numFmtId="0" fontId="9" fillId="5" borderId="2" xfId="0" applyFont="1" applyFill="1" applyBorder="1" applyAlignment="1">
      <alignment vertical="top"/>
    </xf>
    <xf numFmtId="0" fontId="9" fillId="0" borderId="20" xfId="0" applyFont="1" applyBorder="1" applyAlignment="1">
      <alignment vertical="top"/>
    </xf>
    <xf numFmtId="0" fontId="9" fillId="0" borderId="39" xfId="0" applyFont="1" applyBorder="1" applyAlignment="1">
      <alignment vertical="top"/>
    </xf>
    <xf numFmtId="0" fontId="9" fillId="0" borderId="12" xfId="0" applyFont="1" applyBorder="1" applyAlignment="1">
      <alignment vertical="top" wrapText="1"/>
    </xf>
    <xf numFmtId="0" fontId="23" fillId="0" borderId="45" xfId="0" applyFont="1" applyBorder="1" applyAlignment="1">
      <alignment vertical="top"/>
    </xf>
    <xf numFmtId="0" fontId="9" fillId="0" borderId="31" xfId="0" applyFont="1" applyBorder="1" applyAlignment="1">
      <alignment horizontal="left" vertical="top"/>
    </xf>
    <xf numFmtId="0" fontId="9" fillId="0" borderId="2" xfId="0" applyFont="1" applyBorder="1" applyAlignment="1">
      <alignment horizontal="left" vertical="center" wrapText="1"/>
    </xf>
    <xf numFmtId="0" fontId="9" fillId="0" borderId="13" xfId="0" applyFont="1" applyBorder="1"/>
    <xf numFmtId="0" fontId="10" fillId="0" borderId="40" xfId="0" applyFont="1" applyBorder="1"/>
    <xf numFmtId="0" fontId="10" fillId="0" borderId="13" xfId="0" applyFont="1" applyBorder="1"/>
    <xf numFmtId="0" fontId="10" fillId="0" borderId="17" xfId="0" applyFont="1" applyBorder="1"/>
    <xf numFmtId="0" fontId="10" fillId="0" borderId="51" xfId="0" applyFont="1" applyBorder="1"/>
    <xf numFmtId="0" fontId="10" fillId="0" borderId="54" xfId="0" applyFont="1" applyBorder="1"/>
    <xf numFmtId="0" fontId="10" fillId="0" borderId="33" xfId="0" applyFont="1" applyBorder="1"/>
    <xf numFmtId="0" fontId="10" fillId="0" borderId="10" xfId="0" applyFont="1" applyBorder="1"/>
    <xf numFmtId="0" fontId="10" fillId="0" borderId="25" xfId="0" applyFont="1" applyBorder="1"/>
    <xf numFmtId="3" fontId="10" fillId="3" borderId="10" xfId="0" applyNumberFormat="1" applyFont="1" applyFill="1" applyBorder="1"/>
    <xf numFmtId="3" fontId="10" fillId="0" borderId="18" xfId="0" applyNumberFormat="1" applyFont="1" applyFill="1" applyBorder="1"/>
    <xf numFmtId="3" fontId="10" fillId="0" borderId="25" xfId="0" applyNumberFormat="1" applyFont="1" applyFill="1" applyBorder="1"/>
    <xf numFmtId="3" fontId="10" fillId="0" borderId="43" xfId="0" applyNumberFormat="1" applyFont="1" applyFill="1" applyBorder="1"/>
    <xf numFmtId="0" fontId="30" fillId="0" borderId="10" xfId="0" applyFont="1" applyBorder="1"/>
    <xf numFmtId="0" fontId="30" fillId="0" borderId="25" xfId="0" applyFont="1" applyBorder="1"/>
    <xf numFmtId="9" fontId="30" fillId="3" borderId="10" xfId="0" applyNumberFormat="1" applyFont="1" applyFill="1" applyBorder="1"/>
    <xf numFmtId="9" fontId="30" fillId="3" borderId="18" xfId="0" applyNumberFormat="1" applyFont="1" applyFill="1" applyBorder="1"/>
    <xf numFmtId="9" fontId="30" fillId="0" borderId="54" xfId="0" applyNumberFormat="1" applyFont="1" applyFill="1" applyBorder="1"/>
    <xf numFmtId="0" fontId="30" fillId="3" borderId="33" xfId="0" applyFont="1" applyFill="1" applyBorder="1"/>
    <xf numFmtId="0" fontId="30" fillId="3" borderId="0" xfId="0" applyFont="1" applyFill="1" applyBorder="1"/>
    <xf numFmtId="0" fontId="30" fillId="3" borderId="10" xfId="0" applyFont="1" applyFill="1" applyBorder="1"/>
    <xf numFmtId="0" fontId="30" fillId="3" borderId="18" xfId="0" applyFont="1" applyFill="1" applyBorder="1"/>
    <xf numFmtId="0" fontId="30" fillId="0" borderId="54" xfId="0" applyFont="1" applyFill="1" applyBorder="1"/>
    <xf numFmtId="3" fontId="10" fillId="3" borderId="18" xfId="0" applyNumberFormat="1" applyFont="1" applyFill="1" applyBorder="1"/>
    <xf numFmtId="3" fontId="10" fillId="0" borderId="54" xfId="0" applyNumberFormat="1" applyFont="1" applyFill="1" applyBorder="1"/>
    <xf numFmtId="0" fontId="10" fillId="3" borderId="33" xfId="0" applyFont="1" applyFill="1" applyBorder="1"/>
    <xf numFmtId="0" fontId="10" fillId="3" borderId="0" xfId="0" applyFont="1" applyFill="1" applyBorder="1"/>
    <xf numFmtId="0" fontId="10" fillId="0" borderId="10" xfId="0" applyFont="1" applyFill="1" applyBorder="1"/>
    <xf numFmtId="0" fontId="10" fillId="0" borderId="18" xfId="0" applyFont="1" applyFill="1" applyBorder="1"/>
    <xf numFmtId="0" fontId="10" fillId="0" borderId="25" xfId="0" applyFont="1" applyFill="1" applyBorder="1"/>
    <xf numFmtId="0" fontId="10" fillId="0" borderId="54" xfId="0" applyFont="1" applyFill="1" applyBorder="1"/>
    <xf numFmtId="0" fontId="10" fillId="0" borderId="33" xfId="0" applyFont="1" applyFill="1" applyBorder="1"/>
    <xf numFmtId="0" fontId="9" fillId="0" borderId="14" xfId="0" applyFont="1" applyBorder="1"/>
    <xf numFmtId="0" fontId="10" fillId="0" borderId="36" xfId="0" applyFont="1" applyBorder="1"/>
    <xf numFmtId="0" fontId="10" fillId="0" borderId="14" xfId="0" applyFont="1" applyFill="1" applyBorder="1"/>
    <xf numFmtId="0" fontId="10" fillId="0" borderId="19" xfId="0" applyFont="1" applyFill="1" applyBorder="1"/>
    <xf numFmtId="0" fontId="10" fillId="0" borderId="36" xfId="0" applyFont="1" applyFill="1" applyBorder="1"/>
    <xf numFmtId="0" fontId="10" fillId="0" borderId="55" xfId="0" applyFont="1" applyFill="1" applyBorder="1"/>
    <xf numFmtId="4" fontId="10" fillId="3" borderId="10" xfId="0" applyNumberFormat="1" applyFont="1" applyFill="1" applyBorder="1"/>
    <xf numFmtId="4" fontId="10" fillId="3" borderId="18" xfId="0" applyNumberFormat="1" applyFont="1" applyFill="1" applyBorder="1"/>
    <xf numFmtId="4" fontId="10" fillId="3" borderId="25" xfId="0" applyNumberFormat="1" applyFont="1" applyFill="1" applyBorder="1"/>
    <xf numFmtId="4" fontId="10" fillId="0" borderId="54" xfId="0" applyNumberFormat="1" applyFont="1" applyFill="1" applyBorder="1"/>
    <xf numFmtId="4" fontId="10" fillId="6" borderId="18" xfId="0" applyNumberFormat="1" applyFont="1" applyFill="1" applyBorder="1"/>
    <xf numFmtId="4" fontId="10" fillId="6" borderId="25" xfId="0" applyNumberFormat="1" applyFont="1" applyFill="1" applyBorder="1"/>
    <xf numFmtId="9" fontId="30" fillId="3" borderId="18" xfId="0" quotePrefix="1" applyNumberFormat="1" applyFont="1" applyFill="1" applyBorder="1"/>
    <xf numFmtId="9" fontId="30" fillId="3" borderId="25" xfId="0" quotePrefix="1" applyNumberFormat="1" applyFont="1" applyFill="1" applyBorder="1"/>
    <xf numFmtId="2" fontId="10" fillId="0" borderId="10" xfId="0" applyNumberFormat="1" applyFont="1" applyFill="1" applyBorder="1"/>
    <xf numFmtId="2" fontId="10" fillId="0" borderId="18" xfId="0" applyNumberFormat="1" applyFont="1" applyFill="1" applyBorder="1"/>
    <xf numFmtId="2" fontId="10" fillId="0" borderId="25" xfId="0" applyNumberFormat="1" applyFont="1" applyFill="1" applyBorder="1"/>
    <xf numFmtId="0" fontId="9" fillId="0" borderId="10" xfId="0" applyFont="1" applyBorder="1"/>
    <xf numFmtId="2" fontId="10" fillId="3" borderId="10" xfId="0" applyNumberFormat="1" applyFont="1" applyFill="1" applyBorder="1"/>
    <xf numFmtId="2" fontId="10" fillId="3" borderId="18" xfId="0" applyNumberFormat="1" applyFont="1" applyFill="1" applyBorder="1"/>
    <xf numFmtId="2" fontId="10" fillId="3" borderId="25" xfId="0" applyNumberFormat="1" applyFont="1" applyFill="1" applyBorder="1"/>
    <xf numFmtId="9" fontId="10" fillId="3" borderId="10" xfId="0" applyNumberFormat="1" applyFont="1" applyFill="1" applyBorder="1"/>
    <xf numFmtId="9" fontId="10" fillId="3" borderId="18" xfId="0" applyNumberFormat="1" applyFont="1" applyFill="1" applyBorder="1"/>
    <xf numFmtId="9" fontId="10" fillId="3" borderId="25" xfId="0" applyNumberFormat="1" applyFont="1" applyFill="1" applyBorder="1"/>
    <xf numFmtId="0" fontId="9" fillId="0" borderId="12" xfId="0" applyFont="1" applyBorder="1" applyAlignment="1">
      <alignment horizontal="left" vertical="top"/>
    </xf>
    <xf numFmtId="0" fontId="10" fillId="0" borderId="39" xfId="0" applyFont="1" applyBorder="1" applyAlignment="1">
      <alignment vertical="top"/>
    </xf>
    <xf numFmtId="3" fontId="10" fillId="3" borderId="12" xfId="0" applyNumberFormat="1" applyFont="1" applyFill="1" applyBorder="1" applyAlignment="1">
      <alignment vertical="top"/>
    </xf>
    <xf numFmtId="3" fontId="10" fillId="3" borderId="16" xfId="0" applyNumberFormat="1" applyFont="1" applyFill="1" applyBorder="1" applyAlignment="1">
      <alignment vertical="top"/>
    </xf>
    <xf numFmtId="3" fontId="10" fillId="3" borderId="39" xfId="0" applyNumberFormat="1" applyFont="1" applyFill="1" applyBorder="1" applyAlignment="1">
      <alignment vertical="top"/>
    </xf>
    <xf numFmtId="3" fontId="10" fillId="0" borderId="45" xfId="0" applyNumberFormat="1" applyFont="1" applyFill="1" applyBorder="1" applyAlignment="1">
      <alignment vertical="top"/>
    </xf>
    <xf numFmtId="0" fontId="11" fillId="0" borderId="41" xfId="0" applyFont="1" applyBorder="1" applyAlignment="1">
      <alignment vertical="top"/>
    </xf>
    <xf numFmtId="0" fontId="9" fillId="0" borderId="10" xfId="0" applyFont="1" applyBorder="1" applyAlignment="1">
      <alignment vertical="top"/>
    </xf>
    <xf numFmtId="0" fontId="10" fillId="0" borderId="25" xfId="0" applyFont="1" applyBorder="1" applyAlignment="1">
      <alignment vertical="top"/>
    </xf>
    <xf numFmtId="3" fontId="10" fillId="3" borderId="10" xfId="0" applyNumberFormat="1" applyFont="1" applyFill="1" applyBorder="1" applyAlignment="1">
      <alignment vertical="top"/>
    </xf>
    <xf numFmtId="3" fontId="10" fillId="3" borderId="18" xfId="0" applyNumberFormat="1" applyFont="1" applyFill="1" applyBorder="1" applyAlignment="1">
      <alignment vertical="top"/>
    </xf>
    <xf numFmtId="3" fontId="10" fillId="3" borderId="25" xfId="0" applyNumberFormat="1" applyFont="1" applyFill="1" applyBorder="1" applyAlignment="1">
      <alignment vertical="top"/>
    </xf>
    <xf numFmtId="0" fontId="9" fillId="0" borderId="11" xfId="0" applyFont="1" applyBorder="1" applyAlignment="1">
      <alignment vertical="top"/>
    </xf>
    <xf numFmtId="0" fontId="10" fillId="0" borderId="27" xfId="0" applyFont="1" applyBorder="1" applyAlignment="1">
      <alignment vertical="top"/>
    </xf>
    <xf numFmtId="3" fontId="9" fillId="0" borderId="11" xfId="0" applyNumberFormat="1" applyFont="1" applyFill="1" applyBorder="1" applyAlignment="1">
      <alignment vertical="top"/>
    </xf>
    <xf numFmtId="3" fontId="9" fillId="0" borderId="15" xfId="0" applyNumberFormat="1" applyFont="1" applyFill="1" applyBorder="1" applyAlignment="1">
      <alignment vertical="top"/>
    </xf>
    <xf numFmtId="3" fontId="9" fillId="0" borderId="27" xfId="0" applyNumberFormat="1" applyFont="1" applyFill="1" applyBorder="1" applyAlignment="1">
      <alignment vertical="top"/>
    </xf>
    <xf numFmtId="3" fontId="9" fillId="0" borderId="53" xfId="0" applyNumberFormat="1" applyFont="1" applyFill="1" applyBorder="1" applyAlignment="1">
      <alignment vertical="top"/>
    </xf>
    <xf numFmtId="0" fontId="10" fillId="0" borderId="0" xfId="0" applyFont="1" applyBorder="1" applyAlignment="1">
      <alignment vertical="top"/>
    </xf>
    <xf numFmtId="3" fontId="10" fillId="0" borderId="0" xfId="0" applyNumberFormat="1" applyFont="1" applyFill="1" applyBorder="1" applyAlignment="1">
      <alignment vertical="top"/>
    </xf>
    <xf numFmtId="0" fontId="10" fillId="0" borderId="44" xfId="0" applyFont="1" applyBorder="1"/>
    <xf numFmtId="3" fontId="10" fillId="0" borderId="33" xfId="0" applyNumberFormat="1" applyFont="1" applyFill="1" applyBorder="1"/>
    <xf numFmtId="9" fontId="30" fillId="3" borderId="33" xfId="0" applyNumberFormat="1" applyFont="1" applyFill="1" applyBorder="1"/>
    <xf numFmtId="3" fontId="10" fillId="3" borderId="33" xfId="0" applyNumberFormat="1" applyFont="1" applyFill="1" applyBorder="1"/>
    <xf numFmtId="3" fontId="30" fillId="0" borderId="54" xfId="0" applyNumberFormat="1" applyFont="1" applyFill="1" applyBorder="1"/>
    <xf numFmtId="3" fontId="10" fillId="0" borderId="10" xfId="0" applyNumberFormat="1" applyFont="1" applyFill="1" applyBorder="1"/>
    <xf numFmtId="9" fontId="10" fillId="3" borderId="18" xfId="1" applyNumberFormat="1" applyFont="1" applyFill="1" applyBorder="1"/>
    <xf numFmtId="9" fontId="10" fillId="3" borderId="33" xfId="0" applyNumberFormat="1" applyFont="1" applyFill="1" applyBorder="1"/>
    <xf numFmtId="9" fontId="10" fillId="0" borderId="54" xfId="0" applyNumberFormat="1" applyFont="1" applyBorder="1"/>
    <xf numFmtId="3" fontId="10" fillId="3" borderId="31" xfId="0" applyNumberFormat="1" applyFont="1" applyFill="1" applyBorder="1" applyAlignment="1">
      <alignment vertical="top"/>
    </xf>
    <xf numFmtId="3" fontId="10" fillId="0" borderId="45" xfId="0" applyNumberFormat="1" applyFont="1" applyBorder="1" applyAlignment="1">
      <alignment vertical="top"/>
    </xf>
    <xf numFmtId="3" fontId="10" fillId="3" borderId="33" xfId="0" applyNumberFormat="1" applyFont="1" applyFill="1" applyBorder="1" applyAlignment="1">
      <alignment vertical="top"/>
    </xf>
    <xf numFmtId="3" fontId="10" fillId="0" borderId="0" xfId="0" applyNumberFormat="1" applyFont="1" applyBorder="1" applyAlignment="1">
      <alignment vertical="top"/>
    </xf>
    <xf numFmtId="3" fontId="9" fillId="0" borderId="52" xfId="0" applyNumberFormat="1" applyFont="1" applyFill="1" applyBorder="1" applyAlignment="1">
      <alignment vertical="top"/>
    </xf>
    <xf numFmtId="3" fontId="9" fillId="0" borderId="53" xfId="0" applyNumberFormat="1" applyFont="1" applyBorder="1" applyAlignment="1">
      <alignment vertical="top"/>
    </xf>
    <xf numFmtId="3" fontId="9" fillId="0" borderId="41" xfId="0" applyNumberFormat="1" applyFont="1" applyFill="1" applyBorder="1" applyAlignment="1">
      <alignment vertical="top"/>
    </xf>
    <xf numFmtId="3" fontId="9" fillId="0" borderId="0" xfId="0" applyNumberFormat="1" applyFont="1" applyFill="1" applyBorder="1" applyAlignment="1">
      <alignment vertical="top"/>
    </xf>
    <xf numFmtId="0" fontId="9" fillId="0" borderId="2" xfId="0" applyFont="1" applyBorder="1" applyAlignment="1">
      <alignment vertical="top"/>
    </xf>
    <xf numFmtId="0" fontId="9" fillId="0" borderId="16" xfId="0" applyFont="1" applyBorder="1" applyAlignment="1">
      <alignment vertical="top" wrapText="1"/>
    </xf>
    <xf numFmtId="0" fontId="9" fillId="0" borderId="31" xfId="0" applyFont="1" applyBorder="1" applyAlignment="1">
      <alignment vertical="top" wrapText="1"/>
    </xf>
    <xf numFmtId="0" fontId="9" fillId="0" borderId="39" xfId="0" applyFont="1" applyBorder="1" applyAlignment="1">
      <alignment vertical="top" wrapText="1"/>
    </xf>
    <xf numFmtId="0" fontId="9" fillId="0" borderId="56" xfId="0" applyFont="1" applyBorder="1" applyAlignment="1">
      <alignment vertical="top"/>
    </xf>
    <xf numFmtId="0" fontId="9" fillId="2" borderId="1" xfId="0" applyFont="1" applyFill="1" applyBorder="1" applyAlignment="1">
      <alignment vertical="top"/>
    </xf>
    <xf numFmtId="0" fontId="10" fillId="2" borderId="26" xfId="0" applyFont="1" applyFill="1" applyBorder="1" applyAlignment="1">
      <alignment vertical="top"/>
    </xf>
    <xf numFmtId="0" fontId="10" fillId="2" borderId="1" xfId="0" applyFont="1" applyFill="1" applyBorder="1" applyAlignment="1">
      <alignment vertical="top"/>
    </xf>
    <xf numFmtId="0" fontId="10" fillId="2" borderId="7" xfId="0" applyFont="1" applyFill="1" applyBorder="1" applyAlignment="1">
      <alignment vertical="top"/>
    </xf>
    <xf numFmtId="0" fontId="10" fillId="2" borderId="2" xfId="0" applyFont="1" applyFill="1" applyBorder="1" applyAlignment="1">
      <alignment vertical="top"/>
    </xf>
    <xf numFmtId="0" fontId="10" fillId="2" borderId="22" xfId="0" applyFont="1" applyFill="1" applyBorder="1" applyAlignment="1">
      <alignment vertical="top"/>
    </xf>
    <xf numFmtId="0" fontId="10" fillId="2" borderId="31" xfId="0" applyFont="1" applyFill="1" applyBorder="1" applyAlignment="1">
      <alignment vertical="top"/>
    </xf>
    <xf numFmtId="0" fontId="9" fillId="0" borderId="0" xfId="0" applyFont="1" applyAlignment="1">
      <alignment vertical="top"/>
    </xf>
    <xf numFmtId="0" fontId="10" fillId="0" borderId="18" xfId="0" applyFont="1" applyBorder="1" applyAlignment="1">
      <alignment vertical="top"/>
    </xf>
    <xf numFmtId="9" fontId="10" fillId="3" borderId="25" xfId="1" applyFont="1" applyFill="1" applyBorder="1" applyAlignment="1">
      <alignment vertical="top"/>
    </xf>
    <xf numFmtId="0" fontId="10" fillId="0" borderId="0" xfId="0" applyFont="1" applyAlignment="1">
      <alignment horizontal="left" vertical="top" indent="1"/>
    </xf>
    <xf numFmtId="3" fontId="10" fillId="3" borderId="0" xfId="0" applyNumberFormat="1" applyFont="1" applyFill="1" applyAlignment="1">
      <alignment vertical="top"/>
    </xf>
    <xf numFmtId="3" fontId="10" fillId="3" borderId="6" xfId="0" applyNumberFormat="1" applyFont="1" applyFill="1" applyBorder="1" applyAlignment="1">
      <alignment vertical="top"/>
    </xf>
    <xf numFmtId="9" fontId="10" fillId="3" borderId="0" xfId="1" applyFont="1" applyFill="1" applyAlignment="1">
      <alignment vertical="top"/>
    </xf>
    <xf numFmtId="9" fontId="10" fillId="3" borderId="6" xfId="1" applyFont="1" applyFill="1" applyBorder="1" applyAlignment="1">
      <alignment vertical="top"/>
    </xf>
    <xf numFmtId="0" fontId="10" fillId="2" borderId="39" xfId="0" applyFont="1" applyFill="1" applyBorder="1" applyAlignment="1">
      <alignment vertical="top"/>
    </xf>
    <xf numFmtId="0" fontId="10" fillId="2" borderId="8" xfId="0" applyFont="1" applyFill="1" applyBorder="1" applyAlignment="1">
      <alignment vertical="top"/>
    </xf>
    <xf numFmtId="0" fontId="10" fillId="2" borderId="16" xfId="0" applyFont="1" applyFill="1" applyBorder="1" applyAlignment="1">
      <alignment vertical="top"/>
    </xf>
    <xf numFmtId="164" fontId="10" fillId="3" borderId="0" xfId="1" applyNumberFormat="1" applyFont="1" applyFill="1" applyAlignment="1">
      <alignment vertical="top"/>
    </xf>
    <xf numFmtId="164" fontId="10" fillId="3" borderId="6" xfId="1" applyNumberFormat="1" applyFont="1" applyFill="1" applyBorder="1" applyAlignment="1">
      <alignment vertical="top"/>
    </xf>
    <xf numFmtId="3" fontId="10" fillId="0" borderId="0" xfId="0" applyNumberFormat="1" applyFont="1"/>
    <xf numFmtId="3" fontId="10" fillId="0" borderId="6" xfId="0" applyNumberFormat="1" applyFont="1" applyBorder="1"/>
    <xf numFmtId="0" fontId="11" fillId="0" borderId="10" xfId="0" applyFont="1" applyBorder="1" applyAlignment="1">
      <alignment vertical="top"/>
    </xf>
    <xf numFmtId="0" fontId="10" fillId="0" borderId="18" xfId="0" applyFont="1" applyBorder="1"/>
    <xf numFmtId="3" fontId="10" fillId="2" borderId="2" xfId="0" applyNumberFormat="1" applyFont="1" applyFill="1" applyBorder="1" applyAlignment="1">
      <alignment vertical="top"/>
    </xf>
    <xf numFmtId="3" fontId="10" fillId="3" borderId="0" xfId="0" applyNumberFormat="1" applyFont="1" applyFill="1"/>
    <xf numFmtId="3" fontId="10" fillId="3" borderId="6" xfId="0" applyNumberFormat="1" applyFont="1" applyFill="1" applyBorder="1"/>
    <xf numFmtId="0" fontId="9" fillId="0" borderId="0" xfId="0" applyFont="1" applyAlignment="1">
      <alignment horizontal="left" vertical="top"/>
    </xf>
    <xf numFmtId="3" fontId="9" fillId="0" borderId="0" xfId="0" applyNumberFormat="1" applyFont="1" applyFill="1" applyAlignment="1">
      <alignment vertical="top"/>
    </xf>
    <xf numFmtId="3" fontId="9" fillId="0" borderId="6" xfId="0" applyNumberFormat="1" applyFont="1" applyFill="1" applyBorder="1" applyAlignment="1">
      <alignment vertical="top"/>
    </xf>
    <xf numFmtId="4" fontId="10" fillId="0" borderId="0" xfId="0" applyNumberFormat="1" applyFont="1" applyFill="1" applyAlignment="1">
      <alignment vertical="top"/>
    </xf>
    <xf numFmtId="4" fontId="10" fillId="0" borderId="6" xfId="0" applyNumberFormat="1" applyFont="1" applyFill="1" applyBorder="1" applyAlignment="1">
      <alignment vertical="top"/>
    </xf>
    <xf numFmtId="164" fontId="9" fillId="0" borderId="0" xfId="1" applyNumberFormat="1" applyFont="1" applyFill="1" applyAlignment="1">
      <alignment vertical="top"/>
    </xf>
    <xf numFmtId="164" fontId="9" fillId="0" borderId="6" xfId="1" applyNumberFormat="1" applyFont="1" applyFill="1" applyBorder="1" applyAlignment="1">
      <alignment vertical="top"/>
    </xf>
    <xf numFmtId="0" fontId="10" fillId="0" borderId="0" xfId="0" applyFont="1" applyAlignment="1">
      <alignment horizontal="left" vertical="top" indent="2"/>
    </xf>
    <xf numFmtId="9" fontId="10" fillId="3" borderId="0" xfId="0" applyNumberFormat="1" applyFont="1" applyFill="1" applyAlignment="1">
      <alignment vertical="top"/>
    </xf>
    <xf numFmtId="9" fontId="10" fillId="3" borderId="6" xfId="0" applyNumberFormat="1" applyFont="1" applyFill="1" applyBorder="1" applyAlignment="1">
      <alignment vertical="top"/>
    </xf>
    <xf numFmtId="0" fontId="11" fillId="0" borderId="0" xfId="0" applyFont="1"/>
    <xf numFmtId="0" fontId="11" fillId="0" borderId="18" xfId="0" applyFont="1" applyBorder="1"/>
    <xf numFmtId="165" fontId="10" fillId="3" borderId="0" xfId="0" applyNumberFormat="1" applyFont="1" applyFill="1" applyAlignment="1">
      <alignment vertical="top"/>
    </xf>
    <xf numFmtId="165" fontId="10" fillId="3" borderId="6" xfId="0" applyNumberFormat="1" applyFont="1" applyFill="1" applyBorder="1" applyAlignment="1">
      <alignment vertical="top"/>
    </xf>
    <xf numFmtId="0" fontId="12" fillId="0" borderId="0" xfId="0" applyFont="1" applyAlignment="1">
      <alignment horizontal="left" vertical="center" indent="1"/>
    </xf>
    <xf numFmtId="0" fontId="9" fillId="3" borderId="0" xfId="0" applyFont="1" applyFill="1" applyBorder="1" applyAlignment="1" applyProtection="1">
      <alignment vertical="center" wrapText="1"/>
      <protection locked="0"/>
    </xf>
    <xf numFmtId="0" fontId="31" fillId="5" borderId="2" xfId="0" applyFont="1" applyFill="1" applyBorder="1" applyAlignment="1" applyProtection="1">
      <alignment vertical="center"/>
      <protection locked="0"/>
    </xf>
    <xf numFmtId="0" fontId="32" fillId="5" borderId="2" xfId="0" applyFont="1" applyFill="1" applyBorder="1" applyAlignment="1" applyProtection="1">
      <alignment vertical="center" wrapText="1"/>
      <protection locked="0"/>
    </xf>
    <xf numFmtId="0" fontId="33" fillId="0" borderId="0" xfId="0" applyFont="1" applyAlignment="1" applyProtection="1">
      <alignment vertical="top"/>
      <protection locked="0"/>
    </xf>
    <xf numFmtId="0" fontId="33" fillId="0" borderId="0" xfId="0" applyFont="1" applyAlignment="1" applyProtection="1">
      <alignment vertical="center"/>
      <protection locked="0"/>
    </xf>
    <xf numFmtId="0" fontId="23" fillId="4" borderId="0" xfId="0" applyFont="1" applyFill="1" applyAlignment="1" applyProtection="1">
      <alignment horizontal="left" vertical="top" wrapText="1"/>
      <protection locked="0"/>
    </xf>
    <xf numFmtId="0" fontId="32" fillId="0" borderId="0" xfId="0" applyFont="1" applyAlignment="1" applyProtection="1">
      <alignment vertical="top"/>
      <protection locked="0"/>
    </xf>
    <xf numFmtId="0" fontId="32" fillId="0" borderId="0" xfId="0" applyFont="1" applyAlignment="1" applyProtection="1">
      <alignment vertical="center"/>
      <protection locked="0"/>
    </xf>
    <xf numFmtId="0" fontId="32" fillId="5" borderId="2" xfId="0" applyFont="1" applyFill="1" applyBorder="1" applyAlignment="1" applyProtection="1">
      <alignment vertical="center"/>
      <protection locked="0"/>
    </xf>
    <xf numFmtId="0" fontId="34" fillId="2" borderId="2" xfId="0" applyFont="1" applyFill="1" applyBorder="1" applyAlignment="1" applyProtection="1">
      <alignment horizontal="right" vertical="top"/>
      <protection locked="0"/>
    </xf>
    <xf numFmtId="0" fontId="34" fillId="2" borderId="8" xfId="0" applyFont="1" applyFill="1" applyBorder="1" applyAlignment="1" applyProtection="1">
      <alignment horizontal="right" vertical="top"/>
      <protection locked="0"/>
    </xf>
    <xf numFmtId="3" fontId="34" fillId="2" borderId="2" xfId="0" applyNumberFormat="1" applyFont="1" applyFill="1" applyBorder="1" applyAlignment="1" applyProtection="1">
      <alignment vertical="top"/>
      <protection locked="0"/>
    </xf>
    <xf numFmtId="3" fontId="34" fillId="2" borderId="8" xfId="0" applyNumberFormat="1" applyFont="1" applyFill="1" applyBorder="1" applyAlignment="1" applyProtection="1">
      <alignment vertical="top"/>
      <protection locked="0"/>
    </xf>
    <xf numFmtId="0" fontId="31" fillId="0" borderId="2" xfId="0" applyFont="1" applyBorder="1" applyAlignment="1" applyProtection="1">
      <alignment vertical="top"/>
      <protection locked="0"/>
    </xf>
    <xf numFmtId="0" fontId="31" fillId="0" borderId="8" xfId="0" applyFont="1" applyBorder="1" applyAlignment="1" applyProtection="1">
      <alignment vertical="top"/>
      <protection locked="0"/>
    </xf>
    <xf numFmtId="3" fontId="31" fillId="0" borderId="2" xfId="0" applyNumberFormat="1" applyFont="1" applyBorder="1" applyAlignment="1" applyProtection="1">
      <alignment vertical="top"/>
      <protection locked="0"/>
    </xf>
    <xf numFmtId="3" fontId="31" fillId="0" borderId="8" xfId="0" applyNumberFormat="1" applyFont="1" applyBorder="1" applyAlignment="1" applyProtection="1">
      <alignment vertical="top"/>
      <protection locked="0"/>
    </xf>
    <xf numFmtId="3" fontId="31" fillId="0" borderId="8" xfId="0" applyNumberFormat="1" applyFont="1" applyFill="1" applyBorder="1" applyAlignment="1" applyProtection="1">
      <alignment vertical="top"/>
      <protection locked="0"/>
    </xf>
    <xf numFmtId="9" fontId="32" fillId="0" borderId="2" xfId="1" applyFont="1" applyFill="1" applyBorder="1" applyAlignment="1" applyProtection="1">
      <alignment vertical="top"/>
      <protection locked="0"/>
    </xf>
    <xf numFmtId="0" fontId="31" fillId="0" borderId="1" xfId="0" applyFont="1" applyBorder="1" applyAlignment="1" applyProtection="1">
      <alignment vertical="top"/>
      <protection locked="0"/>
    </xf>
    <xf numFmtId="0" fontId="31" fillId="0" borderId="7" xfId="0" applyFont="1" applyBorder="1" applyAlignment="1" applyProtection="1">
      <alignment vertical="top"/>
      <protection locked="0"/>
    </xf>
    <xf numFmtId="3" fontId="31" fillId="0" borderId="1" xfId="0" applyNumberFormat="1" applyFont="1" applyBorder="1" applyAlignment="1" applyProtection="1">
      <alignment vertical="top"/>
      <protection locked="0"/>
    </xf>
    <xf numFmtId="3" fontId="31" fillId="0" borderId="7" xfId="0" applyNumberFormat="1" applyFont="1" applyBorder="1" applyAlignment="1" applyProtection="1">
      <alignment vertical="top"/>
      <protection locked="0"/>
    </xf>
    <xf numFmtId="3" fontId="31" fillId="0" borderId="7" xfId="0" applyNumberFormat="1" applyFont="1" applyFill="1" applyBorder="1" applyAlignment="1" applyProtection="1">
      <alignment vertical="top"/>
      <protection locked="0"/>
    </xf>
    <xf numFmtId="0" fontId="34" fillId="2" borderId="4" xfId="0" applyFont="1" applyFill="1" applyBorder="1" applyAlignment="1" applyProtection="1">
      <alignment horizontal="right" vertical="top"/>
      <protection locked="0"/>
    </xf>
    <xf numFmtId="0" fontId="34" fillId="2" borderId="9" xfId="0" applyFont="1" applyFill="1" applyBorder="1" applyAlignment="1" applyProtection="1">
      <alignment horizontal="right" vertical="top"/>
      <protection locked="0"/>
    </xf>
    <xf numFmtId="3" fontId="36" fillId="2" borderId="4" xfId="0" applyNumberFormat="1" applyFont="1" applyFill="1" applyBorder="1" applyAlignment="1" applyProtection="1">
      <alignment vertical="top"/>
      <protection locked="0"/>
    </xf>
    <xf numFmtId="3" fontId="36" fillId="2" borderId="9" xfId="0" applyNumberFormat="1" applyFont="1" applyFill="1" applyBorder="1" applyAlignment="1" applyProtection="1">
      <alignment vertical="top"/>
      <protection locked="0"/>
    </xf>
    <xf numFmtId="0" fontId="34" fillId="2" borderId="3" xfId="0" applyFont="1" applyFill="1" applyBorder="1" applyAlignment="1" applyProtection="1">
      <alignment horizontal="right" vertical="top"/>
      <protection locked="0"/>
    </xf>
    <xf numFmtId="0" fontId="33" fillId="2" borderId="23" xfId="0" applyFont="1" applyFill="1" applyBorder="1" applyAlignment="1" applyProtection="1">
      <alignment vertical="top"/>
      <protection locked="0"/>
    </xf>
    <xf numFmtId="3" fontId="36" fillId="2" borderId="3" xfId="0" applyNumberFormat="1" applyFont="1" applyFill="1" applyBorder="1" applyAlignment="1" applyProtection="1">
      <alignment vertical="top"/>
      <protection locked="0"/>
    </xf>
    <xf numFmtId="3" fontId="36" fillId="2" borderId="23" xfId="0" applyNumberFormat="1" applyFont="1" applyFill="1" applyBorder="1" applyAlignment="1" applyProtection="1">
      <alignment vertical="top"/>
      <protection locked="0"/>
    </xf>
    <xf numFmtId="0" fontId="33" fillId="0" borderId="0" xfId="0" applyFont="1" applyBorder="1" applyAlignment="1" applyProtection="1">
      <alignment vertical="top"/>
      <protection locked="0"/>
    </xf>
    <xf numFmtId="9" fontId="32" fillId="0" borderId="0" xfId="1" applyFont="1" applyAlignment="1" applyProtection="1">
      <alignment vertical="top"/>
      <protection locked="0"/>
    </xf>
    <xf numFmtId="0" fontId="12" fillId="0" borderId="22" xfId="0" applyFont="1" applyFill="1" applyBorder="1" applyAlignment="1" applyProtection="1">
      <alignment horizontal="left" vertical="top" wrapText="1"/>
      <protection locked="0"/>
    </xf>
    <xf numFmtId="0" fontId="10" fillId="0" borderId="1" xfId="0" applyFont="1" applyBorder="1" applyAlignment="1" applyProtection="1">
      <alignment vertical="top" wrapText="1"/>
      <protection locked="0"/>
    </xf>
    <xf numFmtId="3" fontId="23" fillId="0" borderId="17" xfId="0" applyNumberFormat="1" applyFont="1" applyFill="1" applyBorder="1" applyAlignment="1" applyProtection="1">
      <alignment vertical="top" wrapText="1"/>
      <protection locked="0"/>
    </xf>
    <xf numFmtId="3" fontId="23" fillId="0" borderId="29" xfId="0" applyNumberFormat="1" applyFont="1" applyFill="1" applyBorder="1" applyAlignment="1" applyProtection="1">
      <alignment vertical="top" wrapText="1"/>
      <protection locked="0"/>
    </xf>
    <xf numFmtId="3" fontId="12" fillId="3" borderId="40" xfId="0" applyNumberFormat="1" applyFont="1" applyFill="1" applyBorder="1" applyAlignment="1" applyProtection="1">
      <alignment vertical="top" wrapText="1"/>
      <protection locked="0"/>
    </xf>
    <xf numFmtId="3" fontId="12" fillId="3" borderId="38" xfId="0" applyNumberFormat="1" applyFont="1" applyFill="1" applyBorder="1" applyAlignment="1" applyProtection="1">
      <alignment vertical="top" wrapText="1"/>
      <protection locked="0"/>
    </xf>
    <xf numFmtId="0" fontId="23" fillId="0" borderId="10" xfId="0" applyFont="1" applyBorder="1" applyAlignment="1" applyProtection="1">
      <alignment vertical="top" wrapText="1"/>
      <protection locked="0"/>
    </xf>
    <xf numFmtId="10" fontId="23" fillId="3" borderId="13" xfId="1" applyNumberFormat="1" applyFont="1" applyFill="1" applyBorder="1" applyAlignment="1" applyProtection="1">
      <alignment vertical="top"/>
      <protection locked="0"/>
    </xf>
    <xf numFmtId="10" fontId="23" fillId="3" borderId="35" xfId="1" applyNumberFormat="1" applyFont="1" applyFill="1" applyBorder="1" applyAlignment="1" applyProtection="1">
      <alignment vertical="top"/>
      <protection locked="0"/>
    </xf>
    <xf numFmtId="3" fontId="12" fillId="3" borderId="66" xfId="0" applyNumberFormat="1" applyFont="1" applyFill="1" applyBorder="1" applyAlignment="1" applyProtection="1">
      <alignment vertical="top" wrapText="1"/>
      <protection locked="0"/>
    </xf>
    <xf numFmtId="3" fontId="12" fillId="3" borderId="67" xfId="0" applyNumberFormat="1" applyFont="1" applyFill="1" applyBorder="1" applyAlignment="1" applyProtection="1">
      <alignment vertical="top" wrapText="1"/>
      <protection locked="0"/>
    </xf>
    <xf numFmtId="3" fontId="23" fillId="0" borderId="81" xfId="0" applyNumberFormat="1" applyFont="1" applyBorder="1" applyAlignment="1" applyProtection="1">
      <alignment vertical="top"/>
      <protection locked="0"/>
    </xf>
    <xf numFmtId="9" fontId="12" fillId="0" borderId="17" xfId="1" applyFont="1" applyBorder="1" applyAlignment="1" applyProtection="1">
      <alignment vertical="top" wrapText="1"/>
    </xf>
    <xf numFmtId="0" fontId="12" fillId="4" borderId="34" xfId="0" applyFont="1" applyFill="1" applyBorder="1" applyAlignment="1" applyProtection="1">
      <alignment vertical="center" wrapText="1"/>
      <protection locked="0"/>
    </xf>
    <xf numFmtId="0" fontId="23" fillId="0" borderId="39" xfId="0" applyFont="1" applyFill="1" applyBorder="1" applyAlignment="1" applyProtection="1">
      <alignment vertical="top" wrapText="1"/>
      <protection locked="0"/>
    </xf>
    <xf numFmtId="3" fontId="12" fillId="0" borderId="17" xfId="0" applyNumberFormat="1" applyFont="1" applyFill="1" applyBorder="1" applyAlignment="1" applyProtection="1">
      <alignment vertical="top" wrapText="1"/>
      <protection locked="0"/>
    </xf>
    <xf numFmtId="3" fontId="12" fillId="0" borderId="29" xfId="0" applyNumberFormat="1" applyFont="1" applyFill="1" applyBorder="1" applyAlignment="1" applyProtection="1">
      <alignment vertical="top" wrapText="1"/>
      <protection locked="0"/>
    </xf>
    <xf numFmtId="3" fontId="23" fillId="0" borderId="27" xfId="0" applyNumberFormat="1" applyFont="1" applyBorder="1" applyAlignment="1" applyProtection="1">
      <alignment vertical="top"/>
      <protection locked="0"/>
    </xf>
    <xf numFmtId="10" fontId="23" fillId="3" borderId="71" xfId="1" applyNumberFormat="1" applyFont="1" applyFill="1" applyBorder="1" applyAlignment="1" applyProtection="1">
      <alignment vertical="top"/>
      <protection locked="0"/>
    </xf>
    <xf numFmtId="3" fontId="23" fillId="0" borderId="82" xfId="0" applyNumberFormat="1" applyFont="1" applyBorder="1" applyAlignment="1" applyProtection="1">
      <alignment vertical="top"/>
      <protection locked="0"/>
    </xf>
    <xf numFmtId="9" fontId="12" fillId="0" borderId="74" xfId="1" applyFont="1" applyBorder="1" applyAlignment="1" applyProtection="1">
      <alignment vertical="top" wrapText="1"/>
    </xf>
    <xf numFmtId="0" fontId="23" fillId="0" borderId="16" xfId="0" applyFont="1" applyBorder="1" applyAlignment="1" applyProtection="1">
      <alignment vertical="top" wrapText="1"/>
      <protection locked="0"/>
    </xf>
    <xf numFmtId="0" fontId="23" fillId="0" borderId="16" xfId="0" applyFont="1" applyBorder="1" applyAlignment="1" applyProtection="1">
      <alignment horizontal="left" vertical="top" wrapText="1"/>
      <protection locked="0"/>
    </xf>
    <xf numFmtId="0" fontId="12" fillId="0" borderId="31"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3" fontId="12" fillId="0" borderId="30" xfId="0" applyNumberFormat="1" applyFont="1" applyFill="1" applyBorder="1" applyAlignment="1" applyProtection="1">
      <alignment vertical="top" wrapText="1"/>
      <protection locked="0"/>
    </xf>
    <xf numFmtId="3" fontId="12" fillId="3" borderId="37" xfId="0" applyNumberFormat="1" applyFont="1" applyFill="1" applyBorder="1" applyAlignment="1" applyProtection="1">
      <alignment vertical="top" wrapText="1"/>
      <protection locked="0"/>
    </xf>
    <xf numFmtId="164" fontId="12" fillId="0" borderId="30" xfId="1" applyNumberFormat="1" applyFont="1" applyFill="1" applyBorder="1" applyAlignment="1" applyProtection="1">
      <alignment vertical="top" wrapText="1"/>
    </xf>
    <xf numFmtId="3" fontId="12" fillId="3" borderId="43" xfId="0" applyNumberFormat="1" applyFont="1" applyFill="1" applyBorder="1" applyAlignment="1" applyProtection="1">
      <alignment vertical="top" wrapText="1"/>
      <protection locked="0"/>
    </xf>
    <xf numFmtId="3" fontId="23" fillId="0" borderId="30" xfId="0" applyNumberFormat="1" applyFont="1" applyFill="1" applyBorder="1" applyAlignment="1" applyProtection="1">
      <alignment vertical="top" wrapText="1"/>
      <protection locked="0"/>
    </xf>
    <xf numFmtId="0" fontId="25" fillId="0" borderId="0" xfId="0" applyFont="1" applyBorder="1" applyAlignment="1" applyProtection="1">
      <alignment horizontal="right" vertical="top"/>
      <protection locked="0"/>
    </xf>
    <xf numFmtId="3" fontId="12" fillId="0" borderId="15" xfId="0" applyNumberFormat="1" applyFont="1" applyFill="1" applyBorder="1" applyAlignment="1" applyProtection="1">
      <alignment vertical="top" wrapText="1"/>
      <protection locked="0"/>
    </xf>
    <xf numFmtId="3" fontId="12" fillId="0" borderId="52" xfId="0" applyNumberFormat="1" applyFont="1" applyFill="1" applyBorder="1" applyAlignment="1" applyProtection="1">
      <alignment vertical="top" wrapText="1"/>
      <protection locked="0"/>
    </xf>
    <xf numFmtId="0" fontId="12" fillId="0" borderId="16" xfId="0" applyFont="1" applyFill="1" applyBorder="1" applyAlignment="1" applyProtection="1">
      <alignment horizontal="left" vertical="top" wrapText="1"/>
      <protection locked="0"/>
    </xf>
    <xf numFmtId="0" fontId="23" fillId="0" borderId="12" xfId="0" applyFont="1" applyBorder="1" applyAlignment="1" applyProtection="1">
      <alignment vertical="top" wrapText="1"/>
      <protection locked="0"/>
    </xf>
    <xf numFmtId="0" fontId="23" fillId="0" borderId="39" xfId="0" applyFont="1" applyBorder="1" applyAlignment="1" applyProtection="1">
      <alignment vertical="top" wrapText="1"/>
      <protection locked="0"/>
    </xf>
    <xf numFmtId="0" fontId="23" fillId="0" borderId="12" xfId="0" applyFont="1" applyFill="1" applyBorder="1" applyAlignment="1" applyProtection="1">
      <alignment vertical="top" wrapText="1"/>
      <protection locked="0"/>
    </xf>
    <xf numFmtId="0" fontId="23" fillId="0" borderId="8" xfId="0" applyFont="1" applyBorder="1" applyAlignment="1" applyProtection="1">
      <alignment vertical="top" wrapText="1"/>
      <protection locked="0"/>
    </xf>
    <xf numFmtId="9" fontId="12" fillId="3" borderId="51" xfId="1" applyFont="1" applyFill="1" applyBorder="1" applyAlignment="1" applyProtection="1">
      <alignment vertical="top" wrapText="1"/>
      <protection locked="0"/>
    </xf>
    <xf numFmtId="9" fontId="12" fillId="3" borderId="83" xfId="1" applyFont="1" applyFill="1" applyBorder="1" applyAlignment="1" applyProtection="1">
      <alignment vertical="top" wrapText="1"/>
      <protection locked="0"/>
    </xf>
    <xf numFmtId="9" fontId="12" fillId="3" borderId="77" xfId="1" applyFont="1" applyFill="1" applyBorder="1" applyAlignment="1" applyProtection="1">
      <alignment vertical="top" wrapText="1"/>
      <protection locked="0"/>
    </xf>
    <xf numFmtId="0" fontId="12" fillId="12" borderId="15" xfId="0" applyFont="1" applyFill="1" applyBorder="1" applyAlignment="1" applyProtection="1">
      <alignment vertical="top" wrapText="1"/>
      <protection locked="0"/>
    </xf>
    <xf numFmtId="164" fontId="23" fillId="12" borderId="53" xfId="1" applyNumberFormat="1" applyFont="1" applyFill="1" applyBorder="1" applyAlignment="1" applyProtection="1">
      <alignment vertical="top" wrapText="1"/>
    </xf>
    <xf numFmtId="3" fontId="23" fillId="0" borderId="44" xfId="0" applyNumberFormat="1" applyFont="1" applyFill="1" applyBorder="1" applyAlignment="1" applyProtection="1">
      <alignment vertical="top"/>
    </xf>
    <xf numFmtId="3" fontId="23" fillId="12" borderId="53" xfId="0" applyNumberFormat="1" applyFont="1" applyFill="1" applyBorder="1" applyAlignment="1" applyProtection="1">
      <alignment vertical="top"/>
    </xf>
    <xf numFmtId="9" fontId="12" fillId="0" borderId="75" xfId="1" applyFont="1" applyBorder="1" applyAlignment="1" applyProtection="1">
      <alignment vertical="top" wrapText="1"/>
    </xf>
    <xf numFmtId="9" fontId="12" fillId="0" borderId="76" xfId="1" applyFont="1" applyBorder="1" applyAlignment="1" applyProtection="1">
      <alignment vertical="top" wrapText="1"/>
    </xf>
    <xf numFmtId="164" fontId="12" fillId="12" borderId="11" xfId="1" applyNumberFormat="1" applyFont="1" applyFill="1" applyBorder="1" applyAlignment="1" applyProtection="1">
      <alignment vertical="top" wrapText="1"/>
    </xf>
    <xf numFmtId="10" fontId="12" fillId="12" borderId="11" xfId="1" applyNumberFormat="1" applyFont="1" applyFill="1" applyBorder="1" applyAlignment="1" applyProtection="1">
      <alignment vertical="top" wrapText="1"/>
    </xf>
    <xf numFmtId="164" fontId="23" fillId="12" borderId="15" xfId="1" applyNumberFormat="1" applyFont="1" applyFill="1" applyBorder="1" applyAlignment="1" applyProtection="1">
      <alignment vertical="top" wrapText="1"/>
    </xf>
    <xf numFmtId="3" fontId="23" fillId="12" borderId="27" xfId="0" applyNumberFormat="1" applyFont="1" applyFill="1" applyBorder="1" applyAlignment="1" applyProtection="1">
      <alignment vertical="top" wrapText="1"/>
      <protection locked="0"/>
    </xf>
    <xf numFmtId="3" fontId="12" fillId="12" borderId="53" xfId="0" applyNumberFormat="1" applyFont="1" applyFill="1" applyBorder="1" applyAlignment="1" applyProtection="1">
      <alignment vertical="top" wrapText="1"/>
      <protection locked="0"/>
    </xf>
    <xf numFmtId="10" fontId="23" fillId="12" borderId="11" xfId="1" applyNumberFormat="1" applyFont="1" applyFill="1" applyBorder="1" applyAlignment="1" applyProtection="1">
      <alignment vertical="top"/>
      <protection locked="0"/>
    </xf>
    <xf numFmtId="164" fontId="23" fillId="12" borderId="27" xfId="1" applyNumberFormat="1" applyFont="1" applyFill="1" applyBorder="1" applyAlignment="1" applyProtection="1">
      <alignment vertical="top" wrapText="1"/>
      <protection locked="0"/>
    </xf>
    <xf numFmtId="3" fontId="12" fillId="12" borderId="11" xfId="0" applyNumberFormat="1" applyFont="1" applyFill="1" applyBorder="1" applyAlignment="1" applyProtection="1">
      <alignment vertical="top" wrapText="1"/>
      <protection locked="0"/>
    </xf>
    <xf numFmtId="3" fontId="23" fillId="12" borderId="15" xfId="0" applyNumberFormat="1" applyFont="1" applyFill="1" applyBorder="1" applyAlignment="1" applyProtection="1">
      <alignment vertical="top" wrapText="1"/>
      <protection locked="0"/>
    </xf>
    <xf numFmtId="9" fontId="12" fillId="12" borderId="27" xfId="0" applyNumberFormat="1" applyFont="1" applyFill="1" applyBorder="1" applyAlignment="1" applyProtection="1">
      <alignment horizontal="right" vertical="top"/>
      <protection locked="0"/>
    </xf>
    <xf numFmtId="3" fontId="12" fillId="12" borderId="11" xfId="0" applyNumberFormat="1" applyFont="1" applyFill="1" applyBorder="1" applyAlignment="1" applyProtection="1">
      <alignment vertical="top"/>
      <protection locked="0"/>
    </xf>
    <xf numFmtId="3" fontId="12" fillId="12" borderId="15" xfId="0" applyNumberFormat="1" applyFont="1" applyFill="1" applyBorder="1" applyAlignment="1" applyProtection="1">
      <alignment vertical="top"/>
      <protection locked="0"/>
    </xf>
    <xf numFmtId="3" fontId="12" fillId="12" borderId="27" xfId="0" applyNumberFormat="1" applyFont="1" applyFill="1" applyBorder="1" applyAlignment="1" applyProtection="1">
      <alignment horizontal="right" vertical="top"/>
      <protection locked="0"/>
    </xf>
    <xf numFmtId="3" fontId="23" fillId="12" borderId="53" xfId="0" applyNumberFormat="1" applyFont="1" applyFill="1" applyBorder="1" applyAlignment="1" applyProtection="1">
      <alignment vertical="top"/>
      <protection locked="0"/>
    </xf>
    <xf numFmtId="0" fontId="12" fillId="0" borderId="3" xfId="0" applyFont="1" applyFill="1" applyBorder="1" applyAlignment="1" applyProtection="1">
      <alignment vertical="top" wrapText="1"/>
      <protection locked="0"/>
    </xf>
    <xf numFmtId="0" fontId="12" fillId="0" borderId="5" xfId="0" applyFont="1" applyFill="1" applyBorder="1" applyAlignment="1" applyProtection="1">
      <alignment vertical="top" wrapText="1"/>
      <protection locked="0"/>
    </xf>
    <xf numFmtId="0" fontId="12" fillId="0" borderId="34" xfId="0" applyFont="1" applyFill="1" applyBorder="1" applyAlignment="1" applyProtection="1">
      <alignment vertical="top" wrapText="1"/>
      <protection locked="0"/>
    </xf>
    <xf numFmtId="0" fontId="12" fillId="0" borderId="72" xfId="0" applyFont="1" applyFill="1" applyBorder="1" applyAlignment="1" applyProtection="1">
      <alignment vertical="top" wrapText="1"/>
      <protection locked="0"/>
    </xf>
    <xf numFmtId="0" fontId="23" fillId="0" borderId="31" xfId="0" applyFont="1" applyBorder="1" applyAlignment="1" applyProtection="1">
      <alignment vertical="top" wrapText="1"/>
      <protection locked="0"/>
    </xf>
    <xf numFmtId="3" fontId="23" fillId="3" borderId="45" xfId="0" applyNumberFormat="1" applyFont="1" applyFill="1" applyBorder="1" applyAlignment="1" applyProtection="1">
      <alignment vertical="top"/>
      <protection locked="0"/>
    </xf>
    <xf numFmtId="9" fontId="23" fillId="0" borderId="52" xfId="1" applyFont="1" applyFill="1" applyBorder="1" applyAlignment="1" applyProtection="1">
      <alignment vertical="top" wrapText="1"/>
    </xf>
    <xf numFmtId="0" fontId="18" fillId="0" borderId="57" xfId="0" applyFont="1" applyBorder="1" applyAlignment="1">
      <alignment vertical="top"/>
    </xf>
    <xf numFmtId="0" fontId="10" fillId="0" borderId="4" xfId="0" applyFont="1" applyBorder="1" applyAlignment="1">
      <alignment vertical="top"/>
    </xf>
    <xf numFmtId="0" fontId="10" fillId="0" borderId="84" xfId="0" applyFont="1" applyBorder="1" applyAlignment="1">
      <alignment vertical="top"/>
    </xf>
    <xf numFmtId="0" fontId="18" fillId="0" borderId="4" xfId="0" applyFont="1" applyBorder="1" applyAlignment="1">
      <alignment vertical="top"/>
    </xf>
    <xf numFmtId="0" fontId="10" fillId="0" borderId="9" xfId="0" applyFont="1" applyBorder="1" applyAlignment="1">
      <alignment vertical="top"/>
    </xf>
    <xf numFmtId="0" fontId="9" fillId="0" borderId="41" xfId="0" applyFont="1" applyBorder="1" applyAlignment="1">
      <alignment vertical="top"/>
    </xf>
    <xf numFmtId="0" fontId="9" fillId="0" borderId="85" xfId="0" applyFont="1" applyBorder="1" applyAlignment="1">
      <alignment vertical="top"/>
    </xf>
    <xf numFmtId="0" fontId="37" fillId="0" borderId="0" xfId="0" applyFont="1" applyBorder="1" applyAlignment="1">
      <alignment horizontal="left" vertical="top"/>
    </xf>
    <xf numFmtId="0" fontId="10" fillId="0" borderId="41" xfId="0" applyFont="1" applyBorder="1" applyAlignment="1">
      <alignment vertical="top"/>
    </xf>
    <xf numFmtId="0" fontId="26" fillId="3" borderId="86" xfId="4" applyFont="1" applyFill="1" applyBorder="1" applyAlignment="1" applyProtection="1">
      <alignment vertical="top" wrapText="1"/>
      <protection locked="0"/>
    </xf>
    <xf numFmtId="0" fontId="10" fillId="0" borderId="1" xfId="0" applyFont="1" applyBorder="1" applyAlignment="1">
      <alignment vertical="top"/>
    </xf>
    <xf numFmtId="0" fontId="23" fillId="0" borderId="34" xfId="0" applyFont="1" applyBorder="1" applyAlignment="1" applyProtection="1">
      <alignment vertical="top" wrapText="1"/>
      <protection locked="0"/>
    </xf>
    <xf numFmtId="0" fontId="10" fillId="4" borderId="34" xfId="0" applyFont="1" applyFill="1" applyBorder="1" applyProtection="1">
      <protection locked="0"/>
    </xf>
    <xf numFmtId="0" fontId="9" fillId="0" borderId="64" xfId="0" applyFont="1" applyFill="1" applyBorder="1" applyAlignment="1" applyProtection="1">
      <alignment horizontal="left" vertical="center"/>
      <protection locked="0"/>
    </xf>
    <xf numFmtId="3" fontId="12" fillId="0" borderId="19" xfId="0" applyNumberFormat="1" applyFont="1" applyBorder="1" applyAlignment="1" applyProtection="1">
      <alignment vertical="top"/>
    </xf>
    <xf numFmtId="3" fontId="12" fillId="0" borderId="59" xfId="0" applyNumberFormat="1" applyFont="1" applyBorder="1" applyAlignment="1" applyProtection="1">
      <alignment vertical="top"/>
    </xf>
    <xf numFmtId="9" fontId="12" fillId="0" borderId="66" xfId="1" applyFont="1" applyBorder="1" applyAlignment="1" applyProtection="1">
      <alignment vertical="top" wrapText="1"/>
    </xf>
    <xf numFmtId="9" fontId="12" fillId="0" borderId="62" xfId="1" applyFont="1" applyBorder="1" applyAlignment="1" applyProtection="1">
      <alignment vertical="top" wrapText="1"/>
    </xf>
    <xf numFmtId="9" fontId="12" fillId="0" borderId="13" xfId="1" applyFont="1" applyBorder="1" applyAlignment="1" applyProtection="1">
      <alignment vertical="top" wrapText="1"/>
    </xf>
    <xf numFmtId="9" fontId="12" fillId="0" borderId="21" xfId="1" applyFont="1" applyBorder="1" applyAlignment="1" applyProtection="1">
      <alignment vertical="top" wrapText="1"/>
    </xf>
    <xf numFmtId="164" fontId="12" fillId="0" borderId="17" xfId="1" applyNumberFormat="1" applyFont="1" applyFill="1" applyBorder="1" applyAlignment="1" applyProtection="1">
      <alignment vertical="top" wrapText="1"/>
    </xf>
    <xf numFmtId="9" fontId="12" fillId="0" borderId="87" xfId="1" applyFont="1" applyBorder="1" applyAlignment="1" applyProtection="1">
      <alignment vertical="top" wrapText="1"/>
    </xf>
    <xf numFmtId="9" fontId="12" fillId="0" borderId="65" xfId="1" applyFont="1" applyBorder="1" applyAlignment="1" applyProtection="1">
      <alignment vertical="top" wrapText="1"/>
    </xf>
    <xf numFmtId="3" fontId="12" fillId="3" borderId="9" xfId="0" applyNumberFormat="1" applyFont="1" applyFill="1" applyBorder="1" applyAlignment="1" applyProtection="1">
      <alignment vertical="top"/>
      <protection locked="0"/>
    </xf>
    <xf numFmtId="3" fontId="12" fillId="3" borderId="61" xfId="0" applyNumberFormat="1" applyFont="1" applyFill="1" applyBorder="1" applyAlignment="1" applyProtection="1">
      <alignment vertical="top" wrapText="1"/>
      <protection locked="0"/>
    </xf>
    <xf numFmtId="3" fontId="12" fillId="3" borderId="63" xfId="0" applyNumberFormat="1" applyFont="1" applyFill="1" applyBorder="1" applyAlignment="1" applyProtection="1">
      <alignment vertical="top" wrapText="1"/>
      <protection locked="0"/>
    </xf>
    <xf numFmtId="3" fontId="12" fillId="3" borderId="88" xfId="0" applyNumberFormat="1" applyFont="1" applyFill="1" applyBorder="1" applyAlignment="1" applyProtection="1">
      <alignment vertical="top" wrapText="1"/>
      <protection locked="0"/>
    </xf>
    <xf numFmtId="3" fontId="23" fillId="3" borderId="17" xfId="0" applyNumberFormat="1" applyFont="1" applyFill="1" applyBorder="1" applyAlignment="1" applyProtection="1">
      <alignment vertical="top" wrapText="1"/>
      <protection locked="0"/>
    </xf>
    <xf numFmtId="3" fontId="23" fillId="3" borderId="29" xfId="0" applyNumberFormat="1" applyFont="1" applyFill="1" applyBorder="1" applyAlignment="1" applyProtection="1">
      <alignment vertical="top" wrapText="1"/>
      <protection locked="0"/>
    </xf>
    <xf numFmtId="3" fontId="23" fillId="3" borderId="59" xfId="0" applyNumberFormat="1" applyFont="1" applyFill="1" applyBorder="1" applyAlignment="1" applyProtection="1">
      <alignment vertical="top" wrapText="1"/>
      <protection locked="0"/>
    </xf>
    <xf numFmtId="0" fontId="9" fillId="0" borderId="1" xfId="0" applyFont="1" applyBorder="1" applyAlignment="1" applyProtection="1">
      <alignment vertical="center" wrapText="1"/>
      <protection locked="0"/>
    </xf>
    <xf numFmtId="3" fontId="9" fillId="0" borderId="2" xfId="0" applyNumberFormat="1" applyFont="1" applyFill="1" applyBorder="1" applyAlignment="1" applyProtection="1">
      <alignment vertical="center" wrapText="1"/>
      <protection locked="0"/>
    </xf>
    <xf numFmtId="0" fontId="32" fillId="0" borderId="0" xfId="0" applyFont="1" applyBorder="1" applyAlignment="1" applyProtection="1">
      <alignment vertical="top"/>
      <protection locked="0"/>
    </xf>
    <xf numFmtId="0" fontId="12" fillId="4" borderId="19" xfId="0" applyFont="1" applyFill="1" applyBorder="1" applyAlignment="1" applyProtection="1">
      <alignment vertical="top" wrapText="1"/>
      <protection locked="0"/>
    </xf>
    <xf numFmtId="0" fontId="12" fillId="0" borderId="15" xfId="0" applyFont="1" applyFill="1" applyBorder="1" applyAlignment="1" applyProtection="1">
      <alignment vertical="top" wrapText="1"/>
      <protection locked="0"/>
    </xf>
    <xf numFmtId="0" fontId="10" fillId="0" borderId="2" xfId="0" quotePrefix="1" applyFont="1" applyFill="1" applyBorder="1" applyAlignment="1" applyProtection="1">
      <alignment vertical="top" wrapText="1"/>
      <protection locked="0"/>
    </xf>
    <xf numFmtId="0" fontId="10" fillId="0" borderId="2" xfId="0" quotePrefix="1" applyFont="1" applyFill="1" applyBorder="1" applyAlignment="1" applyProtection="1">
      <alignment vertical="top"/>
      <protection locked="0"/>
    </xf>
    <xf numFmtId="0" fontId="9" fillId="0" borderId="1" xfId="0" applyFont="1" applyFill="1" applyBorder="1" applyAlignment="1" applyProtection="1">
      <alignment horizontal="left" vertical="center"/>
      <protection locked="0"/>
    </xf>
    <xf numFmtId="3" fontId="12" fillId="0" borderId="57" xfId="0" applyNumberFormat="1" applyFont="1" applyBorder="1" applyAlignment="1" applyProtection="1">
      <alignment vertical="top"/>
      <protection locked="0"/>
    </xf>
    <xf numFmtId="3" fontId="12" fillId="0" borderId="9" xfId="0" applyNumberFormat="1" applyFont="1" applyBorder="1" applyAlignment="1" applyProtection="1">
      <alignment vertical="top"/>
      <protection locked="0"/>
    </xf>
    <xf numFmtId="0" fontId="10" fillId="5" borderId="2" xfId="0" applyFont="1" applyFill="1" applyBorder="1" applyAlignment="1" applyProtection="1">
      <alignment vertical="center"/>
      <protection locked="0"/>
    </xf>
    <xf numFmtId="0" fontId="6" fillId="0" borderId="0" xfId="0" applyFont="1" applyBorder="1" applyAlignment="1" applyProtection="1">
      <alignment vertical="top"/>
      <protection locked="0"/>
    </xf>
    <xf numFmtId="0" fontId="14" fillId="0" borderId="0" xfId="0" applyFont="1" applyBorder="1" applyAlignment="1" applyProtection="1">
      <alignment vertical="center"/>
      <protection locked="0"/>
    </xf>
    <xf numFmtId="0" fontId="2" fillId="0" borderId="0" xfId="0" applyFont="1" applyBorder="1" applyAlignment="1" applyProtection="1">
      <alignment vertical="top"/>
      <protection locked="0"/>
    </xf>
    <xf numFmtId="0" fontId="6" fillId="0" borderId="0" xfId="0" applyFont="1" applyBorder="1" applyProtection="1">
      <protection locked="0"/>
    </xf>
    <xf numFmtId="0" fontId="32" fillId="0" borderId="0" xfId="0" applyFont="1" applyBorder="1" applyAlignment="1" applyProtection="1">
      <alignment vertical="center"/>
      <protection locked="0"/>
    </xf>
    <xf numFmtId="3" fontId="31" fillId="0" borderId="2" xfId="0" applyNumberFormat="1" applyFont="1" applyFill="1" applyBorder="1" applyAlignment="1" applyProtection="1">
      <alignment vertical="top"/>
      <protection locked="0"/>
    </xf>
    <xf numFmtId="3" fontId="12" fillId="0" borderId="0" xfId="0" applyNumberFormat="1" applyFont="1" applyFill="1" applyAlignment="1" applyProtection="1">
      <alignment vertical="top"/>
      <protection locked="0"/>
    </xf>
    <xf numFmtId="0" fontId="12" fillId="0" borderId="0" xfId="0" applyFont="1" applyFill="1" applyAlignment="1" applyProtection="1">
      <alignment horizontal="left" vertical="center"/>
      <protection locked="0"/>
    </xf>
    <xf numFmtId="0" fontId="10" fillId="0" borderId="4"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2" xfId="0" quotePrefix="1" applyFont="1" applyFill="1" applyBorder="1" applyAlignment="1" applyProtection="1">
      <alignment horizontal="left" vertical="top" wrapText="1"/>
      <protection locked="0"/>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2" xfId="0" applyFont="1" applyFill="1" applyBorder="1" applyAlignment="1">
      <alignment horizontal="left" vertical="top" wrapText="1"/>
    </xf>
    <xf numFmtId="0" fontId="9" fillId="0" borderId="1" xfId="0" applyFont="1" applyFill="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cellStyles>
  <dxfs count="53">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roduzione" displayName="Produzione" ref="B27:B34" totalsRowShown="0" headerRowDxfId="47" dataDxfId="45" headerRowBorderDxfId="46" tableBorderDxfId="44" totalsRowBorderDxfId="43">
  <autoFilter ref="B27:B34"/>
  <tableColumns count="1">
    <tableColumn id="1" name="Produzione" dataDxfId="42"/>
  </tableColumns>
  <tableStyleInfo name="TableStyleMedium2" showFirstColumn="0" showLastColumn="0" showRowStripes="1" showColumnStripes="0"/>
</table>
</file>

<file path=xl/tables/table2.xml><?xml version="1.0" encoding="utf-8"?>
<table xmlns="http://schemas.openxmlformats.org/spreadsheetml/2006/main" id="2" name="Trasformazione" displayName="Trasformazione" ref="C27:C35" totalsRowShown="0" headerRowDxfId="41" dataDxfId="39" headerRowBorderDxfId="40" tableBorderDxfId="38" totalsRowBorderDxfId="37">
  <autoFilter ref="C27:C35"/>
  <tableColumns count="1">
    <tableColumn id="1" name="Trasformazione" dataDxfId="36"/>
  </tableColumns>
  <tableStyleInfo name="TableStyleMedium2" showFirstColumn="0" showLastColumn="0" showRowStripes="1" showColumnStripes="0"/>
</table>
</file>

<file path=xl/tables/table3.xml><?xml version="1.0" encoding="utf-8"?>
<table xmlns="http://schemas.openxmlformats.org/spreadsheetml/2006/main" id="3" name="Commercializzazione" displayName="Commercializzazione" ref="D27:D34" totalsRowShown="0" headerRowDxfId="35" dataDxfId="33" headerRowBorderDxfId="34" tableBorderDxfId="32" totalsRowBorderDxfId="31">
  <autoFilter ref="D27:D34"/>
  <tableColumns count="1">
    <tableColumn id="1" name="Commercializzazione" dataDxfId="30"/>
  </tableColumns>
  <tableStyleInfo name="TableStyleMedium2" showFirstColumn="0" showLastColumn="0" showRowStripes="1" showColumnStripes="0"/>
</table>
</file>

<file path=xl/tables/table4.xml><?xml version="1.0" encoding="utf-8"?>
<table xmlns="http://schemas.openxmlformats.org/spreadsheetml/2006/main" id="4" name="Ampliamento_e_ulteriore_sviluppo_ramo_aziendale_nell’azienda_agricola" displayName="Ampliamento_e_ulteriore_sviluppo_ramo_aziendale_nell’azienda_agricola" ref="E27:E34" totalsRowShown="0" headerRowDxfId="29" dataDxfId="27" headerRowBorderDxfId="28" tableBorderDxfId="26" totalsRowBorderDxfId="25">
  <autoFilter ref="E27:E34"/>
  <tableColumns count="1">
    <tableColumn id="1" name="Ampliamento_e_ulteriore_sviluppo_ramo_aziendale_nell’azienda_agricola" dataDxfId="24"/>
  </tableColumns>
  <tableStyleInfo name="TableStyleMedium2" showFirstColumn="0" showLastColumn="0" showRowStripes="1" showColumnStripes="0"/>
</table>
</file>

<file path=xl/tables/table5.xml><?xml version="1.0" encoding="utf-8"?>
<table xmlns="http://schemas.openxmlformats.org/spreadsheetml/2006/main" id="5" name="Altro" displayName="Altro" ref="F27:F34" totalsRowShown="0" headerRowDxfId="23" dataDxfId="21" headerRowBorderDxfId="22" tableBorderDxfId="20" totalsRowBorderDxfId="19">
  <autoFilter ref="F27:F34"/>
  <tableColumns count="1">
    <tableColumn id="1" name="Altro" dataDxfId="18"/>
  </tableColumns>
  <tableStyleInfo name="TableStyleMedium2" showFirstColumn="0" showLastColumn="0" showRowStripes="1" showColumnStripes="0"/>
</table>
</file>

<file path=xl/tables/table6.xml><?xml version="1.0" encoding="utf-8"?>
<table xmlns="http://schemas.openxmlformats.org/spreadsheetml/2006/main" id="6" name="selezionare" displayName="selezionare" ref="G27:G34" totalsRowShown="0" headerRowDxfId="17" dataDxfId="16">
  <autoFilter ref="G27:G34"/>
  <tableColumns count="1">
    <tableColumn id="1" name="selezionare" dataDxfId="15"/>
  </tableColumns>
  <tableStyleInfo name="TableStyleMedium2" showFirstColumn="0" showLastColumn="0" showRowStripes="1" showColumnStripes="0"/>
</table>
</file>

<file path=xl/tables/table7.xml><?xml version="1.0" encoding="utf-8"?>
<table xmlns="http://schemas.openxmlformats.org/spreadsheetml/2006/main" id="10" name="Misura" displayName="Misura" ref="B6:B18" totalsRowShown="0" headerRowDxfId="14" dataDxfId="12" headerRowBorderDxfId="13" tableBorderDxfId="11">
  <autoFilter ref="B6:B18"/>
  <tableColumns count="1">
    <tableColumn id="1" name="Misura" dataDxfId="10"/>
  </tableColumns>
  <tableStyleInfo name="TableStyleMedium2" showFirstColumn="0" showLastColumn="0" showRowStripes="1" showColumnStripes="0"/>
</table>
</file>

<file path=xl/tables/table8.xml><?xml version="1.0" encoding="utf-8"?>
<table xmlns="http://schemas.openxmlformats.org/spreadsheetml/2006/main" id="7" name="Fonti_finanziarie" displayName="Fonti_finanziarie" ref="B46:B53" totalsRowShown="0" headerRowDxfId="9" dataDxfId="8" tableBorderDxfId="7">
  <autoFilter ref="B46:B53"/>
  <tableColumns count="1">
    <tableColumn id="1" name="Fonti_di finanziamento"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5:B59" totalsRowShown="0" headerRowDxfId="5" dataDxfId="3" headerRowBorderDxfId="4" tableBorderDxfId="2" totalsRowBorderDxfId="1">
  <autoFilter ref="B55:B59"/>
  <tableColumns count="1">
    <tableColumn id="1" name="Garantito?"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K69"/>
  <sheetViews>
    <sheetView showGridLines="0" tabSelected="1" view="pageBreakPreview" zoomScale="85" zoomScaleNormal="70" zoomScaleSheetLayoutView="85" workbookViewId="0">
      <selection activeCell="A11" sqref="A11:I11"/>
    </sheetView>
  </sheetViews>
  <sheetFormatPr baseColWidth="10" defaultColWidth="10.58203125" defaultRowHeight="14" outlineLevelRow="1" outlineLevelCol="1" x14ac:dyDescent="0.3"/>
  <cols>
    <col min="1" max="1" width="59.5" style="2" customWidth="1"/>
    <col min="2" max="2" width="12.83203125" style="2" customWidth="1"/>
    <col min="3" max="4" width="12.58203125" style="2" customWidth="1"/>
    <col min="5" max="9" width="12.58203125" style="2" customWidth="1" outlineLevel="1"/>
    <col min="10" max="10" width="12.58203125" style="2" customWidth="1"/>
    <col min="11" max="11" width="13.08203125" style="2" customWidth="1"/>
    <col min="12" max="12" width="22.33203125" style="2" customWidth="1"/>
    <col min="13" max="13" width="6.08203125" style="2" customWidth="1"/>
    <col min="14" max="14" width="10.58203125" style="2" customWidth="1"/>
    <col min="15" max="15" width="7.6640625" style="2" customWidth="1"/>
    <col min="16" max="16384" width="10.58203125" style="2"/>
  </cols>
  <sheetData>
    <row r="1" spans="1:37" s="57" customFormat="1" ht="27" x14ac:dyDescent="0.3">
      <c r="A1" s="209" t="s">
        <v>64</v>
      </c>
      <c r="B1" s="84"/>
      <c r="C1" s="84"/>
      <c r="D1" s="84"/>
      <c r="E1" s="84"/>
      <c r="F1" s="84"/>
      <c r="G1" s="84"/>
      <c r="H1" s="84"/>
      <c r="I1" s="84"/>
      <c r="J1" s="84"/>
      <c r="K1" s="84"/>
      <c r="L1" s="84"/>
      <c r="M1" s="84"/>
      <c r="N1" s="84"/>
      <c r="O1" s="84"/>
      <c r="P1" s="1"/>
      <c r="Q1" s="1"/>
      <c r="R1" s="1"/>
      <c r="S1" s="1"/>
      <c r="T1" s="1"/>
      <c r="U1" s="1"/>
      <c r="V1" s="1"/>
      <c r="W1" s="1"/>
      <c r="X1" s="1"/>
      <c r="Y1" s="1"/>
      <c r="Z1" s="1"/>
      <c r="AA1" s="1"/>
      <c r="AB1" s="1"/>
      <c r="AC1" s="1"/>
      <c r="AD1" s="1"/>
      <c r="AE1" s="1"/>
      <c r="AF1" s="1"/>
      <c r="AG1" s="1"/>
      <c r="AH1" s="1"/>
      <c r="AI1" s="1"/>
      <c r="AJ1" s="1"/>
      <c r="AK1" s="1"/>
    </row>
    <row r="2" spans="1:37" s="90" customFormat="1" ht="15.5" x14ac:dyDescent="0.3">
      <c r="A2" s="87" t="s">
        <v>15</v>
      </c>
      <c r="B2" s="88"/>
      <c r="C2" s="87" t="s">
        <v>14</v>
      </c>
      <c r="D2" s="89"/>
      <c r="I2" s="91"/>
      <c r="J2" s="91"/>
      <c r="K2" s="91"/>
      <c r="L2" s="91"/>
      <c r="M2" s="91"/>
      <c r="N2" s="91"/>
      <c r="U2" s="92"/>
      <c r="AB2" s="6"/>
      <c r="AC2" s="6"/>
      <c r="AD2" s="6"/>
      <c r="AE2" s="6"/>
      <c r="AF2" s="6"/>
    </row>
    <row r="3" spans="1:37" s="90" customFormat="1" ht="15.5" x14ac:dyDescent="0.3">
      <c r="A3" s="93" t="s">
        <v>16</v>
      </c>
      <c r="B3" s="94" t="s">
        <v>168</v>
      </c>
      <c r="C3" s="93" t="str">
        <f>IF(B3="selezionare","Selezione obbligatoria per i calcoli successivi","")</f>
        <v>Selezione obbligatoria per i calcoli successivi</v>
      </c>
      <c r="I3" s="91"/>
      <c r="J3" s="91"/>
      <c r="K3" s="91"/>
      <c r="L3" s="91"/>
      <c r="M3" s="91"/>
      <c r="N3" s="91"/>
      <c r="U3" s="92"/>
      <c r="AB3" s="6"/>
      <c r="AC3" s="6"/>
      <c r="AD3" s="6"/>
      <c r="AE3" s="6"/>
      <c r="AF3" s="6"/>
    </row>
    <row r="4" spans="1:37" s="90" customFormat="1" ht="15.5" x14ac:dyDescent="0.3">
      <c r="A4" s="93" t="s">
        <v>17</v>
      </c>
      <c r="B4" s="463" t="s">
        <v>168</v>
      </c>
      <c r="C4" s="93" t="str">
        <f>IF(B4="selezionare","Selezione obbligatoria per i calcoli successivi","")</f>
        <v>Selezione obbligatoria per i calcoli successivi</v>
      </c>
      <c r="J4" s="91"/>
      <c r="K4" s="91"/>
      <c r="L4" s="91"/>
      <c r="M4" s="91"/>
      <c r="N4" s="91"/>
      <c r="U4" s="92"/>
      <c r="AB4" s="6"/>
      <c r="AC4" s="6"/>
      <c r="AD4" s="6"/>
      <c r="AE4" s="6"/>
      <c r="AF4" s="6"/>
    </row>
    <row r="5" spans="1:37" s="90" customFormat="1" ht="15.5" x14ac:dyDescent="0.3">
      <c r="A5" s="93" t="s">
        <v>18</v>
      </c>
      <c r="B5" s="463" t="s">
        <v>174</v>
      </c>
      <c r="C5" s="93" t="str">
        <f>IF(B5="","Selezione obbligatoria per i calcoli successivi","")</f>
        <v/>
      </c>
      <c r="I5" s="91"/>
      <c r="J5" s="91"/>
      <c r="K5" s="91"/>
      <c r="L5" s="91"/>
      <c r="M5" s="91"/>
      <c r="N5" s="91"/>
      <c r="U5" s="92"/>
      <c r="AB5" s="6"/>
      <c r="AC5" s="6"/>
      <c r="AD5" s="6"/>
      <c r="AE5" s="6"/>
      <c r="AF5" s="6"/>
    </row>
    <row r="6" spans="1:37" s="90" customFormat="1" ht="15.5" x14ac:dyDescent="0.3">
      <c r="A6" s="93" t="s">
        <v>228</v>
      </c>
      <c r="B6" s="94" t="s">
        <v>168</v>
      </c>
      <c r="C6" s="93" t="str">
        <f>IF(B6="selezionare","Selezione obbligatoria per i calcoli successivi","")</f>
        <v>Selezione obbligatoria per i calcoli successivi</v>
      </c>
      <c r="I6" s="91"/>
      <c r="J6" s="91"/>
      <c r="K6" s="91"/>
      <c r="L6" s="91"/>
      <c r="M6" s="91"/>
      <c r="N6" s="91"/>
      <c r="U6" s="92"/>
      <c r="AB6" s="6"/>
      <c r="AC6" s="6"/>
      <c r="AD6" s="6"/>
      <c r="AE6" s="6"/>
      <c r="AF6" s="6"/>
    </row>
    <row r="7" spans="1:37" s="90" customFormat="1" ht="15.5" x14ac:dyDescent="0.35">
      <c r="A7" s="529" t="s">
        <v>32</v>
      </c>
      <c r="B7" s="530" t="s">
        <v>168</v>
      </c>
      <c r="C7" s="93" t="str">
        <f>IF(B7="selezionare","Selezione obbligatoria per i calcoli successivi","")</f>
        <v>Selezione obbligatoria per i calcoli successivi</v>
      </c>
      <c r="I7" s="91"/>
      <c r="J7" s="91"/>
      <c r="K7" s="91"/>
      <c r="L7" s="91"/>
      <c r="M7" s="91"/>
      <c r="N7" s="91"/>
      <c r="P7" s="1"/>
      <c r="Q7" s="1"/>
      <c r="R7" s="1"/>
      <c r="S7" s="1"/>
      <c r="T7" s="1"/>
      <c r="U7" s="1"/>
      <c r="V7" s="1"/>
      <c r="W7" s="1"/>
      <c r="X7" s="1"/>
      <c r="Y7" s="1"/>
      <c r="Z7" s="1"/>
      <c r="AA7" s="1"/>
      <c r="AB7" s="6"/>
      <c r="AC7" s="6"/>
      <c r="AD7" s="6"/>
      <c r="AE7" s="6"/>
      <c r="AF7" s="6"/>
    </row>
    <row r="8" spans="1:37" s="90" customFormat="1" ht="18" x14ac:dyDescent="0.3">
      <c r="A8" s="95" t="s">
        <v>229</v>
      </c>
      <c r="B8" s="96" t="s">
        <v>168</v>
      </c>
      <c r="C8" s="531" t="str">
        <f>IF(B8="selezionare","Selezione obbligatoria per i calcoli successivi","")</f>
        <v>Selezione obbligatoria per i calcoli successivi</v>
      </c>
      <c r="D8" s="97" t="s">
        <v>299</v>
      </c>
      <c r="E8" s="97"/>
      <c r="F8" s="97"/>
      <c r="G8" s="97"/>
      <c r="H8" s="97"/>
      <c r="I8" s="97"/>
      <c r="J8" s="97"/>
      <c r="K8" s="97"/>
      <c r="L8" s="97"/>
      <c r="M8" s="97"/>
      <c r="N8" s="97"/>
      <c r="O8" s="97"/>
      <c r="P8" s="419"/>
      <c r="Q8" s="419"/>
      <c r="R8" s="419"/>
      <c r="S8" s="419"/>
      <c r="T8" s="419"/>
      <c r="U8" s="419"/>
      <c r="V8" s="419"/>
      <c r="W8" s="419"/>
      <c r="X8" s="419"/>
      <c r="Y8" s="419"/>
      <c r="Z8" s="419"/>
      <c r="AA8" s="419"/>
      <c r="AB8" s="6"/>
      <c r="AC8" s="6"/>
      <c r="AD8" s="6"/>
      <c r="AE8" s="6"/>
      <c r="AF8" s="6"/>
    </row>
    <row r="9" spans="1:37" s="90" customFormat="1" ht="10" customHeight="1" x14ac:dyDescent="0.3">
      <c r="A9" s="95"/>
      <c r="B9" s="555"/>
      <c r="C9" s="555"/>
      <c r="D9" s="97"/>
      <c r="E9" s="97"/>
      <c r="F9" s="97"/>
      <c r="G9" s="97"/>
      <c r="H9" s="97"/>
      <c r="I9" s="97"/>
      <c r="J9" s="97"/>
      <c r="K9" s="97"/>
      <c r="L9" s="97"/>
      <c r="M9" s="97"/>
      <c r="N9" s="97"/>
      <c r="O9" s="97"/>
      <c r="P9" s="559"/>
      <c r="Q9" s="559"/>
      <c r="R9" s="559"/>
      <c r="S9" s="559"/>
      <c r="T9" s="559"/>
      <c r="U9" s="559"/>
      <c r="V9" s="559"/>
      <c r="W9" s="559"/>
      <c r="X9" s="559"/>
      <c r="Y9" s="559"/>
      <c r="Z9" s="559"/>
      <c r="AA9" s="559"/>
      <c r="AB9" s="7"/>
      <c r="AC9" s="7"/>
      <c r="AD9" s="7"/>
      <c r="AE9" s="6"/>
      <c r="AF9" s="6"/>
    </row>
    <row r="10" spans="1:37" s="420" customFormat="1" ht="23.25" customHeight="1" x14ac:dyDescent="0.3">
      <c r="A10" s="417" t="s">
        <v>19</v>
      </c>
      <c r="B10" s="418"/>
      <c r="C10" s="418"/>
      <c r="D10" s="418"/>
      <c r="E10" s="418"/>
      <c r="F10" s="418"/>
      <c r="G10" s="418"/>
      <c r="H10" s="418"/>
      <c r="I10" s="418"/>
      <c r="J10" s="417"/>
      <c r="K10" s="418"/>
      <c r="L10" s="418"/>
      <c r="M10" s="418"/>
      <c r="N10" s="418"/>
      <c r="O10" s="418"/>
      <c r="P10" s="99"/>
      <c r="Q10" s="99"/>
      <c r="R10" s="99"/>
      <c r="S10" s="99"/>
      <c r="T10" s="99"/>
      <c r="U10" s="99"/>
      <c r="V10" s="99"/>
      <c r="W10" s="99"/>
      <c r="X10" s="99"/>
      <c r="Y10" s="99"/>
      <c r="Z10" s="99"/>
      <c r="AA10" s="99"/>
      <c r="AB10" s="99"/>
      <c r="AC10" s="7"/>
      <c r="AD10" s="7"/>
      <c r="AE10" s="423"/>
      <c r="AF10" s="423"/>
    </row>
    <row r="11" spans="1:37" s="6" customFormat="1" ht="103" customHeight="1" outlineLevel="1" x14ac:dyDescent="0.3">
      <c r="A11" s="567" t="s">
        <v>304</v>
      </c>
      <c r="B11" s="567"/>
      <c r="C11" s="567"/>
      <c r="D11" s="567"/>
      <c r="E11" s="567"/>
      <c r="F11" s="567"/>
      <c r="G11" s="567"/>
      <c r="H11" s="567"/>
      <c r="I11" s="567"/>
      <c r="J11" s="101"/>
      <c r="K11" s="101"/>
      <c r="L11" s="101"/>
      <c r="M11" s="101"/>
      <c r="N11" s="101"/>
      <c r="O11" s="101"/>
      <c r="P11" s="99"/>
      <c r="Q11" s="99"/>
      <c r="R11" s="99"/>
      <c r="S11" s="99"/>
      <c r="T11" s="99"/>
      <c r="U11" s="99"/>
      <c r="V11" s="99"/>
      <c r="W11" s="99"/>
      <c r="X11" s="99"/>
      <c r="Y11" s="99"/>
      <c r="Z11" s="99"/>
      <c r="AA11" s="99"/>
      <c r="AB11" s="99"/>
      <c r="AC11" s="7"/>
      <c r="AD11" s="7"/>
    </row>
    <row r="12" spans="1:37" s="6" customFormat="1" ht="170.15" customHeight="1" outlineLevel="1" x14ac:dyDescent="0.3">
      <c r="A12" s="568" t="s">
        <v>293</v>
      </c>
      <c r="B12" s="568"/>
      <c r="C12" s="568"/>
      <c r="D12" s="568"/>
      <c r="E12" s="568"/>
      <c r="F12" s="568"/>
      <c r="G12" s="568"/>
      <c r="H12" s="568"/>
      <c r="I12" s="568"/>
      <c r="J12" s="451"/>
      <c r="K12" s="451"/>
      <c r="L12" s="451"/>
      <c r="M12" s="451"/>
      <c r="N12" s="451"/>
      <c r="O12" s="451"/>
      <c r="P12" s="99"/>
      <c r="Q12" s="99"/>
      <c r="R12" s="99"/>
      <c r="S12" s="99"/>
      <c r="T12" s="99"/>
      <c r="U12" s="99"/>
      <c r="V12" s="99"/>
      <c r="W12" s="99"/>
      <c r="X12" s="99"/>
      <c r="Y12" s="99"/>
      <c r="Z12" s="99"/>
      <c r="AA12" s="99"/>
      <c r="AB12" s="99"/>
      <c r="AC12" s="7"/>
      <c r="AD12" s="7"/>
    </row>
    <row r="13" spans="1:37" s="3" customFormat="1" ht="22.5" x14ac:dyDescent="0.35">
      <c r="A13" s="102" t="s">
        <v>63</v>
      </c>
      <c r="B13" s="100"/>
      <c r="C13" s="100"/>
      <c r="D13" s="100"/>
      <c r="E13" s="100"/>
      <c r="F13" s="100"/>
      <c r="G13" s="100"/>
      <c r="H13" s="100"/>
      <c r="I13" s="100"/>
      <c r="J13" s="100"/>
      <c r="K13" s="100"/>
      <c r="L13" s="211"/>
      <c r="M13" s="211"/>
      <c r="N13" s="4"/>
      <c r="O13" s="4"/>
      <c r="P13" s="559"/>
      <c r="Q13" s="559"/>
      <c r="R13" s="559"/>
      <c r="S13" s="559"/>
      <c r="T13" s="559"/>
      <c r="U13" s="559"/>
      <c r="V13" s="559"/>
      <c r="W13" s="559"/>
      <c r="X13" s="559"/>
      <c r="Y13" s="559"/>
      <c r="Z13" s="559"/>
      <c r="AA13" s="559"/>
      <c r="AB13" s="559"/>
      <c r="AC13" s="560"/>
      <c r="AD13" s="560"/>
      <c r="AE13" s="8"/>
      <c r="AF13" s="8"/>
    </row>
    <row r="14" spans="1:37" s="3" customFormat="1" ht="6" customHeight="1" x14ac:dyDescent="0.35">
      <c r="A14" s="212"/>
      <c r="B14" s="212"/>
      <c r="C14" s="212"/>
      <c r="D14" s="212"/>
      <c r="E14" s="212"/>
      <c r="F14" s="212"/>
      <c r="G14" s="212"/>
      <c r="H14" s="212"/>
      <c r="I14" s="212"/>
      <c r="J14" s="212"/>
      <c r="K14" s="212"/>
      <c r="L14" s="10"/>
      <c r="M14" s="10"/>
      <c r="N14" s="10"/>
      <c r="O14" s="10"/>
      <c r="P14" s="561"/>
      <c r="Q14" s="561"/>
      <c r="R14" s="561"/>
      <c r="S14" s="561"/>
      <c r="T14" s="561"/>
      <c r="U14" s="561"/>
      <c r="V14" s="561"/>
      <c r="W14" s="561"/>
      <c r="X14" s="561"/>
      <c r="Y14" s="561"/>
      <c r="Z14" s="561"/>
      <c r="AA14" s="561"/>
      <c r="AB14" s="561"/>
      <c r="AC14" s="562"/>
      <c r="AD14" s="562"/>
    </row>
    <row r="15" spans="1:37" s="420" customFormat="1" ht="18" x14ac:dyDescent="0.3">
      <c r="A15" s="417" t="s">
        <v>65</v>
      </c>
      <c r="B15" s="418"/>
      <c r="C15" s="418"/>
      <c r="D15" s="418"/>
      <c r="E15" s="418"/>
      <c r="F15" s="418"/>
      <c r="G15" s="418"/>
      <c r="H15" s="418"/>
      <c r="I15" s="418"/>
      <c r="J15" s="417"/>
      <c r="K15" s="418"/>
      <c r="L15" s="418"/>
      <c r="M15" s="558" t="s">
        <v>224</v>
      </c>
      <c r="N15" s="424"/>
      <c r="O15" s="424"/>
      <c r="P15" s="448"/>
      <c r="Q15" s="448"/>
      <c r="R15" s="448"/>
      <c r="S15" s="448"/>
      <c r="T15" s="448"/>
      <c r="U15" s="448"/>
      <c r="V15" s="448"/>
      <c r="W15" s="448"/>
      <c r="X15" s="448"/>
      <c r="Y15" s="448"/>
      <c r="Z15" s="448"/>
      <c r="AA15" s="448"/>
      <c r="AB15" s="448"/>
      <c r="AC15" s="563"/>
      <c r="AD15" s="563"/>
      <c r="AE15" s="423"/>
      <c r="AF15" s="423"/>
    </row>
    <row r="16" spans="1:37" s="1" customFormat="1" ht="62" x14ac:dyDescent="0.3">
      <c r="A16" s="213"/>
      <c r="B16" s="214"/>
      <c r="C16" s="215" t="s">
        <v>30</v>
      </c>
      <c r="D16" s="215" t="s">
        <v>61</v>
      </c>
      <c r="E16" s="215" t="s">
        <v>0</v>
      </c>
      <c r="F16" s="215" t="s">
        <v>1</v>
      </c>
      <c r="G16" s="215" t="s">
        <v>2</v>
      </c>
      <c r="H16" s="215" t="s">
        <v>3</v>
      </c>
      <c r="I16" s="215" t="s">
        <v>4</v>
      </c>
      <c r="J16" s="216" t="s">
        <v>62</v>
      </c>
      <c r="K16" s="217" t="s">
        <v>29</v>
      </c>
      <c r="L16" s="548" t="s">
        <v>303</v>
      </c>
      <c r="M16" s="218" t="str">
        <f>C16</f>
        <v>n = anno precedente</v>
      </c>
      <c r="N16" s="218" t="str">
        <f>D16</f>
        <v>n+1 
(1° anno PSR)</v>
      </c>
      <c r="O16" s="218" t="str">
        <f>I16</f>
        <v>n+6</v>
      </c>
      <c r="P16" s="550"/>
      <c r="Q16" s="550"/>
      <c r="R16" s="561"/>
      <c r="S16" s="561"/>
      <c r="T16" s="561"/>
      <c r="U16" s="561"/>
      <c r="V16" s="561"/>
      <c r="W16" s="561"/>
      <c r="X16" s="561"/>
      <c r="Y16" s="561"/>
      <c r="Z16" s="561"/>
      <c r="AA16" s="561"/>
      <c r="AB16" s="561"/>
      <c r="AC16" s="561"/>
      <c r="AD16" s="561"/>
    </row>
    <row r="17" spans="1:17" s="422" customFormat="1" ht="18" x14ac:dyDescent="0.3">
      <c r="A17" s="435" t="s">
        <v>260</v>
      </c>
      <c r="B17" s="436"/>
      <c r="C17" s="437">
        <f>SUM(C18:C26)</f>
        <v>0</v>
      </c>
      <c r="D17" s="437">
        <f t="shared" ref="D17:J17" si="0">SUM(D18:D26)</f>
        <v>0</v>
      </c>
      <c r="E17" s="437">
        <f t="shared" si="0"/>
        <v>0</v>
      </c>
      <c r="F17" s="437">
        <f t="shared" si="0"/>
        <v>0</v>
      </c>
      <c r="G17" s="437">
        <f t="shared" si="0"/>
        <v>0</v>
      </c>
      <c r="H17" s="437">
        <f t="shared" si="0"/>
        <v>0</v>
      </c>
      <c r="I17" s="437">
        <f t="shared" si="0"/>
        <v>0</v>
      </c>
      <c r="J17" s="438">
        <f t="shared" si="0"/>
        <v>0</v>
      </c>
      <c r="K17" s="439">
        <f>SUM(C17:J17)</f>
        <v>0</v>
      </c>
      <c r="L17" s="549"/>
      <c r="M17" s="434" t="str">
        <f>IF(SUM(M18:M26)=100%,"OK","!")</f>
        <v>!</v>
      </c>
      <c r="N17" s="434" t="str">
        <f t="shared" ref="N17:O17" si="1">IF(SUM(N18:N26)=100%,"OK","!")</f>
        <v>!</v>
      </c>
      <c r="O17" s="434" t="str">
        <f t="shared" si="1"/>
        <v>!</v>
      </c>
    </row>
    <row r="18" spans="1:17" s="1" customFormat="1" ht="15.5" x14ac:dyDescent="0.3">
      <c r="A18" s="219" t="s">
        <v>60</v>
      </c>
      <c r="B18" s="220"/>
      <c r="C18" s="226"/>
      <c r="D18" s="221"/>
      <c r="E18" s="221"/>
      <c r="F18" s="221"/>
      <c r="G18" s="221"/>
      <c r="H18" s="221"/>
      <c r="I18" s="226"/>
      <c r="J18" s="222"/>
      <c r="K18" s="223">
        <f>SUM(C18:J18)</f>
        <v>0</v>
      </c>
      <c r="L18" s="226"/>
      <c r="M18" s="9" t="str">
        <f>IFERROR(C18/$C$17,"N/A")</f>
        <v>N/A</v>
      </c>
      <c r="N18" s="9" t="str">
        <f>IFERROR(D18/$D$17,"N/A")</f>
        <v>N/A</v>
      </c>
      <c r="O18" s="9" t="str">
        <f>IFERROR(I18/$I$17,"N/A")</f>
        <v>N/A</v>
      </c>
      <c r="P18" s="6"/>
      <c r="Q18" s="6"/>
    </row>
    <row r="19" spans="1:17" s="1" customFormat="1" ht="15.5" x14ac:dyDescent="0.3">
      <c r="A19" s="219" t="s">
        <v>59</v>
      </c>
      <c r="B19" s="220"/>
      <c r="C19" s="226"/>
      <c r="D19" s="221"/>
      <c r="E19" s="221"/>
      <c r="F19" s="221"/>
      <c r="G19" s="221"/>
      <c r="H19" s="221"/>
      <c r="I19" s="226"/>
      <c r="J19" s="222"/>
      <c r="K19" s="223">
        <f>SUM(C19:J19)</f>
        <v>0</v>
      </c>
      <c r="L19" s="226"/>
      <c r="M19" s="9" t="str">
        <f>IFERROR(C19/$C$17,"N/A")</f>
        <v>N/A</v>
      </c>
      <c r="N19" s="9" t="str">
        <f>IFERROR(D19/$D$17,"N/A")</f>
        <v>N/A</v>
      </c>
      <c r="O19" s="9" t="str">
        <f>IFERROR(I19/$I$17,"N/A")</f>
        <v>N/A</v>
      </c>
      <c r="P19" s="6"/>
      <c r="Q19" s="6"/>
    </row>
    <row r="20" spans="1:17" s="1" customFormat="1" ht="15.5" x14ac:dyDescent="0.3">
      <c r="A20" s="219" t="s">
        <v>57</v>
      </c>
      <c r="B20" s="220"/>
      <c r="C20" s="226"/>
      <c r="D20" s="221"/>
      <c r="E20" s="221"/>
      <c r="F20" s="221"/>
      <c r="G20" s="221"/>
      <c r="H20" s="221"/>
      <c r="I20" s="226"/>
      <c r="J20" s="222"/>
      <c r="K20" s="223">
        <f>SUM(C20:J20)</f>
        <v>0</v>
      </c>
      <c r="L20" s="226"/>
      <c r="M20" s="9" t="str">
        <f>IFERROR(C20/$C$17,"N/A")</f>
        <v>N/A</v>
      </c>
      <c r="N20" s="9" t="str">
        <f>IFERROR(D20/$D$17,"N/A")</f>
        <v>N/A</v>
      </c>
      <c r="O20" s="9" t="str">
        <f>IFERROR(I20/$I$17,"N/A")</f>
        <v>N/A</v>
      </c>
      <c r="P20" s="6"/>
      <c r="Q20" s="6"/>
    </row>
    <row r="21" spans="1:17" s="1" customFormat="1" ht="15.5" x14ac:dyDescent="0.3">
      <c r="A21" s="219"/>
      <c r="B21" s="220"/>
      <c r="C21" s="226"/>
      <c r="D21" s="221"/>
      <c r="E21" s="221"/>
      <c r="F21" s="221"/>
      <c r="G21" s="221"/>
      <c r="H21" s="221"/>
      <c r="I21" s="226"/>
      <c r="J21" s="222"/>
      <c r="K21" s="223"/>
      <c r="L21" s="226"/>
      <c r="M21" s="9" t="str">
        <f>IFERROR(C21/$C$17,"N/A")</f>
        <v>N/A</v>
      </c>
      <c r="N21" s="9" t="str">
        <f>IFERROR(D21/$D$17,"N/A")</f>
        <v>N/A</v>
      </c>
      <c r="O21" s="9" t="str">
        <f>IFERROR(I21/$I$17,"N/A")</f>
        <v>N/A</v>
      </c>
      <c r="P21" s="6"/>
      <c r="Q21" s="6"/>
    </row>
    <row r="22" spans="1:17" s="1" customFormat="1" ht="15.5" x14ac:dyDescent="0.3">
      <c r="A22" s="224" t="s">
        <v>66</v>
      </c>
      <c r="B22" s="220"/>
      <c r="C22" s="226"/>
      <c r="D22" s="221"/>
      <c r="E22" s="221"/>
      <c r="F22" s="221"/>
      <c r="G22" s="221"/>
      <c r="H22" s="221"/>
      <c r="I22" s="226"/>
      <c r="J22" s="222"/>
      <c r="K22" s="223"/>
      <c r="L22" s="226"/>
      <c r="M22" s="9" t="str">
        <f>IFERROR(C22/$C$17,"N/A")</f>
        <v>N/A</v>
      </c>
      <c r="N22" s="9" t="str">
        <f>IFERROR(D22/$D$17,"N/A")</f>
        <v>N/A</v>
      </c>
      <c r="O22" s="9" t="str">
        <f>IFERROR(I22/$I$17,"N/A")</f>
        <v>N/A</v>
      </c>
      <c r="P22" s="6"/>
      <c r="Q22" s="6"/>
    </row>
    <row r="23" spans="1:17" s="1" customFormat="1" ht="15.5" x14ac:dyDescent="0.3">
      <c r="A23" s="224"/>
      <c r="B23" s="220"/>
      <c r="C23" s="226"/>
      <c r="D23" s="221"/>
      <c r="E23" s="221"/>
      <c r="F23" s="221"/>
      <c r="G23" s="221"/>
      <c r="H23" s="221"/>
      <c r="I23" s="226"/>
      <c r="J23" s="222"/>
      <c r="K23" s="223"/>
      <c r="L23" s="226"/>
      <c r="M23" s="9"/>
      <c r="N23" s="9"/>
      <c r="O23" s="9"/>
      <c r="P23" s="6"/>
      <c r="Q23" s="6"/>
    </row>
    <row r="24" spans="1:17" s="1" customFormat="1" ht="15.5" x14ac:dyDescent="0.3">
      <c r="A24" s="224"/>
      <c r="B24" s="220"/>
      <c r="C24" s="226"/>
      <c r="D24" s="221"/>
      <c r="E24" s="221"/>
      <c r="F24" s="221"/>
      <c r="G24" s="221"/>
      <c r="H24" s="221"/>
      <c r="I24" s="226"/>
      <c r="J24" s="222"/>
      <c r="K24" s="223"/>
      <c r="L24" s="226"/>
      <c r="M24" s="9"/>
      <c r="N24" s="9"/>
      <c r="O24" s="9"/>
      <c r="P24" s="6"/>
      <c r="Q24" s="6"/>
    </row>
    <row r="25" spans="1:17" s="1" customFormat="1" ht="15.5" x14ac:dyDescent="0.3">
      <c r="A25" s="219"/>
      <c r="B25" s="220"/>
      <c r="C25" s="226"/>
      <c r="D25" s="221"/>
      <c r="E25" s="221"/>
      <c r="F25" s="221"/>
      <c r="G25" s="221"/>
      <c r="H25" s="221"/>
      <c r="I25" s="226"/>
      <c r="J25" s="222"/>
      <c r="K25" s="223"/>
      <c r="L25" s="226"/>
      <c r="M25" s="9" t="str">
        <f>IFERROR(C25/$C$17,"N/A")</f>
        <v>N/A</v>
      </c>
      <c r="N25" s="9" t="str">
        <f>IFERROR(D25/$D$17,"N/A")</f>
        <v>N/A</v>
      </c>
      <c r="O25" s="9" t="str">
        <f>IFERROR(I25/$I$17,"N/A")</f>
        <v>N/A</v>
      </c>
      <c r="P25" s="6"/>
      <c r="Q25" s="6"/>
    </row>
    <row r="26" spans="1:17" s="1" customFormat="1" ht="15.5" x14ac:dyDescent="0.3">
      <c r="A26" s="219"/>
      <c r="B26" s="220"/>
      <c r="C26" s="226"/>
      <c r="D26" s="221"/>
      <c r="E26" s="221"/>
      <c r="F26" s="221"/>
      <c r="G26" s="221"/>
      <c r="H26" s="221"/>
      <c r="I26" s="226"/>
      <c r="J26" s="222"/>
      <c r="K26" s="223"/>
      <c r="L26" s="226"/>
      <c r="M26" s="9" t="str">
        <f>IFERROR(C26/$C$17,"N/A")</f>
        <v>N/A</v>
      </c>
      <c r="N26" s="9" t="str">
        <f>IFERROR(D26/$D$17,"N/A")</f>
        <v>N/A</v>
      </c>
      <c r="O26" s="9" t="str">
        <f>IFERROR(I26/$I$17,"N/A")</f>
        <v>N/A</v>
      </c>
      <c r="P26" s="6"/>
      <c r="Q26" s="6"/>
    </row>
    <row r="27" spans="1:17" s="422" customFormat="1" ht="18" x14ac:dyDescent="0.3">
      <c r="A27" s="429" t="s">
        <v>259</v>
      </c>
      <c r="B27" s="430"/>
      <c r="C27" s="564">
        <f>SUM(C28:C34)</f>
        <v>0</v>
      </c>
      <c r="D27" s="564">
        <f t="shared" ref="D27:H27" si="2">SUM(D28:D34)</f>
        <v>0</v>
      </c>
      <c r="E27" s="564">
        <f t="shared" si="2"/>
        <v>0</v>
      </c>
      <c r="F27" s="564">
        <f t="shared" si="2"/>
        <v>0</v>
      </c>
      <c r="G27" s="564">
        <f t="shared" si="2"/>
        <v>0</v>
      </c>
      <c r="H27" s="564">
        <f t="shared" si="2"/>
        <v>0</v>
      </c>
      <c r="I27" s="564">
        <f>SUM(I28:I34)</f>
        <v>0</v>
      </c>
      <c r="J27" s="432">
        <f>SUM(J28:J34)</f>
        <v>0</v>
      </c>
      <c r="K27" s="433">
        <f>SUM(C27:J27)</f>
        <v>0</v>
      </c>
      <c r="L27" s="549"/>
      <c r="M27" s="434" t="str">
        <f>IF(SUM(M28:M35)=100%,"OK","!")</f>
        <v>!</v>
      </c>
      <c r="N27" s="434" t="str">
        <f t="shared" ref="N27:O27" si="3">IF(SUM(N28:N35)=100%,"OK","!")</f>
        <v>!</v>
      </c>
      <c r="O27" s="434" t="str">
        <f t="shared" si="3"/>
        <v>!</v>
      </c>
    </row>
    <row r="28" spans="1:17" s="1" customFormat="1" ht="15.5" x14ac:dyDescent="0.3">
      <c r="A28" s="219" t="s">
        <v>60</v>
      </c>
      <c r="B28" s="225"/>
      <c r="C28" s="226"/>
      <c r="D28" s="226"/>
      <c r="E28" s="226"/>
      <c r="F28" s="226"/>
      <c r="G28" s="226"/>
      <c r="H28" s="226"/>
      <c r="I28" s="226"/>
      <c r="J28" s="222"/>
      <c r="K28" s="223">
        <f>SUM(C28:J28)</f>
        <v>0</v>
      </c>
      <c r="L28" s="226"/>
      <c r="M28" s="9" t="str">
        <f t="shared" ref="M28:M35" si="4">IFERROR(C28/$C$27,"N/A")</f>
        <v>N/A</v>
      </c>
      <c r="N28" s="9" t="str">
        <f t="shared" ref="N28:N35" si="5">IFERROR(D28/$D$27,"N/A")</f>
        <v>N/A</v>
      </c>
      <c r="O28" s="9" t="str">
        <f t="shared" ref="O28:O35" si="6">IFERROR(I28/$I$27,"N/A")</f>
        <v>N/A</v>
      </c>
      <c r="P28" s="6"/>
      <c r="Q28" s="6"/>
    </row>
    <row r="29" spans="1:17" s="1" customFormat="1" ht="15.5" x14ac:dyDescent="0.3">
      <c r="A29" s="219" t="s">
        <v>59</v>
      </c>
      <c r="B29" s="225"/>
      <c r="C29" s="226"/>
      <c r="D29" s="226"/>
      <c r="E29" s="226"/>
      <c r="F29" s="226"/>
      <c r="G29" s="226"/>
      <c r="H29" s="226"/>
      <c r="I29" s="226"/>
      <c r="J29" s="222"/>
      <c r="K29" s="223">
        <f>SUM(C29:J29)</f>
        <v>0</v>
      </c>
      <c r="L29" s="226"/>
      <c r="M29" s="9" t="str">
        <f t="shared" si="4"/>
        <v>N/A</v>
      </c>
      <c r="N29" s="9" t="str">
        <f t="shared" si="5"/>
        <v>N/A</v>
      </c>
      <c r="O29" s="9" t="str">
        <f t="shared" si="6"/>
        <v>N/A</v>
      </c>
      <c r="P29" s="6"/>
      <c r="Q29" s="6"/>
    </row>
    <row r="30" spans="1:17" s="1" customFormat="1" ht="15.5" x14ac:dyDescent="0.3">
      <c r="A30" s="219" t="s">
        <v>57</v>
      </c>
      <c r="B30" s="225"/>
      <c r="C30" s="226"/>
      <c r="D30" s="226"/>
      <c r="E30" s="226"/>
      <c r="F30" s="226"/>
      <c r="G30" s="226"/>
      <c r="H30" s="226"/>
      <c r="I30" s="226"/>
      <c r="J30" s="222"/>
      <c r="K30" s="223">
        <f>SUM(C30:J30)</f>
        <v>0</v>
      </c>
      <c r="L30" s="226"/>
      <c r="M30" s="9" t="str">
        <f t="shared" si="4"/>
        <v>N/A</v>
      </c>
      <c r="N30" s="9" t="str">
        <f t="shared" si="5"/>
        <v>N/A</v>
      </c>
      <c r="O30" s="9" t="str">
        <f t="shared" si="6"/>
        <v>N/A</v>
      </c>
      <c r="P30" s="6"/>
      <c r="Q30" s="6"/>
    </row>
    <row r="31" spans="1:17" s="1" customFormat="1" ht="15.5" x14ac:dyDescent="0.3">
      <c r="A31" s="219"/>
      <c r="B31" s="225"/>
      <c r="C31" s="226"/>
      <c r="D31" s="226"/>
      <c r="E31" s="226"/>
      <c r="F31" s="226"/>
      <c r="G31" s="226"/>
      <c r="H31" s="226"/>
      <c r="I31" s="226"/>
      <c r="J31" s="222"/>
      <c r="K31" s="223"/>
      <c r="L31" s="226"/>
      <c r="M31" s="9" t="str">
        <f t="shared" si="4"/>
        <v>N/A</v>
      </c>
      <c r="N31" s="9" t="str">
        <f t="shared" si="5"/>
        <v>N/A</v>
      </c>
      <c r="O31" s="9" t="str">
        <f t="shared" si="6"/>
        <v>N/A</v>
      </c>
      <c r="P31" s="6"/>
      <c r="Q31" s="6"/>
    </row>
    <row r="32" spans="1:17" s="1" customFormat="1" ht="15.5" x14ac:dyDescent="0.3">
      <c r="A32" s="219"/>
      <c r="B32" s="225"/>
      <c r="C32" s="226"/>
      <c r="D32" s="226"/>
      <c r="E32" s="226"/>
      <c r="F32" s="226"/>
      <c r="G32" s="226"/>
      <c r="H32" s="226"/>
      <c r="I32" s="226"/>
      <c r="J32" s="222"/>
      <c r="K32" s="223"/>
      <c r="L32" s="226"/>
      <c r="M32" s="9" t="str">
        <f t="shared" si="4"/>
        <v>N/A</v>
      </c>
      <c r="N32" s="9" t="str">
        <f t="shared" si="5"/>
        <v>N/A</v>
      </c>
      <c r="O32" s="9" t="str">
        <f t="shared" si="6"/>
        <v>N/A</v>
      </c>
      <c r="P32" s="6"/>
      <c r="Q32" s="6"/>
    </row>
    <row r="33" spans="1:17" s="1" customFormat="1" ht="15.5" x14ac:dyDescent="0.3">
      <c r="A33" s="219"/>
      <c r="B33" s="225"/>
      <c r="C33" s="226"/>
      <c r="D33" s="226"/>
      <c r="E33" s="226"/>
      <c r="F33" s="226"/>
      <c r="G33" s="226"/>
      <c r="H33" s="226"/>
      <c r="I33" s="226"/>
      <c r="J33" s="222"/>
      <c r="K33" s="223"/>
      <c r="L33" s="226"/>
      <c r="M33" s="9" t="str">
        <f t="shared" si="4"/>
        <v>N/A</v>
      </c>
      <c r="N33" s="9" t="str">
        <f t="shared" si="5"/>
        <v>N/A</v>
      </c>
      <c r="O33" s="9" t="str">
        <f t="shared" si="6"/>
        <v>N/A</v>
      </c>
      <c r="P33" s="6"/>
      <c r="Q33" s="6"/>
    </row>
    <row r="34" spans="1:17" s="1" customFormat="1" ht="15.5" x14ac:dyDescent="0.3">
      <c r="A34" s="219"/>
      <c r="B34" s="225"/>
      <c r="C34" s="226"/>
      <c r="D34" s="226"/>
      <c r="E34" s="226"/>
      <c r="F34" s="226"/>
      <c r="G34" s="226"/>
      <c r="H34" s="226"/>
      <c r="I34" s="226"/>
      <c r="J34" s="222"/>
      <c r="K34" s="223"/>
      <c r="L34" s="226"/>
      <c r="M34" s="9" t="str">
        <f t="shared" si="4"/>
        <v>N/A</v>
      </c>
      <c r="N34" s="9" t="str">
        <f t="shared" si="5"/>
        <v>N/A</v>
      </c>
      <c r="O34" s="9" t="str">
        <f t="shared" si="6"/>
        <v>N/A</v>
      </c>
      <c r="P34" s="6"/>
      <c r="Q34" s="6"/>
    </row>
    <row r="35" spans="1:17" s="1" customFormat="1" ht="15.5" x14ac:dyDescent="0.3">
      <c r="A35" s="566"/>
      <c r="B35" s="227"/>
      <c r="C35" s="565"/>
      <c r="D35" s="565"/>
      <c r="E35" s="565"/>
      <c r="F35" s="565"/>
      <c r="G35" s="565"/>
      <c r="H35" s="565"/>
      <c r="I35" s="565"/>
      <c r="J35" s="223"/>
      <c r="K35" s="223"/>
      <c r="L35" s="100"/>
      <c r="M35" s="9" t="str">
        <f t="shared" si="4"/>
        <v>N/A</v>
      </c>
      <c r="N35" s="9" t="str">
        <f t="shared" si="5"/>
        <v>N/A</v>
      </c>
      <c r="O35" s="9" t="str">
        <f t="shared" si="6"/>
        <v>N/A</v>
      </c>
      <c r="P35" s="6"/>
      <c r="Q35" s="6"/>
    </row>
    <row r="36" spans="1:17" s="419" customFormat="1" ht="18" x14ac:dyDescent="0.3">
      <c r="A36" s="425" t="s">
        <v>69</v>
      </c>
      <c r="B36" s="426"/>
      <c r="C36" s="427">
        <f>C17-C27</f>
        <v>0</v>
      </c>
      <c r="D36" s="427">
        <f t="shared" ref="D36:J36" si="7">D17-D27</f>
        <v>0</v>
      </c>
      <c r="E36" s="427">
        <f t="shared" si="7"/>
        <v>0</v>
      </c>
      <c r="F36" s="427">
        <f t="shared" si="7"/>
        <v>0</v>
      </c>
      <c r="G36" s="427">
        <f t="shared" si="7"/>
        <v>0</v>
      </c>
      <c r="H36" s="427">
        <f t="shared" si="7"/>
        <v>0</v>
      </c>
      <c r="I36" s="427">
        <f t="shared" ref="I36" si="8">I17-I27</f>
        <v>0</v>
      </c>
      <c r="J36" s="428">
        <f t="shared" si="7"/>
        <v>0</v>
      </c>
      <c r="K36" s="428">
        <f t="shared" ref="K36:K47" si="9">SUM(C36:J36)</f>
        <v>0</v>
      </c>
      <c r="L36" s="550"/>
    </row>
    <row r="37" spans="1:17" s="1" customFormat="1" ht="15.5" x14ac:dyDescent="0.3">
      <c r="A37" s="203" t="s">
        <v>248</v>
      </c>
      <c r="B37" s="229"/>
      <c r="C37" s="221"/>
      <c r="D37" s="221"/>
      <c r="E37" s="221"/>
      <c r="F37" s="221"/>
      <c r="G37" s="221"/>
      <c r="H37" s="221"/>
      <c r="I37" s="221"/>
      <c r="J37" s="222"/>
      <c r="K37" s="223">
        <f t="shared" si="9"/>
        <v>0</v>
      </c>
      <c r="L37" s="100"/>
      <c r="M37" s="9"/>
      <c r="N37" s="9"/>
      <c r="O37" s="9"/>
      <c r="P37" s="6"/>
      <c r="Q37" s="6"/>
    </row>
    <row r="38" spans="1:17" s="1" customFormat="1" ht="15.5" x14ac:dyDescent="0.3">
      <c r="A38" s="203" t="s">
        <v>249</v>
      </c>
      <c r="B38" s="229"/>
      <c r="C38" s="221"/>
      <c r="D38" s="221"/>
      <c r="E38" s="221"/>
      <c r="F38" s="221"/>
      <c r="G38" s="221"/>
      <c r="H38" s="221"/>
      <c r="I38" s="221"/>
      <c r="J38" s="222"/>
      <c r="K38" s="223">
        <f t="shared" si="9"/>
        <v>0</v>
      </c>
      <c r="L38" s="100"/>
      <c r="M38" s="9"/>
      <c r="N38" s="9"/>
      <c r="O38" s="9"/>
      <c r="P38" s="6"/>
      <c r="Q38" s="6"/>
    </row>
    <row r="39" spans="1:17" s="419" customFormat="1" ht="18" x14ac:dyDescent="0.3">
      <c r="A39" s="425" t="s">
        <v>71</v>
      </c>
      <c r="B39" s="426"/>
      <c r="C39" s="427">
        <f>C36-SUM(C37:C38)</f>
        <v>0</v>
      </c>
      <c r="D39" s="427">
        <f t="shared" ref="D39:J39" si="10">D36-SUM(D37:D38)</f>
        <v>0</v>
      </c>
      <c r="E39" s="427">
        <f t="shared" si="10"/>
        <v>0</v>
      </c>
      <c r="F39" s="427">
        <f t="shared" si="10"/>
        <v>0</v>
      </c>
      <c r="G39" s="427">
        <f t="shared" si="10"/>
        <v>0</v>
      </c>
      <c r="H39" s="427">
        <f t="shared" si="10"/>
        <v>0</v>
      </c>
      <c r="I39" s="427">
        <f t="shared" si="10"/>
        <v>0</v>
      </c>
      <c r="J39" s="428">
        <f t="shared" si="10"/>
        <v>0</v>
      </c>
      <c r="K39" s="428">
        <f t="shared" si="9"/>
        <v>0</v>
      </c>
      <c r="L39" s="550"/>
    </row>
    <row r="40" spans="1:17" s="422" customFormat="1" ht="31" x14ac:dyDescent="0.3">
      <c r="A40" s="429" t="s">
        <v>72</v>
      </c>
      <c r="B40" s="230" t="s">
        <v>70</v>
      </c>
      <c r="C40" s="431">
        <f>IFERROR(SUM(C41:C50),"N/A")</f>
        <v>0</v>
      </c>
      <c r="D40" s="431">
        <f t="shared" ref="D40:J40" si="11">IFERROR(SUM(D41:D50),"N/A")</f>
        <v>0</v>
      </c>
      <c r="E40" s="431">
        <f t="shared" si="11"/>
        <v>0</v>
      </c>
      <c r="F40" s="431">
        <f t="shared" si="11"/>
        <v>0</v>
      </c>
      <c r="G40" s="431">
        <f t="shared" si="11"/>
        <v>0</v>
      </c>
      <c r="H40" s="431">
        <f t="shared" si="11"/>
        <v>0</v>
      </c>
      <c r="I40" s="431">
        <f t="shared" si="11"/>
        <v>0</v>
      </c>
      <c r="J40" s="432">
        <f t="shared" si="11"/>
        <v>0</v>
      </c>
      <c r="K40" s="433">
        <f t="shared" si="9"/>
        <v>0</v>
      </c>
      <c r="L40" s="550"/>
      <c r="M40" s="434" t="str">
        <f>IF(SUM(M41:M47)=100%,"OK","!")</f>
        <v>!</v>
      </c>
      <c r="N40" s="434" t="str">
        <f t="shared" ref="N40:O40" si="12">IF(SUM(N41:N47)=100%,"OK","!")</f>
        <v>!</v>
      </c>
      <c r="O40" s="434" t="str">
        <f t="shared" si="12"/>
        <v>!</v>
      </c>
      <c r="P40" s="449"/>
    </row>
    <row r="41" spans="1:17" s="4" customFormat="1" ht="15.5" x14ac:dyDescent="0.3">
      <c r="A41" s="203" t="s">
        <v>73</v>
      </c>
      <c r="B41" s="232"/>
      <c r="C41" s="221"/>
      <c r="D41" s="221"/>
      <c r="E41" s="221"/>
      <c r="F41" s="221"/>
      <c r="G41" s="221"/>
      <c r="H41" s="221"/>
      <c r="I41" s="221"/>
      <c r="J41" s="541"/>
      <c r="K41" s="223">
        <f t="shared" si="9"/>
        <v>0</v>
      </c>
      <c r="L41" s="100"/>
      <c r="M41" s="9" t="str">
        <f t="shared" ref="M41:M47" si="13">IFERROR(C41/$C$40,"N/A")</f>
        <v>N/A</v>
      </c>
      <c r="N41" s="9" t="str">
        <f t="shared" ref="N41:N47" si="14">IFERROR(D41/$D$40,"N/A")</f>
        <v>N/A</v>
      </c>
      <c r="O41" s="9" t="str">
        <f t="shared" ref="O41:O47" si="15">IFERROR(J41/$J$40,"N/A")</f>
        <v>N/A</v>
      </c>
      <c r="P41" s="231"/>
      <c r="Q41" s="212"/>
    </row>
    <row r="42" spans="1:17" s="1" customFormat="1" ht="31" x14ac:dyDescent="0.3">
      <c r="A42" s="204" t="s">
        <v>225</v>
      </c>
      <c r="B42" s="229"/>
      <c r="C42" s="221"/>
      <c r="D42" s="221"/>
      <c r="E42" s="221"/>
      <c r="F42" s="221"/>
      <c r="G42" s="221"/>
      <c r="H42" s="221"/>
      <c r="I42" s="221"/>
      <c r="J42" s="222"/>
      <c r="K42" s="223">
        <f t="shared" si="9"/>
        <v>0</v>
      </c>
      <c r="L42" s="100"/>
      <c r="M42" s="9" t="str">
        <f t="shared" si="13"/>
        <v>N/A</v>
      </c>
      <c r="N42" s="9" t="str">
        <f t="shared" si="14"/>
        <v>N/A</v>
      </c>
      <c r="O42" s="9" t="str">
        <f t="shared" si="15"/>
        <v>N/A</v>
      </c>
      <c r="P42" s="6"/>
      <c r="Q42" s="6"/>
    </row>
    <row r="43" spans="1:17" s="1" customFormat="1" ht="15.5" x14ac:dyDescent="0.3">
      <c r="A43" s="203" t="s">
        <v>74</v>
      </c>
      <c r="B43" s="229"/>
      <c r="C43" s="221"/>
      <c r="D43" s="221"/>
      <c r="E43" s="221"/>
      <c r="F43" s="221"/>
      <c r="G43" s="221"/>
      <c r="H43" s="221"/>
      <c r="I43" s="221"/>
      <c r="J43" s="222"/>
      <c r="K43" s="223">
        <f t="shared" si="9"/>
        <v>0</v>
      </c>
      <c r="L43" s="100"/>
      <c r="M43" s="9" t="str">
        <f t="shared" si="13"/>
        <v>N/A</v>
      </c>
      <c r="N43" s="9" t="str">
        <f t="shared" si="14"/>
        <v>N/A</v>
      </c>
      <c r="O43" s="9" t="str">
        <f t="shared" si="15"/>
        <v>N/A</v>
      </c>
      <c r="P43" s="6"/>
      <c r="Q43" s="6"/>
    </row>
    <row r="44" spans="1:17" s="1" customFormat="1" ht="15.5" x14ac:dyDescent="0.3">
      <c r="A44" s="203" t="s">
        <v>75</v>
      </c>
      <c r="B44" s="229"/>
      <c r="C44" s="221"/>
      <c r="D44" s="221"/>
      <c r="E44" s="221"/>
      <c r="F44" s="221"/>
      <c r="G44" s="221"/>
      <c r="H44" s="221"/>
      <c r="I44" s="221"/>
      <c r="J44" s="222"/>
      <c r="K44" s="223">
        <f t="shared" si="9"/>
        <v>0</v>
      </c>
      <c r="L44" s="100"/>
      <c r="M44" s="9" t="str">
        <f t="shared" si="13"/>
        <v>N/A</v>
      </c>
      <c r="N44" s="9" t="str">
        <f t="shared" si="14"/>
        <v>N/A</v>
      </c>
      <c r="O44" s="9" t="str">
        <f t="shared" si="15"/>
        <v>N/A</v>
      </c>
      <c r="P44" s="6"/>
      <c r="Q44" s="6"/>
    </row>
    <row r="45" spans="1:17" s="1" customFormat="1" ht="15.5" x14ac:dyDescent="0.3">
      <c r="A45" s="203" t="s">
        <v>76</v>
      </c>
      <c r="B45" s="229"/>
      <c r="C45" s="221"/>
      <c r="D45" s="221"/>
      <c r="E45" s="221"/>
      <c r="F45" s="221"/>
      <c r="G45" s="221"/>
      <c r="H45" s="221"/>
      <c r="I45" s="221"/>
      <c r="J45" s="222"/>
      <c r="K45" s="223">
        <f t="shared" si="9"/>
        <v>0</v>
      </c>
      <c r="L45" s="100"/>
      <c r="M45" s="9" t="str">
        <f t="shared" si="13"/>
        <v>N/A</v>
      </c>
      <c r="N45" s="9" t="str">
        <f t="shared" si="14"/>
        <v>N/A</v>
      </c>
      <c r="O45" s="9" t="str">
        <f t="shared" si="15"/>
        <v>N/A</v>
      </c>
      <c r="P45" s="6"/>
      <c r="Q45" s="6"/>
    </row>
    <row r="46" spans="1:17" s="1" customFormat="1" ht="15.5" x14ac:dyDescent="0.3">
      <c r="A46" s="203" t="s">
        <v>77</v>
      </c>
      <c r="B46" s="229"/>
      <c r="C46" s="221"/>
      <c r="D46" s="221"/>
      <c r="E46" s="221"/>
      <c r="F46" s="221"/>
      <c r="G46" s="221"/>
      <c r="H46" s="221"/>
      <c r="I46" s="221"/>
      <c r="J46" s="222"/>
      <c r="K46" s="223">
        <f t="shared" si="9"/>
        <v>0</v>
      </c>
      <c r="L46" s="100"/>
      <c r="M46" s="9" t="str">
        <f t="shared" si="13"/>
        <v>N/A</v>
      </c>
      <c r="N46" s="9" t="str">
        <f t="shared" si="14"/>
        <v>N/A</v>
      </c>
      <c r="O46" s="9" t="str">
        <f t="shared" si="15"/>
        <v>N/A</v>
      </c>
      <c r="P46" s="6"/>
      <c r="Q46" s="6"/>
    </row>
    <row r="47" spans="1:17" s="1" customFormat="1" ht="15.5" x14ac:dyDescent="0.3">
      <c r="A47" s="203" t="s">
        <v>78</v>
      </c>
      <c r="B47" s="229"/>
      <c r="C47" s="221"/>
      <c r="D47" s="221"/>
      <c r="E47" s="221"/>
      <c r="F47" s="221"/>
      <c r="G47" s="221"/>
      <c r="H47" s="221"/>
      <c r="I47" s="221"/>
      <c r="J47" s="222"/>
      <c r="K47" s="223">
        <f t="shared" si="9"/>
        <v>0</v>
      </c>
      <c r="L47" s="100"/>
      <c r="M47" s="9" t="str">
        <f t="shared" si="13"/>
        <v>N/A</v>
      </c>
      <c r="N47" s="9" t="str">
        <f t="shared" si="14"/>
        <v>N/A</v>
      </c>
      <c r="O47" s="9" t="str">
        <f t="shared" si="15"/>
        <v>N/A</v>
      </c>
      <c r="P47" s="6"/>
      <c r="Q47" s="6"/>
    </row>
    <row r="48" spans="1:17" s="1" customFormat="1" ht="15.5" x14ac:dyDescent="0.3">
      <c r="A48" s="203"/>
      <c r="B48" s="229"/>
      <c r="C48" s="221"/>
      <c r="D48" s="221"/>
      <c r="E48" s="221"/>
      <c r="F48" s="221"/>
      <c r="G48" s="221"/>
      <c r="H48" s="221"/>
      <c r="I48" s="221"/>
      <c r="J48" s="222"/>
      <c r="K48" s="223"/>
      <c r="L48" s="100"/>
      <c r="M48" s="9"/>
      <c r="N48" s="9"/>
      <c r="O48" s="9"/>
      <c r="P48" s="6"/>
      <c r="Q48" s="6"/>
    </row>
    <row r="49" spans="1:19" s="1" customFormat="1" ht="15.5" x14ac:dyDescent="0.3">
      <c r="A49" s="203"/>
      <c r="B49" s="229"/>
      <c r="C49" s="221"/>
      <c r="D49" s="221"/>
      <c r="E49" s="221"/>
      <c r="F49" s="221"/>
      <c r="G49" s="221"/>
      <c r="H49" s="221"/>
      <c r="I49" s="221"/>
      <c r="J49" s="222"/>
      <c r="K49" s="223"/>
      <c r="L49" s="100"/>
      <c r="M49" s="9"/>
      <c r="N49" s="9"/>
      <c r="O49" s="9"/>
      <c r="P49" s="6"/>
      <c r="Q49" s="6"/>
    </row>
    <row r="50" spans="1:19" s="1" customFormat="1" ht="15.5" x14ac:dyDescent="0.3">
      <c r="A50" s="203"/>
      <c r="B50" s="229"/>
      <c r="C50" s="221"/>
      <c r="D50" s="221"/>
      <c r="E50" s="221"/>
      <c r="F50" s="221"/>
      <c r="G50" s="221"/>
      <c r="H50" s="221"/>
      <c r="I50" s="221"/>
      <c r="J50" s="222"/>
      <c r="K50" s="223"/>
      <c r="L50" s="100"/>
      <c r="M50" s="9"/>
      <c r="N50" s="9"/>
      <c r="O50" s="9"/>
      <c r="P50" s="6"/>
      <c r="Q50" s="6"/>
    </row>
    <row r="51" spans="1:19" s="419" customFormat="1" ht="18" x14ac:dyDescent="0.3">
      <c r="A51" s="425" t="s">
        <v>261</v>
      </c>
      <c r="B51" s="426"/>
      <c r="C51" s="427">
        <f>C39-C40</f>
        <v>0</v>
      </c>
      <c r="D51" s="427">
        <f t="shared" ref="D51:J51" si="16">D39-D40</f>
        <v>0</v>
      </c>
      <c r="E51" s="427">
        <f t="shared" si="16"/>
        <v>0</v>
      </c>
      <c r="F51" s="427">
        <f t="shared" si="16"/>
        <v>0</v>
      </c>
      <c r="G51" s="427">
        <f t="shared" si="16"/>
        <v>0</v>
      </c>
      <c r="H51" s="427">
        <f t="shared" si="16"/>
        <v>0</v>
      </c>
      <c r="I51" s="427">
        <f t="shared" si="16"/>
        <v>0</v>
      </c>
      <c r="J51" s="428">
        <f t="shared" si="16"/>
        <v>0</v>
      </c>
      <c r="K51" s="428">
        <f>SUM(C51:J51)</f>
        <v>0</v>
      </c>
      <c r="L51" s="550"/>
    </row>
    <row r="52" spans="1:19" s="1" customFormat="1" ht="15.5" x14ac:dyDescent="0.3">
      <c r="A52" s="233" t="s">
        <v>79</v>
      </c>
      <c r="B52" s="227"/>
      <c r="C52" s="234"/>
      <c r="D52" s="234"/>
      <c r="E52" s="234"/>
      <c r="F52" s="234"/>
      <c r="G52" s="234"/>
      <c r="H52" s="234"/>
      <c r="I52" s="234"/>
      <c r="J52" s="234"/>
      <c r="K52" s="235">
        <f>SUM(C52:J52)</f>
        <v>0</v>
      </c>
      <c r="L52" s="100"/>
      <c r="M52" s="6"/>
      <c r="N52" s="6"/>
      <c r="O52" s="6"/>
      <c r="P52" s="6"/>
      <c r="Q52" s="6"/>
    </row>
    <row r="53" spans="1:19" s="419" customFormat="1" ht="18" x14ac:dyDescent="0.3">
      <c r="A53" s="425" t="s">
        <v>262</v>
      </c>
      <c r="B53" s="426"/>
      <c r="C53" s="427">
        <f>C51-C52</f>
        <v>0</v>
      </c>
      <c r="D53" s="427">
        <f t="shared" ref="D53:J53" si="17">D51-D52</f>
        <v>0</v>
      </c>
      <c r="E53" s="427">
        <f t="shared" si="17"/>
        <v>0</v>
      </c>
      <c r="F53" s="427">
        <f t="shared" si="17"/>
        <v>0</v>
      </c>
      <c r="G53" s="427">
        <f t="shared" si="17"/>
        <v>0</v>
      </c>
      <c r="H53" s="427">
        <f t="shared" si="17"/>
        <v>0</v>
      </c>
      <c r="I53" s="427">
        <f t="shared" ref="I53" si="18">I51-I52</f>
        <v>0</v>
      </c>
      <c r="J53" s="428">
        <f t="shared" si="17"/>
        <v>0</v>
      </c>
      <c r="K53" s="428">
        <f>SUM(C53:J53)</f>
        <v>0</v>
      </c>
      <c r="L53" s="550"/>
    </row>
    <row r="54" spans="1:19" s="1" customFormat="1" ht="15.5" x14ac:dyDescent="0.3">
      <c r="A54" s="233" t="s">
        <v>226</v>
      </c>
      <c r="B54" s="227"/>
      <c r="C54" s="556"/>
      <c r="D54" s="234"/>
      <c r="E54" s="234"/>
      <c r="F54" s="234"/>
      <c r="G54" s="234"/>
      <c r="H54" s="234"/>
      <c r="I54" s="234"/>
      <c r="J54" s="557"/>
      <c r="K54" s="223">
        <f>SUM(C54:J54)</f>
        <v>0</v>
      </c>
      <c r="L54" s="100"/>
      <c r="M54" s="6"/>
      <c r="N54" s="6"/>
      <c r="O54" s="6"/>
      <c r="P54" s="6"/>
      <c r="Q54" s="6"/>
    </row>
    <row r="55" spans="1:19" s="1" customFormat="1" ht="15.5" x14ac:dyDescent="0.3">
      <c r="A55" s="233" t="s">
        <v>80</v>
      </c>
      <c r="B55" s="227"/>
      <c r="C55" s="236">
        <v>0</v>
      </c>
      <c r="D55" s="236">
        <v>0</v>
      </c>
      <c r="E55" s="236">
        <v>0</v>
      </c>
      <c r="F55" s="236">
        <v>0</v>
      </c>
      <c r="G55" s="236">
        <v>0</v>
      </c>
      <c r="H55" s="236">
        <v>0</v>
      </c>
      <c r="I55" s="236">
        <v>0</v>
      </c>
      <c r="J55" s="228">
        <v>0</v>
      </c>
      <c r="K55" s="223">
        <f>SUM(C55:J55)</f>
        <v>0</v>
      </c>
      <c r="L55" s="100"/>
      <c r="M55" s="6"/>
      <c r="N55" s="6"/>
      <c r="O55" s="6"/>
      <c r="P55" s="6"/>
      <c r="Q55" s="6"/>
    </row>
    <row r="56" spans="1:19" s="1" customFormat="1" ht="15.5" x14ac:dyDescent="0.3">
      <c r="A56" s="233" t="s">
        <v>81</v>
      </c>
      <c r="B56" s="227"/>
      <c r="C56" s="226"/>
      <c r="D56" s="226">
        <v>0</v>
      </c>
      <c r="E56" s="226">
        <v>0</v>
      </c>
      <c r="F56" s="226">
        <v>0</v>
      </c>
      <c r="G56" s="226">
        <v>0</v>
      </c>
      <c r="H56" s="226">
        <v>0</v>
      </c>
      <c r="I56" s="226">
        <v>0</v>
      </c>
      <c r="J56" s="222">
        <v>0</v>
      </c>
      <c r="K56" s="223"/>
      <c r="L56" s="100"/>
      <c r="M56" s="6"/>
      <c r="N56" s="6"/>
      <c r="O56" s="6"/>
      <c r="P56" s="6"/>
      <c r="Q56" s="6"/>
    </row>
    <row r="57" spans="1:19" s="1" customFormat="1" ht="15.5" x14ac:dyDescent="0.3">
      <c r="A57" s="237" t="s">
        <v>82</v>
      </c>
      <c r="B57" s="227"/>
      <c r="C57" s="226"/>
      <c r="D57" s="226">
        <v>0</v>
      </c>
      <c r="E57" s="226">
        <v>0</v>
      </c>
      <c r="F57" s="226">
        <v>0</v>
      </c>
      <c r="G57" s="226">
        <v>0</v>
      </c>
      <c r="H57" s="226">
        <v>0</v>
      </c>
      <c r="I57" s="226">
        <v>0</v>
      </c>
      <c r="J57" s="222">
        <v>0</v>
      </c>
      <c r="K57" s="223">
        <f>SUM(C57:J57)</f>
        <v>0</v>
      </c>
      <c r="L57" s="100"/>
      <c r="M57" s="6"/>
      <c r="N57" s="6"/>
      <c r="O57" s="6"/>
      <c r="P57" s="6"/>
      <c r="Q57" s="6"/>
    </row>
    <row r="58" spans="1:19" s="419" customFormat="1" ht="18" x14ac:dyDescent="0.3">
      <c r="A58" s="425" t="s">
        <v>263</v>
      </c>
      <c r="B58" s="426"/>
      <c r="C58" s="427">
        <f>C53-C54+C55+C57-C56</f>
        <v>0</v>
      </c>
      <c r="D58" s="427">
        <f t="shared" ref="D58:J58" si="19">D53-D54+D55+D57-D56</f>
        <v>0</v>
      </c>
      <c r="E58" s="427">
        <f t="shared" si="19"/>
        <v>0</v>
      </c>
      <c r="F58" s="427">
        <f t="shared" si="19"/>
        <v>0</v>
      </c>
      <c r="G58" s="427">
        <f t="shared" si="19"/>
        <v>0</v>
      </c>
      <c r="H58" s="427">
        <f t="shared" si="19"/>
        <v>0</v>
      </c>
      <c r="I58" s="427">
        <f t="shared" si="19"/>
        <v>0</v>
      </c>
      <c r="J58" s="427">
        <f t="shared" si="19"/>
        <v>0</v>
      </c>
      <c r="K58" s="428">
        <f>SUM(C58:J58)</f>
        <v>0</v>
      </c>
      <c r="L58" s="550"/>
    </row>
    <row r="59" spans="1:19" s="1" customFormat="1" ht="15.5" x14ac:dyDescent="0.3">
      <c r="A59" s="233" t="s">
        <v>67</v>
      </c>
      <c r="B59" s="227"/>
      <c r="C59" s="221"/>
      <c r="D59" s="221"/>
      <c r="E59" s="221"/>
      <c r="F59" s="221"/>
      <c r="G59" s="221"/>
      <c r="H59" s="221"/>
      <c r="I59" s="221"/>
      <c r="J59" s="222"/>
      <c r="K59" s="223">
        <f>SUM(C59:J59)</f>
        <v>0</v>
      </c>
      <c r="L59" s="100"/>
      <c r="M59" s="6"/>
      <c r="N59" s="6"/>
      <c r="O59" s="6"/>
      <c r="P59" s="6"/>
      <c r="Q59" s="6"/>
    </row>
    <row r="60" spans="1:19" s="419" customFormat="1" ht="18" x14ac:dyDescent="0.3">
      <c r="A60" s="440" t="s">
        <v>54</v>
      </c>
      <c r="B60" s="441"/>
      <c r="C60" s="442">
        <f>C58-C59</f>
        <v>0</v>
      </c>
      <c r="D60" s="442">
        <f t="shared" ref="D60:J60" si="20">D58-D59</f>
        <v>0</v>
      </c>
      <c r="E60" s="442">
        <f t="shared" si="20"/>
        <v>0</v>
      </c>
      <c r="F60" s="442">
        <f t="shared" si="20"/>
        <v>0</v>
      </c>
      <c r="G60" s="442">
        <f t="shared" si="20"/>
        <v>0</v>
      </c>
      <c r="H60" s="442">
        <f t="shared" si="20"/>
        <v>0</v>
      </c>
      <c r="I60" s="442">
        <f t="shared" ref="I60" si="21">I58-I59</f>
        <v>0</v>
      </c>
      <c r="J60" s="443">
        <f t="shared" si="20"/>
        <v>0</v>
      </c>
      <c r="K60" s="428">
        <f>SUM(C60:J60)</f>
        <v>0</v>
      </c>
      <c r="L60" s="550"/>
    </row>
    <row r="61" spans="1:19" s="448" customFormat="1" ht="18.5" thickBot="1" x14ac:dyDescent="0.35">
      <c r="A61" s="444" t="s">
        <v>83</v>
      </c>
      <c r="B61" s="445"/>
      <c r="C61" s="446">
        <f>C60</f>
        <v>0</v>
      </c>
      <c r="D61" s="446">
        <f t="shared" ref="D61:I61" si="22">C61+D60</f>
        <v>0</v>
      </c>
      <c r="E61" s="446">
        <f t="shared" si="22"/>
        <v>0</v>
      </c>
      <c r="F61" s="446">
        <f t="shared" si="22"/>
        <v>0</v>
      </c>
      <c r="G61" s="446">
        <f t="shared" si="22"/>
        <v>0</v>
      </c>
      <c r="H61" s="446">
        <f t="shared" si="22"/>
        <v>0</v>
      </c>
      <c r="I61" s="446">
        <f t="shared" si="22"/>
        <v>0</v>
      </c>
      <c r="J61" s="447">
        <f>H61+J60</f>
        <v>0</v>
      </c>
      <c r="K61" s="428"/>
      <c r="L61" s="550"/>
      <c r="S61" s="419"/>
    </row>
    <row r="62" spans="1:19" s="1" customFormat="1" ht="16" thickTop="1" x14ac:dyDescent="0.3">
      <c r="A62" s="233"/>
      <c r="B62" s="233"/>
      <c r="C62" s="234"/>
      <c r="D62" s="234"/>
      <c r="E62" s="234"/>
      <c r="F62" s="234"/>
      <c r="G62" s="234"/>
      <c r="H62" s="234"/>
      <c r="I62" s="236"/>
      <c r="J62" s="6"/>
      <c r="K62" s="6"/>
      <c r="L62" s="6"/>
      <c r="M62" s="6"/>
      <c r="N62" s="6"/>
      <c r="O62" s="6"/>
    </row>
    <row r="63" spans="1:19" s="3" customFormat="1" ht="15.5" hidden="1" x14ac:dyDescent="0.35">
      <c r="A63" s="238" t="s">
        <v>68</v>
      </c>
      <c r="B63" s="239" t="s">
        <v>84</v>
      </c>
      <c r="C63" s="239"/>
      <c r="D63" s="239"/>
      <c r="E63" s="239"/>
      <c r="F63" s="239"/>
      <c r="G63" s="239"/>
      <c r="H63" s="239"/>
      <c r="I63" s="239"/>
      <c r="J63" s="239"/>
      <c r="K63" s="10"/>
      <c r="L63" s="10"/>
      <c r="M63" s="10"/>
      <c r="N63" s="10"/>
      <c r="O63" s="10"/>
    </row>
    <row r="64" spans="1:19" s="3" customFormat="1" ht="15.5" hidden="1" x14ac:dyDescent="0.35">
      <c r="A64" s="10" t="s">
        <v>227</v>
      </c>
      <c r="B64" s="240">
        <v>0</v>
      </c>
      <c r="C64" s="241">
        <f>(C17+C17*$B$64)</f>
        <v>0</v>
      </c>
      <c r="D64" s="241">
        <f t="shared" ref="D64:J64" si="23">(D17+D17*$B$64)</f>
        <v>0</v>
      </c>
      <c r="E64" s="241">
        <f t="shared" si="23"/>
        <v>0</v>
      </c>
      <c r="F64" s="241">
        <f t="shared" si="23"/>
        <v>0</v>
      </c>
      <c r="G64" s="241">
        <f t="shared" si="23"/>
        <v>0</v>
      </c>
      <c r="H64" s="241">
        <f t="shared" si="23"/>
        <v>0</v>
      </c>
      <c r="I64" s="241">
        <f t="shared" si="23"/>
        <v>0</v>
      </c>
      <c r="J64" s="241">
        <f t="shared" si="23"/>
        <v>0</v>
      </c>
      <c r="K64" s="10"/>
      <c r="L64" s="10"/>
      <c r="M64" s="10"/>
      <c r="N64" s="10"/>
      <c r="O64" s="10"/>
    </row>
    <row r="65" spans="1:15" s="3" customFormat="1" ht="15.5" hidden="1" x14ac:dyDescent="0.35">
      <c r="A65" s="10" t="s">
        <v>85</v>
      </c>
      <c r="B65" s="240">
        <v>0</v>
      </c>
      <c r="C65" s="241">
        <f t="shared" ref="C65:J65" si="24">C27+C27*$B$65</f>
        <v>0</v>
      </c>
      <c r="D65" s="241">
        <f t="shared" si="24"/>
        <v>0</v>
      </c>
      <c r="E65" s="241">
        <f t="shared" si="24"/>
        <v>0</v>
      </c>
      <c r="F65" s="241">
        <f t="shared" si="24"/>
        <v>0</v>
      </c>
      <c r="G65" s="241">
        <f t="shared" si="24"/>
        <v>0</v>
      </c>
      <c r="H65" s="241">
        <f t="shared" si="24"/>
        <v>0</v>
      </c>
      <c r="I65" s="241">
        <f t="shared" si="24"/>
        <v>0</v>
      </c>
      <c r="J65" s="241">
        <f t="shared" si="24"/>
        <v>0</v>
      </c>
      <c r="K65" s="10"/>
      <c r="L65" s="10"/>
      <c r="M65" s="10"/>
      <c r="N65" s="10"/>
      <c r="O65" s="10"/>
    </row>
    <row r="66" spans="1:15" s="3" customFormat="1" ht="15.5" hidden="1" x14ac:dyDescent="0.35">
      <c r="A66" s="10" t="s">
        <v>86</v>
      </c>
      <c r="B66" s="240">
        <v>0</v>
      </c>
      <c r="C66" s="241">
        <f t="shared" ref="C66:J66" si="25">C37+C37*$B$66</f>
        <v>0</v>
      </c>
      <c r="D66" s="241">
        <f t="shared" si="25"/>
        <v>0</v>
      </c>
      <c r="E66" s="241">
        <f t="shared" si="25"/>
        <v>0</v>
      </c>
      <c r="F66" s="241">
        <f t="shared" si="25"/>
        <v>0</v>
      </c>
      <c r="G66" s="241">
        <f t="shared" si="25"/>
        <v>0</v>
      </c>
      <c r="H66" s="241">
        <f t="shared" si="25"/>
        <v>0</v>
      </c>
      <c r="I66" s="241">
        <f t="shared" si="25"/>
        <v>0</v>
      </c>
      <c r="J66" s="241">
        <f t="shared" si="25"/>
        <v>0</v>
      </c>
      <c r="K66" s="10"/>
      <c r="L66" s="10"/>
      <c r="M66" s="10"/>
      <c r="N66" s="10"/>
      <c r="O66" s="10"/>
    </row>
    <row r="67" spans="1:15" s="3" customFormat="1" ht="15.5" hidden="1" x14ac:dyDescent="0.35">
      <c r="A67" s="10" t="s">
        <v>87</v>
      </c>
      <c r="B67" s="240">
        <v>0</v>
      </c>
      <c r="C67" s="241">
        <f>C40+C40*$B$67</f>
        <v>0</v>
      </c>
      <c r="D67" s="241">
        <f t="shared" ref="D67:J67" si="26">D40+D40*$B$67</f>
        <v>0</v>
      </c>
      <c r="E67" s="241">
        <f t="shared" si="26"/>
        <v>0</v>
      </c>
      <c r="F67" s="241">
        <f t="shared" si="26"/>
        <v>0</v>
      </c>
      <c r="G67" s="241">
        <f t="shared" si="26"/>
        <v>0</v>
      </c>
      <c r="H67" s="241">
        <f t="shared" si="26"/>
        <v>0</v>
      </c>
      <c r="I67" s="241">
        <f t="shared" si="26"/>
        <v>0</v>
      </c>
      <c r="J67" s="241">
        <f t="shared" si="26"/>
        <v>0</v>
      </c>
      <c r="K67" s="10"/>
      <c r="L67" s="10"/>
      <c r="M67" s="10"/>
      <c r="N67" s="10"/>
      <c r="O67" s="10"/>
    </row>
    <row r="68" spans="1:15" s="3" customFormat="1" ht="16" hidden="1" thickBot="1" x14ac:dyDescent="0.4">
      <c r="A68" s="242" t="s">
        <v>54</v>
      </c>
      <c r="B68" s="243"/>
      <c r="C68" s="244">
        <f>C64-C65-C66-C67-C52-C54+C55-C56+C57-C59</f>
        <v>0</v>
      </c>
      <c r="D68" s="244">
        <f t="shared" ref="D68:J68" si="27">D64-D65-D66-D67-D52-D54+D55-D56+D57-D59</f>
        <v>0</v>
      </c>
      <c r="E68" s="244">
        <f t="shared" si="27"/>
        <v>0</v>
      </c>
      <c r="F68" s="244">
        <f t="shared" si="27"/>
        <v>0</v>
      </c>
      <c r="G68" s="244">
        <f t="shared" si="27"/>
        <v>0</v>
      </c>
      <c r="H68" s="244">
        <f t="shared" si="27"/>
        <v>0</v>
      </c>
      <c r="I68" s="244">
        <f t="shared" ref="I68" si="28">I64-I65-I66-I67-I52-I54+I55-I56+I57-I59</f>
        <v>0</v>
      </c>
      <c r="J68" s="244">
        <f t="shared" si="27"/>
        <v>0</v>
      </c>
      <c r="K68" s="10"/>
      <c r="L68" s="10"/>
      <c r="M68" s="10"/>
      <c r="N68" s="10"/>
      <c r="O68" s="10"/>
    </row>
    <row r="69" spans="1:15" ht="15.5" hidden="1" x14ac:dyDescent="0.35">
      <c r="A69" s="5"/>
      <c r="B69" s="5"/>
      <c r="C69" s="5"/>
      <c r="D69" s="5"/>
      <c r="E69" s="5"/>
      <c r="F69" s="5"/>
      <c r="G69" s="5"/>
      <c r="H69" s="5"/>
      <c r="I69" s="5"/>
      <c r="J69" s="5"/>
      <c r="K69" s="5"/>
      <c r="L69" s="5"/>
      <c r="M69" s="5"/>
      <c r="N69" s="5"/>
      <c r="O69" s="5"/>
    </row>
  </sheetData>
  <sheetProtection sheet="1" objects="1" scenarios="1"/>
  <mergeCells count="2">
    <mergeCell ref="A11:I11"/>
    <mergeCell ref="A12:I12"/>
  </mergeCells>
  <conditionalFormatting sqref="B3:B8">
    <cfRule type="cellIs" dxfId="52" priority="1" operator="equal">
      <formula>"selezionare"</formula>
    </cfRule>
    <cfRule type="cellIs" dxfId="51" priority="4" operator="equal">
      <formula>"auswählen"</formula>
    </cfRule>
  </conditionalFormatting>
  <conditionalFormatting sqref="B5">
    <cfRule type="cellIs" dxfId="50" priority="5" operator="equal">
      <formula>$G$6</formula>
    </cfRule>
    <cfRule type="cellIs" dxfId="49" priority="6" operator="equal">
      <formula>""""""</formula>
    </cfRule>
  </conditionalFormatting>
  <dataValidations count="1">
    <dataValidation type="list" allowBlank="1" showInputMessage="1" showErrorMessage="1" sqref="B5">
      <formula1>INDIRECT(B4)</formula1>
    </dataValidation>
  </dataValidations>
  <pageMargins left="0.7" right="0.7" top="0.78740157499999996" bottom="0.78740157499999996" header="0.3" footer="0.3"/>
  <pageSetup paperSize="9" scale="36" orientation="landscape" r:id="rId1"/>
  <ignoredErrors>
    <ignoredError sqref="M17:O58 C64:J68" unlocked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input'!$D$37:$D$39</xm:f>
          </x14:formula1>
          <xm:sqref>B6</xm:sqref>
        </x14:dataValidation>
        <x14:dataValidation type="list" allowBlank="1" showInputMessage="1" showErrorMessage="1">
          <x14:formula1>
            <xm:f>'Dropdown input'!$B$37:$B$39</xm:f>
          </x14:formula1>
          <xm:sqref>B8</xm:sqref>
        </x14:dataValidation>
        <x14:dataValidation type="list" allowBlank="1" showInputMessage="1" showErrorMessage="1">
          <x14:formula1>
            <xm:f>'Dropdown input'!$D$42:$D$44</xm:f>
          </x14:formula1>
          <xm:sqref>B3</xm:sqref>
        </x14:dataValidation>
        <x14:dataValidation type="list" allowBlank="1" showInputMessage="1" showErrorMessage="1">
          <x14:formula1>
            <xm:f>'Dropdown input'!$B$42:$B$44</xm:f>
          </x14:formula1>
          <xm:sqref>B7</xm:sqref>
        </x14:dataValidation>
        <x14:dataValidation type="list" allowBlank="1" showInputMessage="1" showErrorMessage="1">
          <x14:formula1>
            <xm:f>'Dropdown input'!$B$27:$G$27</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J30"/>
  <sheetViews>
    <sheetView showGridLines="0" view="pageBreakPreview" zoomScale="70" zoomScaleNormal="85" zoomScaleSheetLayoutView="70" workbookViewId="0">
      <selection activeCell="AE21" sqref="AE21"/>
    </sheetView>
  </sheetViews>
  <sheetFormatPr baseColWidth="10" defaultColWidth="11" defaultRowHeight="15.5" outlineLevelRow="1" x14ac:dyDescent="0.3"/>
  <cols>
    <col min="1" max="1" width="38.83203125" style="6" customWidth="1"/>
    <col min="2" max="2" width="17.25" style="6" customWidth="1"/>
    <col min="3" max="3" width="19.25" style="6" customWidth="1"/>
    <col min="4" max="4" width="18.58203125" style="6" customWidth="1"/>
    <col min="5" max="5" width="8.5" style="6" bestFit="1" customWidth="1"/>
    <col min="6" max="7" width="12.58203125" style="6" customWidth="1"/>
    <col min="8" max="8" width="9.58203125" style="6" customWidth="1"/>
    <col min="9" max="9" width="11.83203125" style="6" customWidth="1"/>
    <col min="10" max="10" width="12.5" style="6" customWidth="1"/>
    <col min="11" max="11" width="11.83203125" style="6" customWidth="1"/>
    <col min="12" max="12" width="12" style="6" customWidth="1"/>
    <col min="13" max="13" width="13.58203125" style="6" customWidth="1"/>
    <col min="14" max="14" width="11.58203125" style="6" customWidth="1"/>
    <col min="15" max="15" width="10.33203125" style="6" customWidth="1"/>
    <col min="16" max="16" width="14.08203125" style="6" customWidth="1"/>
    <col min="17" max="17" width="13.33203125" style="6" customWidth="1"/>
    <col min="18" max="18" width="11.5" style="6" customWidth="1"/>
    <col min="19" max="19" width="10.75" style="6" customWidth="1"/>
    <col min="20" max="20" width="8.08203125" style="6" customWidth="1"/>
    <col min="21" max="21" width="11.33203125" style="6" customWidth="1"/>
    <col min="22" max="22" width="10.5" style="6" customWidth="1"/>
    <col min="23" max="23" width="8.33203125" style="6" customWidth="1"/>
    <col min="24" max="24" width="10.33203125" style="6" customWidth="1"/>
    <col min="25" max="25" width="11.08203125" style="98" customWidth="1"/>
    <col min="26" max="26" width="13.33203125" style="6" customWidth="1"/>
    <col min="27" max="27" width="14.83203125" style="6" customWidth="1"/>
    <col min="28" max="28" width="17.5" style="6" customWidth="1"/>
    <col min="29" max="29" width="13" style="6" customWidth="1"/>
    <col min="30" max="30" width="14.83203125" style="6" customWidth="1"/>
    <col min="31" max="31" width="15.33203125" style="6" customWidth="1"/>
    <col min="32" max="32" width="14.83203125" style="6" customWidth="1"/>
    <col min="33" max="34" width="11" style="6"/>
    <col min="35" max="35" width="13.75" style="6" customWidth="1"/>
    <col min="36" max="16384" width="11" style="6"/>
  </cols>
  <sheetData>
    <row r="1" spans="1:36" s="86" customFormat="1" ht="20" x14ac:dyDescent="0.3">
      <c r="A1" s="209" t="s">
        <v>41</v>
      </c>
      <c r="B1" s="84"/>
      <c r="C1" s="84"/>
      <c r="D1" s="84"/>
      <c r="E1" s="84"/>
      <c r="F1" s="84"/>
      <c r="G1" s="84"/>
      <c r="H1" s="84"/>
      <c r="I1" s="84"/>
      <c r="J1" s="84"/>
      <c r="K1" s="84"/>
      <c r="L1" s="84"/>
      <c r="M1" s="84"/>
      <c r="N1" s="84"/>
      <c r="O1" s="84"/>
      <c r="P1" s="84"/>
      <c r="Q1" s="84"/>
      <c r="R1" s="84"/>
      <c r="S1" s="84"/>
      <c r="T1" s="84"/>
      <c r="U1" s="84"/>
      <c r="V1" s="84"/>
      <c r="W1" s="84"/>
      <c r="X1" s="84"/>
      <c r="Y1" s="85"/>
      <c r="Z1" s="84"/>
      <c r="AA1" s="84"/>
      <c r="AB1" s="84"/>
      <c r="AC1" s="84"/>
      <c r="AD1" s="84"/>
      <c r="AE1" s="84"/>
      <c r="AF1" s="84"/>
    </row>
    <row r="2" spans="1:36" ht="31" x14ac:dyDescent="0.3">
      <c r="A2" s="416" t="s">
        <v>31</v>
      </c>
      <c r="B2" s="421" t="s">
        <v>34</v>
      </c>
      <c r="C2" s="6" t="s">
        <v>33</v>
      </c>
      <c r="H2" s="9"/>
      <c r="L2" s="103"/>
    </row>
    <row r="3" spans="1:36" x14ac:dyDescent="0.3">
      <c r="A3" s="104"/>
      <c r="H3" s="9"/>
      <c r="L3" s="105"/>
    </row>
    <row r="4" spans="1:36" s="420" customFormat="1" ht="18" x14ac:dyDescent="0.3">
      <c r="A4" s="417" t="s">
        <v>297</v>
      </c>
      <c r="B4" s="418"/>
      <c r="C4" s="418"/>
      <c r="D4" s="418"/>
      <c r="E4" s="418"/>
      <c r="F4" s="418"/>
      <c r="G4" s="418"/>
      <c r="H4" s="418"/>
      <c r="I4" s="418"/>
      <c r="J4" s="417"/>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9"/>
    </row>
    <row r="5" spans="1:36" s="91" customFormat="1" ht="55" customHeight="1" x14ac:dyDescent="0.3">
      <c r="A5" s="569" t="s">
        <v>302</v>
      </c>
      <c r="B5" s="569"/>
      <c r="C5" s="569"/>
      <c r="D5" s="569"/>
      <c r="E5" s="569"/>
      <c r="F5" s="569"/>
      <c r="G5" s="569"/>
      <c r="H5" s="569"/>
      <c r="I5" s="569"/>
      <c r="J5" s="554"/>
      <c r="K5" s="554"/>
      <c r="L5" s="554"/>
      <c r="M5" s="554"/>
      <c r="N5" s="554"/>
      <c r="O5" s="554"/>
      <c r="P5" s="554"/>
      <c r="Q5" s="106"/>
      <c r="R5" s="107"/>
      <c r="S5" s="108"/>
      <c r="T5" s="108"/>
      <c r="U5" s="108"/>
      <c r="V5" s="108"/>
      <c r="W5" s="108"/>
      <c r="X5" s="108"/>
      <c r="Y5" s="108"/>
      <c r="Z5" s="106"/>
      <c r="AA5" s="106"/>
      <c r="AB5" s="106"/>
      <c r="AC5" s="106"/>
      <c r="AD5" s="106"/>
      <c r="AE5" s="106"/>
      <c r="AF5" s="106"/>
      <c r="AG5" s="106"/>
      <c r="AH5" s="109"/>
      <c r="AI5" s="109"/>
      <c r="AJ5" s="109"/>
    </row>
    <row r="6" spans="1:36" s="5" customFormat="1" outlineLevel="1" x14ac:dyDescent="0.35">
      <c r="A6" s="110"/>
      <c r="B6" s="110"/>
      <c r="C6" s="110"/>
      <c r="D6" s="110"/>
      <c r="E6" s="110"/>
      <c r="F6" s="110"/>
      <c r="G6" s="110"/>
      <c r="H6" s="110"/>
      <c r="I6" s="110"/>
      <c r="J6" s="110"/>
      <c r="M6" s="110"/>
      <c r="N6" s="110"/>
      <c r="O6" s="110"/>
      <c r="P6" s="110"/>
      <c r="Q6" s="110"/>
      <c r="R6" s="110"/>
      <c r="S6" s="110"/>
      <c r="T6" s="110"/>
      <c r="U6" s="111"/>
      <c r="V6" s="112" t="s">
        <v>38</v>
      </c>
      <c r="W6" s="110"/>
      <c r="X6" s="110"/>
      <c r="Y6" s="110"/>
      <c r="Z6" s="110"/>
      <c r="AA6" s="110"/>
      <c r="AB6" s="113" t="s">
        <v>13</v>
      </c>
      <c r="AC6" s="110"/>
      <c r="AD6" s="110"/>
      <c r="AE6" s="110"/>
      <c r="AF6" s="110"/>
      <c r="AG6" s="110"/>
      <c r="AH6" s="110"/>
      <c r="AJ6" s="6"/>
    </row>
    <row r="7" spans="1:36" s="98" customFormat="1" ht="104.5" customHeight="1" outlineLevel="1" x14ac:dyDescent="0.3">
      <c r="A7" s="114" t="s">
        <v>21</v>
      </c>
      <c r="B7" s="115" t="s">
        <v>37</v>
      </c>
      <c r="C7" s="115" t="s">
        <v>230</v>
      </c>
      <c r="D7" s="115" t="s">
        <v>35</v>
      </c>
      <c r="E7" s="208" t="s">
        <v>36</v>
      </c>
      <c r="F7" s="116" t="s">
        <v>42</v>
      </c>
      <c r="G7" s="117" t="s">
        <v>43</v>
      </c>
      <c r="H7" s="118" t="s">
        <v>44</v>
      </c>
      <c r="I7" s="117" t="s">
        <v>45</v>
      </c>
      <c r="J7" s="450" t="s">
        <v>250</v>
      </c>
      <c r="K7" s="126" t="s">
        <v>204</v>
      </c>
      <c r="L7" s="464" t="s">
        <v>275</v>
      </c>
      <c r="M7" s="120" t="s">
        <v>231</v>
      </c>
      <c r="N7" s="119" t="s">
        <v>257</v>
      </c>
      <c r="O7" s="123" t="s">
        <v>49</v>
      </c>
      <c r="P7" s="117" t="s">
        <v>264</v>
      </c>
      <c r="Q7" s="456" t="s">
        <v>46</v>
      </c>
      <c r="R7" s="121" t="s">
        <v>47</v>
      </c>
      <c r="S7" s="122" t="s">
        <v>48</v>
      </c>
      <c r="T7" s="122" t="s">
        <v>50</v>
      </c>
      <c r="U7" s="124" t="s">
        <v>232</v>
      </c>
      <c r="V7" s="125" t="s">
        <v>265</v>
      </c>
      <c r="W7" s="126" t="s">
        <v>51</v>
      </c>
      <c r="X7" s="126" t="s">
        <v>39</v>
      </c>
      <c r="Y7" s="98" t="s">
        <v>40</v>
      </c>
      <c r="Z7" s="116" t="s">
        <v>205</v>
      </c>
      <c r="AA7" s="127" t="s">
        <v>52</v>
      </c>
      <c r="AB7" s="128" t="s">
        <v>251</v>
      </c>
      <c r="AC7" s="129" t="s">
        <v>252</v>
      </c>
      <c r="AD7" s="128" t="s">
        <v>253</v>
      </c>
      <c r="AE7" s="129" t="s">
        <v>254</v>
      </c>
      <c r="AF7" s="128" t="s">
        <v>255</v>
      </c>
      <c r="AG7" s="130" t="s">
        <v>256</v>
      </c>
      <c r="AH7" s="131" t="s">
        <v>53</v>
      </c>
      <c r="AJ7" s="6"/>
    </row>
    <row r="8" spans="1:36" ht="62" outlineLevel="1" x14ac:dyDescent="0.3">
      <c r="A8" s="132" t="s">
        <v>233</v>
      </c>
      <c r="B8" s="133">
        <v>1000000</v>
      </c>
      <c r="C8" s="134" t="s">
        <v>276</v>
      </c>
      <c r="D8" s="135" t="s">
        <v>294</v>
      </c>
      <c r="E8" s="532">
        <f>IF(D8="Investimenti collettivi nell'interesse del progetto globale",1,IF(D8="Sviluppo di un ramo aziendale nell'azienda agricola",2,IF(D8="ZM: trasformazione, stoccaggio e commercializzazione in comune di prodotti agricoli regionali",3,IF(D8="ZC: trasformazione, stoccaggio e commercializzazione in comune di prodotti agricoli regionali",4,IF(D8="Regione di pianura: trasformazione, stoccaggio e commercializzazione  in comune di prodotti agricoli regionali",5,IF(D8="Altre misure nell'interesse del progetto globale (riduzione min. 50%)",6,IF(D8="Edifici alpestre",7,IF(D8="Stalle individuali per animali che consumano foraggio grezzo",8,IF(D8="Provvedimenti di migliorie fondiarie",9,IF(D8="Provvedimenti individuali obiettivi ecologici",10,IF(D8="Provvedimenti individuali trasformazione piccole aziende artigianali",11,IF(D8="…selezionare misura",""))))))))))))</f>
        <v>11</v>
      </c>
      <c r="F8" s="136">
        <v>100000</v>
      </c>
      <c r="G8" s="137">
        <f t="shared" ref="G8:G16" si="0">B8-F8</f>
        <v>900000</v>
      </c>
      <c r="H8" s="534" t="str">
        <f>IF(E8=1,IF('Conto economico'!$B$3="orientato alla catena di valore aggiunto",'Dropdown input'!$C$8,IF('Conto economico'!$B$3="intersettoriale",'Dropdown input'!$D$8,IF('Conto economico'!$B$3="selezionare",""))),IF(E8=2,IF('Conto economico'!$B$3="orientato alla catena di valore aggiunto",'Dropdown input'!$C$9,IF('Conto economico'!$B$3="intersettoriale",'Dropdown input'!$D$9,IF('Conto economico'!$B$3="selezionare",""))),IF(E8=3,IF('Conto economico'!$B$3="orientato alla catena di valore aggiunto",'Dropdown input'!$C$10,IF('Conto economico'!$B$3="intersettoriale",'Dropdown input'!$D$10,IF('Conto economico'!$B$3="selezionare",""))),IF(E8=4,IF('Conto economico'!$B$3="orientato alla catena di valore aggiunto",'Dropdown input'!$C$11,IF('Conto economico'!$B$3="intersettoriale",'Dropdown input'!$D$11,IF('Conto economico'!$B$3="selezionare",""))),IF(E8=5,IF('Conto economico'!$B$3="orientato alla catena di valore aggiunto",'Dropdown input'!$C$12,IF('Conto economico'!$B$3="intersettoriale",'Dropdown input'!$C$12,IF('Conto economico'!$B$3="selezionare",""))),IF(E8=6,IF('Conto economico'!$B$3="orientato alla catena di valore aggiunto",'Dropdown input'!$C$13,IF('Conto economico'!$B$3="intersettoriale",'Dropdown input'!$D$13,IF('Conto economico'!$B$3="selezionare",""))),IF(E8=7,IF('Conto economico'!$B$3="orientato alla catena di valore aggiunto",'Dropdown input'!$C$14,IF('Conto economico'!$B$3="intersettoriale",'Dropdown input'!$D$14,IF('Conto economico'!$B$3="selezionare",""))),IF(E8=8,IF('Conto economico'!$B$3="orientato alla catena di valore aggiunto",'Dropdown input'!$C$15,IF('Conto economico'!$B$3="intersettoriale",'Dropdown input'!$D$15,IF('Conto economico'!$B$3="selezionare",""))),IF(E8=9,IF('Conto economico'!$B$3="orientato alla catena di valore aggiunto",'Dropdown input'!$C$16,IF('Conto economico'!$B$3="intersettoriale",'Dropdown input'!$D$16,IF('Conto economico'!$B$3="selezionare",""))),IF(E8=10,IF('Conto economico'!$B$3="orientato alla catena di valore aggiunto",'Dropdown input'!$C$17,IF('Conto economico'!$B$3="intersettoriale",'Dropdown input'!$D$17,IF('Conto economico'!$B$3="selezionare",""))),IF(E8=11,IF('Conto economico'!$B$3="orientato alla catena di valore aggiunto",'Dropdown input'!$C$18,IF('Conto economico'!$B$3="intersettoriale",'Dropdown input'!$D$18,IF('Conto economico'!$B$3="selezionare",""))),IF(E8="",""))))))))))))</f>
        <v/>
      </c>
      <c r="I8" s="137" t="str">
        <f t="shared" ref="I8:I16" si="1">IFERROR(G8-G8*H8,"")</f>
        <v/>
      </c>
      <c r="J8" s="534">
        <f>IF(E8=1,(IF(C8="Pianura",34%,IF(C8="ZC / ZM I",37%,IF(C8="ZM II - IV, regione d'estivazione",40%,)))),IF(E8=2,(IF(C8="Pianura",34%,IF(C8="ZC / ZM I",37%,IF(C8="ZM II - IV, regione d'estivazione",40%,)))),IF(E8=3,22%,IF(E8=4,37%,IF(E8=5,34%,IF(E8=6,(IF(C8="Pianura",34%,IF(C8="ZC / ZM I",37%,IF(C8="ZM II - IV, regione d'estivazione",40%,)))),IF(E8=7,"N/A",IF(E8=8,"N/A",IF(E8=9,"chiarire nello specifico con l'UFAG",IF(E8=10,"N/A",IF(E8=11,22%,IF(E8="",""))))))))))))</f>
        <v>0.22</v>
      </c>
      <c r="K8" s="536">
        <f>IF(E8=1,'Dropdown input'!$I$8,IF(E8=2,'Dropdown input'!$I$9,IF(E8=3,'Dropdown input'!$I$10,IF(E8=4,'Dropdown input'!$I$11,IF(E8=5,'Dropdown input'!$I$12,IF(E8=6,'Dropdown input'!$I$13,IF(E8=7,'Dropdown input'!$I$14,IF(E8=8,'Dropdown input'!$I$15,IF(E8=9,"chiarire nello specifico con l'UFAG",IF(E8=10,'Dropdown input'!$I$17,IF(E8=11,'Dropdown input'!$I$18,"")))))))))))</f>
        <v>1</v>
      </c>
      <c r="L8" s="455" t="str">
        <f t="shared" ref="L8:L16" si="2">IFERROR(IF(J8="N/A","riprendere dal modello edifici rurali",I8*(K8*J8)),"")</f>
        <v/>
      </c>
      <c r="M8" s="495" t="str">
        <f>IF(E8=1,IF('Conto economico'!$B$3="orientato alla catena di valore aggiunto",'Dropdown input'!$E$8,IF('Conto economico'!$B$3="intersettoriale",'Dropdown input'!$F$8,IF('Conto economico'!$B$3="selezionare",""))),IF(E8=2,IF('Conto economico'!$B$3="orientato alla catena di valore aggiunto",'Dropdown input'!$E$9,IF('Conto economico'!$B$3="intersettoriale",'Dropdown input'!$F$9,IF('Conto economico'!$B$3="selezionare",""))),IF(E8=3,IF('Conto economico'!$B$3="orientato alla catena di valore aggiunto",'Dropdown input'!$E$10,IF('Conto economico'!$B$3="intersettoriale",'Dropdown input'!$F$10,IF('Conto economico'!$B$3="selezionare",""))),IF(E8=4,IF('Conto economico'!$B$3="orientato alla catena di valore aggiunto",'Dropdown input'!$E$11,IF('Conto economico'!$B$3="intersettoriale",'Dropdown input'!$F$11,IF('Conto economico'!$B$3="selezionare",""))),IF(E8=5,IF('Conto economico'!$B$3="orientato alla catena di valore aggiunto",'Dropdown input'!$E$12,IF('Conto economico'!$B$3="intersettoriale",'Dropdown input'!$F$12,IF('Conto economico'!$B$3="selezionare",""))),IF(E8=6,IF('Conto economico'!$B$3="orientato alla catena di valore aggiunto",'Dropdown input'!$E$13,IF('Conto economico'!$B$3="intersettoriale",'Dropdown input'!$F$13,IF('Conto economico'!$B$3="selezionare",""))),IF(E8=7,IF('Conto economico'!$B$3="orientato alla catena di valore aggiunto",'Dropdown input'!$E$14,IF('Conto economico'!$B$3="intersettoriale",'Dropdown input'!$F$14,IF('Conto economico'!$B$3="selezionare",""))),IF(E8=8,IF('Conto economico'!$B$3="orientato alla catena di valore aggiunto",'Dropdown input'!$E$15,IF('Conto economico'!$B$3="intersettoriale",'Dropdown input'!$F$15,IF('Conto economico'!$B$3="selezionare",""))),IF(E8=9,IF('Conto economico'!$B$3="orientato alla catena di valore aggiunto",'Dropdown input'!$E$16,IF('Conto economico'!$B$3="intersettoriale",'Dropdown input'!$F$16,IF('Conto economico'!$B$3="selezionare",""))),IF(E8=10,IF('Conto economico'!$B$3="orientato alla catena di valore aggiunto",'Dropdown input'!$E$17,IF('Conto economico'!$B$3="intersettoriale",'Dropdown input'!$F$17,IF('Conto economico'!$B$3="selezionare",""))),IF(E8=11,IF('Conto economico'!$B$3="orientato alla catena di valore aggiunto",'Dropdown input'!$E$18,IF('Conto economico'!$B$3="intersettoriale",'Dropdown input'!$F$18,IF('Conto economico'!$B$3="selezionare",""))),IF(E8="",""))))))))))))</f>
        <v/>
      </c>
      <c r="N8" s="538" t="str">
        <f>IFERROR(IF(J8="N/A",(L8/(K8*I8))*M8+(L8/(K8*I8)),J8+J8*M8),"")</f>
        <v/>
      </c>
      <c r="O8" s="545" t="str">
        <f>IFERROR(I8*(K8*N8),"")</f>
        <v/>
      </c>
      <c r="P8" s="542"/>
      <c r="Q8" s="457" t="str">
        <f>IFERROR((O8+P8)/I8,"")</f>
        <v/>
      </c>
      <c r="R8" s="141" t="str">
        <f>IFERROR(IF(Q8&lt;K8*N8,Q8/K9,N8),"")</f>
        <v/>
      </c>
      <c r="S8" s="142" t="str">
        <f t="shared" ref="S8:S16" si="3">IFERROR(R8*I8,"")</f>
        <v/>
      </c>
      <c r="T8" s="452" t="str">
        <f t="shared" ref="T8:T16" si="4">IFERROR(O8+S8+P8,"")</f>
        <v/>
      </c>
      <c r="U8" s="143" t="str">
        <f t="shared" ref="U8:U17" si="5">IFERROR(T8/B8,"")</f>
        <v/>
      </c>
      <c r="V8" s="144"/>
      <c r="W8" s="145"/>
      <c r="X8" s="145"/>
      <c r="Y8" s="145"/>
      <c r="Z8" s="146" t="str">
        <f t="shared" ref="Z8:Z16" si="6">IFERROR(B8-V8-W8-X8-Y8-T8,"")</f>
        <v/>
      </c>
      <c r="AA8" s="147">
        <f t="shared" ref="AA8:AA16" si="7">SUM(V8:Z8)</f>
        <v>0</v>
      </c>
      <c r="AB8" s="144"/>
      <c r="AC8" s="136"/>
      <c r="AD8" s="144"/>
      <c r="AE8" s="136"/>
      <c r="AF8" s="144"/>
      <c r="AG8" s="144"/>
      <c r="AH8" s="148" t="str">
        <f t="shared" ref="AH8:AH16" si="8">IFERROR(IF(AA8=(B8-T8),"Finanziamento=investimento","errore"),"N/A")</f>
        <v>N/A</v>
      </c>
    </row>
    <row r="9" spans="1:36" outlineLevel="1" x14ac:dyDescent="0.3">
      <c r="A9" s="149" t="s">
        <v>22</v>
      </c>
      <c r="B9" s="150"/>
      <c r="C9" s="151" t="s">
        <v>160</v>
      </c>
      <c r="D9" s="152" t="s">
        <v>160</v>
      </c>
      <c r="E9" s="532" t="str">
        <f t="shared" ref="E9:E16" si="9">IF(D9="Investimenti collettivi nell'interesse del progetto globale",1,IF(D9="Sviluppo di un ramo aziendale nell'azienda agricola",2,IF(D9="ZM: trasformazione, stoccaggio e commercializzazione in comune di prodotti agricoli regionali",3,IF(D9="ZC: trasformazione, stoccaggio e commercializzazione in comune di prodotti agricoli regionali",4,IF(D9="Regione di pianura: trasformazione, stoccaggio e commercializzazione  in comune di prodotti agricoli regionali",5,IF(D9="Altre misure nell'interesse del progetto globale (riduzione min. 50%)",6,IF(D9="Edifici alpestre",7,IF(D9="Stalle individuali per animali che consumano foraggio grezzo",8,IF(D9="Provvedimenti di migliorie fondiarie",9,IF(D9="Provvedimenti individuali obiettivi ecologici",10,IF(D9="Provvedimenti individuali trasformazione piccole aziende artigianali",11,IF(D9="…selezionare misura",""))))))))))))</f>
        <v/>
      </c>
      <c r="F9" s="153"/>
      <c r="G9" s="154">
        <f t="shared" si="0"/>
        <v>0</v>
      </c>
      <c r="H9" s="138" t="str">
        <f>IF(E9=1,IF('Conto economico'!$B$3="orientato alla catena di valore aggiunto",'Dropdown input'!$C$8,IF('Conto economico'!$B$3="intersettoriale",'Dropdown input'!$D$8,IF('Conto economico'!$B$3="selezionare",""))),IF(E9=2,IF('Conto economico'!$B$3="orientato alla catena di valore aggiunto",'Dropdown input'!$C$9,IF('Conto economico'!$B$3="intersettoriale",'Dropdown input'!$D$9,IF('Conto economico'!$B$3="selezionare",""))),IF(E9=3,IF('Conto economico'!$B$3="orientato alla catena di valore aggiunto",'Dropdown input'!$C$10,IF('Conto economico'!$B$3="intersettoriale",'Dropdown input'!$D$10,IF('Conto economico'!$B$3="selezionare",""))),IF(E9=4,IF('Conto economico'!$B$3="orientato alla catena di valore aggiunto",'Dropdown input'!$C$11,IF('Conto economico'!$B$3="intersettoriale",'Dropdown input'!$D$11,IF('Conto economico'!$B$3="selezionare",""))),IF(E9=5,IF('Conto economico'!$B$3="orientato alla catena di valore aggiunto",'Dropdown input'!$C$12,IF('Conto economico'!$B$3="intersettoriale",'Dropdown input'!$C$12,IF('Conto economico'!$B$3="selezionare",""))),IF(E9=6,IF('Conto economico'!$B$3="orientato alla catena di valore aggiunto",'Dropdown input'!$C$13,IF('Conto economico'!$B$3="intersettoriale",'Dropdown input'!$D$13,IF('Conto economico'!$B$3="selezionare",""))),IF(E9=7,IF('Conto economico'!$B$3="orientato alla catena di valore aggiunto",'Dropdown input'!$C$14,IF('Conto economico'!$B$3="intersettoriale",'Dropdown input'!$D$14,IF('Conto economico'!$B$3="selezionare",""))),IF(E9=8,IF('Conto economico'!$B$3="orientato alla catena di valore aggiunto",'Dropdown input'!$C$15,IF('Conto economico'!$B$3="intersettoriale",'Dropdown input'!$D$15,IF('Conto economico'!$B$3="selezionare",""))),IF(E9=9,IF('Conto economico'!$B$3="orientato alla catena di valore aggiunto",'Dropdown input'!$C$16,IF('Conto economico'!$B$3="intersettoriale",'Dropdown input'!$D$16,IF('Conto economico'!$B$3="selezionare",""))),IF(E9=10,IF('Conto economico'!$B$3="orientato alla catena di valore aggiunto",'Dropdown input'!$C$17,IF('Conto economico'!$B$3="intersettoriale",'Dropdown input'!$D$17,IF('Conto economico'!$B$3="selezionare",""))),IF(E9=11,IF('Conto economico'!$B$3="orientato alla catena di valore aggiunto",'Dropdown input'!$C$18,IF('Conto economico'!$B$3="intersettoriale",'Dropdown input'!$D$18,IF('Conto economico'!$B$3="selezionare",""))),IF(E9="",""))))))))))))</f>
        <v/>
      </c>
      <c r="I9" s="154" t="str">
        <f t="shared" si="1"/>
        <v/>
      </c>
      <c r="J9" s="138" t="str">
        <f t="shared" ref="J9:J16" si="10">IF(E9=1,(IF(C9="Pianura",34%,IF(C9="ZC / ZM I",37%,IF(C9="ZM II - IV, regione d'estivazione",40%,)))),IF(E9=2,(IF(C9="Pianura",34%,IF(C9="ZC / ZM I",37%,IF(C9="ZM II - IV, regione d'estivazione",40%,)))),IF(E9=3,22%,IF(E9=4,37%,IF(E9=5,34%,IF(E9=6,(IF(C9="Pianura",34%,IF(C9="ZC / ZM I",37%,IF(C9="ZM II - IV, regione d'estivazione",40%,)))),IF(E9=7,"N/A",IF(E9=8,"N/A",IF(E9=9,"chiarire nello specifico con l'UFAG",IF(E9=10,"N/A",IF(E9=11,22%,IF(E9="",""))))))))))))</f>
        <v/>
      </c>
      <c r="K9" s="139" t="str">
        <f>IF(E9=1,'Dropdown input'!$I$8,IF(E9=2,'Dropdown input'!$I$9,IF(E9=3,'Dropdown input'!$I$10,IF(E9=4,'Dropdown input'!$I$11,IF(E9=5,'Dropdown input'!$I$12,IF(E9=6,'Dropdown input'!$I$13,IF(E9=7,'Dropdown input'!$I$14,IF(E9=8,'Dropdown input'!$I$15,IF(E9=9,"chiarire nello specifico con l'UFAG",IF(E9=10,'Dropdown input'!$I$17,IF(E9=11,'Dropdown input'!$I$18,"")))))))))))</f>
        <v/>
      </c>
      <c r="L9" s="455" t="str">
        <f t="shared" si="2"/>
        <v/>
      </c>
      <c r="M9" s="539" t="str">
        <f>IF(E9=1,IF('Conto economico'!$B$3="orientato alla catena di valore aggiunto",'Dropdown input'!$E$8,IF('Conto economico'!$B$3="intersettoriale",'Dropdown input'!$F$8,IF('Conto economico'!$B$3="selezionare",""))),IF(E9=2,IF('Conto economico'!$B$3="orientato alla catena di valore aggiunto",'Dropdown input'!$E$9,IF('Conto economico'!$B$3="intersettoriale",'Dropdown input'!$F$9,IF('Conto economico'!$B$3="selezionare",""))),IF(E9=3,IF('Conto economico'!$B$3="orientato alla catena di valore aggiunto",'Dropdown input'!$E$10,IF('Conto economico'!$B$3="intersettoriale",'Dropdown input'!$F$10,IF('Conto economico'!$B$3="selezionare",""))),IF(E9=4,IF('Conto economico'!$B$3="orientato alla catena di valore aggiunto",'Dropdown input'!$E$11,IF('Conto economico'!$B$3="intersettoriale",'Dropdown input'!$F$11,IF('Conto economico'!$B$3="selezionare",""))),IF(E9=5,IF('Conto economico'!$B$3="orientato alla catena di valore aggiunto",'Dropdown input'!$E$12,IF('Conto economico'!$B$3="intersettoriale",'Dropdown input'!$F$12,IF('Conto economico'!$B$3="selezionare",""))),IF(E9=6,IF('Conto economico'!$B$3="orientato alla catena di valore aggiunto",'Dropdown input'!$E$13,IF('Conto economico'!$B$3="intersettoriale",'Dropdown input'!$F$13,IF('Conto economico'!$B$3="selezionare",""))),IF(E9=7,IF('Conto economico'!$B$3="orientato alla catena di valore aggiunto",'Dropdown input'!$E$14,IF('Conto economico'!$B$3="intersettoriale",'Dropdown input'!$F$14,IF('Conto economico'!$B$3="selezionare",""))),IF(E9=8,IF('Conto economico'!$B$3="orientato alla catena di valore aggiunto",'Dropdown input'!$E$15,IF('Conto economico'!$B$3="intersettoriale",'Dropdown input'!$F$15,IF('Conto economico'!$B$3="selezionare",""))),IF(E9=9,IF('Conto economico'!$B$3="orientato alla catena di valore aggiunto",'Dropdown input'!$E$16,IF('Conto economico'!$B$3="intersettoriale",'Dropdown input'!$F$16,IF('Conto economico'!$B$3="selezionare",""))),IF(E9=10,IF('Conto economico'!$B$3="orientato alla catena di valore aggiunto",'Dropdown input'!$E$17,IF('Conto economico'!$B$3="intersettoriale",'Dropdown input'!$F$17,IF('Conto economico'!$B$3="selezionare",""))),IF(E9=11,IF('Conto economico'!$B$3="orientato alla catena di valore aggiunto",'Dropdown input'!$E$18,IF('Conto economico'!$B$3="intersettoriale",'Dropdown input'!$F$18,IF('Conto economico'!$B$3="selezionare",""))),IF(E9="",""))))))))))))</f>
        <v/>
      </c>
      <c r="N9" s="140" t="str">
        <f t="shared" ref="N9:N16" si="11">IFERROR(IF(J9="N/A",(L9/(K9*I9))*M9+(L9/(K9*I9)),J9+J9*M9),"")</f>
        <v/>
      </c>
      <c r="O9" s="546" t="str">
        <f t="shared" ref="O9:O16" si="12">IFERROR(I9*(K9*N9),"")</f>
        <v/>
      </c>
      <c r="P9" s="543"/>
      <c r="Q9" s="458" t="str">
        <f t="shared" ref="Q9:Q16" si="13">IFERROR((O9+P9)/I9,"")</f>
        <v/>
      </c>
      <c r="R9" s="155" t="str">
        <f t="shared" ref="R9:R16" si="14">IFERROR(IF(Q9&lt;K9*N9,Q9/K10,N9),"")</f>
        <v/>
      </c>
      <c r="S9" s="156" t="str">
        <f t="shared" si="3"/>
        <v/>
      </c>
      <c r="T9" s="453" t="str">
        <f t="shared" si="4"/>
        <v/>
      </c>
      <c r="U9" s="143" t="str">
        <f t="shared" si="5"/>
        <v/>
      </c>
      <c r="V9" s="157"/>
      <c r="W9" s="158"/>
      <c r="X9" s="158"/>
      <c r="Y9" s="158"/>
      <c r="Z9" s="159" t="str">
        <f t="shared" si="6"/>
        <v/>
      </c>
      <c r="AA9" s="160">
        <f t="shared" si="7"/>
        <v>0</v>
      </c>
      <c r="AB9" s="157"/>
      <c r="AC9" s="153"/>
      <c r="AD9" s="157"/>
      <c r="AE9" s="153"/>
      <c r="AF9" s="157"/>
      <c r="AG9" s="157"/>
      <c r="AH9" s="148" t="str">
        <f t="shared" si="8"/>
        <v>N/A</v>
      </c>
    </row>
    <row r="10" spans="1:36" outlineLevel="1" x14ac:dyDescent="0.3">
      <c r="A10" s="149" t="s">
        <v>23</v>
      </c>
      <c r="B10" s="150"/>
      <c r="C10" s="151" t="s">
        <v>160</v>
      </c>
      <c r="D10" s="152" t="s">
        <v>160</v>
      </c>
      <c r="E10" s="532" t="str">
        <f t="shared" si="9"/>
        <v/>
      </c>
      <c r="F10" s="153"/>
      <c r="G10" s="154">
        <f t="shared" si="0"/>
        <v>0</v>
      </c>
      <c r="H10" s="138" t="str">
        <f>IF(E10=1,IF('Conto economico'!$B$3="orientato alla catena di valore aggiunto",'Dropdown input'!$C$8,IF('Conto economico'!$B$3="intersettoriale",'Dropdown input'!$D$8,IF('Conto economico'!$B$3="selezionare",""))),IF(E10=2,IF('Conto economico'!$B$3="orientato alla catena di valore aggiunto",'Dropdown input'!$C$9,IF('Conto economico'!$B$3="intersettoriale",'Dropdown input'!$D$9,IF('Conto economico'!$B$3="selezionare",""))),IF(E10=3,IF('Conto economico'!$B$3="orientato alla catena di valore aggiunto",'Dropdown input'!$C$10,IF('Conto economico'!$B$3="intersettoriale",'Dropdown input'!$D$10,IF('Conto economico'!$B$3="selezionare",""))),IF(E10=4,IF('Conto economico'!$B$3="orientato alla catena di valore aggiunto",'Dropdown input'!$C$11,IF('Conto economico'!$B$3="intersettoriale",'Dropdown input'!$D$11,IF('Conto economico'!$B$3="selezionare",""))),IF(E10=5,IF('Conto economico'!$B$3="orientato alla catena di valore aggiunto",'Dropdown input'!$C$12,IF('Conto economico'!$B$3="intersettoriale",'Dropdown input'!$C$12,IF('Conto economico'!$B$3="selezionare",""))),IF(E10=6,IF('Conto economico'!$B$3="orientato alla catena di valore aggiunto",'Dropdown input'!$C$13,IF('Conto economico'!$B$3="intersettoriale",'Dropdown input'!$D$13,IF('Conto economico'!$B$3="selezionare",""))),IF(E10=7,IF('Conto economico'!$B$3="orientato alla catena di valore aggiunto",'Dropdown input'!$C$14,IF('Conto economico'!$B$3="intersettoriale",'Dropdown input'!$D$14,IF('Conto economico'!$B$3="selezionare",""))),IF(E10=8,IF('Conto economico'!$B$3="orientato alla catena di valore aggiunto",'Dropdown input'!$C$15,IF('Conto economico'!$B$3="intersettoriale",'Dropdown input'!$D$15,IF('Conto economico'!$B$3="selezionare",""))),IF(E10=9,IF('Conto economico'!$B$3="orientato alla catena di valore aggiunto",'Dropdown input'!$C$16,IF('Conto economico'!$B$3="intersettoriale",'Dropdown input'!$D$16,IF('Conto economico'!$B$3="selezionare",""))),IF(E10=10,IF('Conto economico'!$B$3="orientato alla catena di valore aggiunto",'Dropdown input'!$C$17,IF('Conto economico'!$B$3="intersettoriale",'Dropdown input'!$D$17,IF('Conto economico'!$B$3="selezionare",""))),IF(E10=11,IF('Conto economico'!$B$3="orientato alla catena di valore aggiunto",'Dropdown input'!$C$18,IF('Conto economico'!$B$3="intersettoriale",'Dropdown input'!$D$18,IF('Conto economico'!$B$3="selezionare",""))),IF(E10="",""))))))))))))</f>
        <v/>
      </c>
      <c r="I10" s="154" t="str">
        <f t="shared" si="1"/>
        <v/>
      </c>
      <c r="J10" s="138" t="str">
        <f t="shared" si="10"/>
        <v/>
      </c>
      <c r="K10" s="139" t="str">
        <f>IF(E10=1,'Dropdown input'!$I$8,IF(E10=2,'Dropdown input'!$I$9,IF(E10=3,'Dropdown input'!$I$10,IF(E10=4,'Dropdown input'!$I$11,IF(E10=5,'Dropdown input'!$I$12,IF(E10=6,'Dropdown input'!$I$13,IF(E10=7,'Dropdown input'!$I$14,IF(E10=8,'Dropdown input'!$I$15,IF(E10=9,"chiarire nello specifico con l'UFAG",IF(E10=10,'Dropdown input'!$I$17,IF(E10=11,'Dropdown input'!$I$18,"")))))))))))</f>
        <v/>
      </c>
      <c r="L10" s="455" t="str">
        <f t="shared" si="2"/>
        <v/>
      </c>
      <c r="M10" s="539" t="str">
        <f>IF(E10=1,IF('Conto economico'!$B$3="orientato alla catena di valore aggiunto",'Dropdown input'!$E$8,IF('Conto economico'!$B$3="intersettoriale",'Dropdown input'!$F$8,IF('Conto economico'!$B$3="selezionare",""))),IF(E10=2,IF('Conto economico'!$B$3="orientato alla catena di valore aggiunto",'Dropdown input'!$E$9,IF('Conto economico'!$B$3="intersettoriale",'Dropdown input'!$F$9,IF('Conto economico'!$B$3="selezionare",""))),IF(E10=3,IF('Conto economico'!$B$3="orientato alla catena di valore aggiunto",'Dropdown input'!$E$10,IF('Conto economico'!$B$3="intersettoriale",'Dropdown input'!$F$10,IF('Conto economico'!$B$3="selezionare",""))),IF(E10=4,IF('Conto economico'!$B$3="orientato alla catena di valore aggiunto",'Dropdown input'!$E$11,IF('Conto economico'!$B$3="intersettoriale",'Dropdown input'!$F$11,IF('Conto economico'!$B$3="selezionare",""))),IF(E10=5,IF('Conto economico'!$B$3="orientato alla catena di valore aggiunto",'Dropdown input'!$E$12,IF('Conto economico'!$B$3="intersettoriale",'Dropdown input'!$F$12,IF('Conto economico'!$B$3="selezionare",""))),IF(E10=6,IF('Conto economico'!$B$3="orientato alla catena di valore aggiunto",'Dropdown input'!$E$13,IF('Conto economico'!$B$3="intersettoriale",'Dropdown input'!$F$13,IF('Conto economico'!$B$3="selezionare",""))),IF(E10=7,IF('Conto economico'!$B$3="orientato alla catena di valore aggiunto",'Dropdown input'!$E$14,IF('Conto economico'!$B$3="intersettoriale",'Dropdown input'!$F$14,IF('Conto economico'!$B$3="selezionare",""))),IF(E10=8,IF('Conto economico'!$B$3="orientato alla catena di valore aggiunto",'Dropdown input'!$E$15,IF('Conto economico'!$B$3="intersettoriale",'Dropdown input'!$F$15,IF('Conto economico'!$B$3="selezionare",""))),IF(E10=9,IF('Conto economico'!$B$3="orientato alla catena di valore aggiunto",'Dropdown input'!$E$16,IF('Conto economico'!$B$3="intersettoriale",'Dropdown input'!$F$16,IF('Conto economico'!$B$3="selezionare",""))),IF(E10=10,IF('Conto economico'!$B$3="orientato alla catena di valore aggiunto",'Dropdown input'!$E$17,IF('Conto economico'!$B$3="intersettoriale",'Dropdown input'!$F$17,IF('Conto economico'!$B$3="selezionare",""))),IF(E10=11,IF('Conto economico'!$B$3="orientato alla catena di valore aggiunto",'Dropdown input'!$E$18,IF('Conto economico'!$B$3="intersettoriale",'Dropdown input'!$F$18,IF('Conto economico'!$B$3="selezionare",""))),IF(E10="",""))))))))))))</f>
        <v/>
      </c>
      <c r="N10" s="140" t="str">
        <f t="shared" si="11"/>
        <v/>
      </c>
      <c r="O10" s="546" t="str">
        <f t="shared" si="12"/>
        <v/>
      </c>
      <c r="P10" s="543"/>
      <c r="Q10" s="458" t="str">
        <f t="shared" si="13"/>
        <v/>
      </c>
      <c r="R10" s="155" t="str">
        <f t="shared" si="14"/>
        <v/>
      </c>
      <c r="S10" s="156" t="str">
        <f t="shared" si="3"/>
        <v/>
      </c>
      <c r="T10" s="453" t="str">
        <f t="shared" si="4"/>
        <v/>
      </c>
      <c r="U10" s="143" t="str">
        <f t="shared" si="5"/>
        <v/>
      </c>
      <c r="V10" s="157"/>
      <c r="W10" s="158"/>
      <c r="X10" s="158"/>
      <c r="Y10" s="158"/>
      <c r="Z10" s="159" t="str">
        <f t="shared" si="6"/>
        <v/>
      </c>
      <c r="AA10" s="160">
        <f t="shared" si="7"/>
        <v>0</v>
      </c>
      <c r="AB10" s="157"/>
      <c r="AC10" s="153"/>
      <c r="AD10" s="157"/>
      <c r="AE10" s="153"/>
      <c r="AF10" s="157"/>
      <c r="AG10" s="157"/>
      <c r="AH10" s="148" t="str">
        <f t="shared" si="8"/>
        <v>N/A</v>
      </c>
    </row>
    <row r="11" spans="1:36" outlineLevel="1" x14ac:dyDescent="0.3">
      <c r="A11" s="149" t="s">
        <v>24</v>
      </c>
      <c r="B11" s="150"/>
      <c r="C11" s="151" t="s">
        <v>239</v>
      </c>
      <c r="D11" s="152" t="s">
        <v>160</v>
      </c>
      <c r="E11" s="532" t="str">
        <f t="shared" si="9"/>
        <v/>
      </c>
      <c r="F11" s="153"/>
      <c r="G11" s="154">
        <f t="shared" si="0"/>
        <v>0</v>
      </c>
      <c r="H11" s="138" t="str">
        <f>IF(E11=1,IF('Conto economico'!$B$3="orientato alla catena di valore aggiunto",'Dropdown input'!$C$8,IF('Conto economico'!$B$3="intersettoriale",'Dropdown input'!$D$8,IF('Conto economico'!$B$3="selezionare",""))),IF(E11=2,IF('Conto economico'!$B$3="orientato alla catena di valore aggiunto",'Dropdown input'!$C$9,IF('Conto economico'!$B$3="intersettoriale",'Dropdown input'!$D$9,IF('Conto economico'!$B$3="selezionare",""))),IF(E11=3,IF('Conto economico'!$B$3="orientato alla catena di valore aggiunto",'Dropdown input'!$C$10,IF('Conto economico'!$B$3="intersettoriale",'Dropdown input'!$D$10,IF('Conto economico'!$B$3="selezionare",""))),IF(E11=4,IF('Conto economico'!$B$3="orientato alla catena di valore aggiunto",'Dropdown input'!$C$11,IF('Conto economico'!$B$3="intersettoriale",'Dropdown input'!$D$11,IF('Conto economico'!$B$3="selezionare",""))),IF(E11=5,IF('Conto economico'!$B$3="orientato alla catena di valore aggiunto",'Dropdown input'!$C$12,IF('Conto economico'!$B$3="intersettoriale",'Dropdown input'!$C$12,IF('Conto economico'!$B$3="selezionare",""))),IF(E11=6,IF('Conto economico'!$B$3="orientato alla catena di valore aggiunto",'Dropdown input'!$C$13,IF('Conto economico'!$B$3="intersettoriale",'Dropdown input'!$D$13,IF('Conto economico'!$B$3="selezionare",""))),IF(E11=7,IF('Conto economico'!$B$3="orientato alla catena di valore aggiunto",'Dropdown input'!$C$14,IF('Conto economico'!$B$3="intersettoriale",'Dropdown input'!$D$14,IF('Conto economico'!$B$3="selezionare",""))),IF(E11=8,IF('Conto economico'!$B$3="orientato alla catena di valore aggiunto",'Dropdown input'!$C$15,IF('Conto economico'!$B$3="intersettoriale",'Dropdown input'!$D$15,IF('Conto economico'!$B$3="selezionare",""))),IF(E11=9,IF('Conto economico'!$B$3="orientato alla catena di valore aggiunto",'Dropdown input'!$C$16,IF('Conto economico'!$B$3="intersettoriale",'Dropdown input'!$D$16,IF('Conto economico'!$B$3="selezionare",""))),IF(E11=10,IF('Conto economico'!$B$3="orientato alla catena di valore aggiunto",'Dropdown input'!$C$17,IF('Conto economico'!$B$3="intersettoriale",'Dropdown input'!$D$17,IF('Conto economico'!$B$3="selezionare",""))),IF(E11=11,IF('Conto economico'!$B$3="orientato alla catena di valore aggiunto",'Dropdown input'!$C$18,IF('Conto economico'!$B$3="intersettoriale",'Dropdown input'!$D$18,IF('Conto economico'!$B$3="selezionare",""))),IF(E11="",""))))))))))))</f>
        <v/>
      </c>
      <c r="I11" s="154" t="str">
        <f t="shared" si="1"/>
        <v/>
      </c>
      <c r="J11" s="138" t="str">
        <f t="shared" si="10"/>
        <v/>
      </c>
      <c r="K11" s="139" t="str">
        <f>IF(E11=1,'Dropdown input'!$I$8,IF(E11=2,'Dropdown input'!$I$9,IF(E11=3,'Dropdown input'!$I$10,IF(E11=4,'Dropdown input'!$I$11,IF(E11=5,'Dropdown input'!$I$12,IF(E11=6,'Dropdown input'!$I$13,IF(E11=7,'Dropdown input'!$I$14,IF(E11=8,'Dropdown input'!$I$15,IF(E11=9,"chiarire nello specifico con l'UFAG",IF(E11=10,'Dropdown input'!$I$17,IF(E11=11,'Dropdown input'!$I$18,"")))))))))))</f>
        <v/>
      </c>
      <c r="L11" s="455" t="str">
        <f t="shared" si="2"/>
        <v/>
      </c>
      <c r="M11" s="539" t="str">
        <f>IF(E11=1,IF('Conto economico'!$B$3="orientato alla catena di valore aggiunto",'Dropdown input'!$E$8,IF('Conto economico'!$B$3="intersettoriale",'Dropdown input'!$F$8,IF('Conto economico'!$B$3="selezionare",""))),IF(E11=2,IF('Conto economico'!$B$3="orientato alla catena di valore aggiunto",'Dropdown input'!$E$9,IF('Conto economico'!$B$3="intersettoriale",'Dropdown input'!$F$9,IF('Conto economico'!$B$3="selezionare",""))),IF(E11=3,IF('Conto economico'!$B$3="orientato alla catena di valore aggiunto",'Dropdown input'!$E$10,IF('Conto economico'!$B$3="intersettoriale",'Dropdown input'!$F$10,IF('Conto economico'!$B$3="selezionare",""))),IF(E11=4,IF('Conto economico'!$B$3="orientato alla catena di valore aggiunto",'Dropdown input'!$E$11,IF('Conto economico'!$B$3="intersettoriale",'Dropdown input'!$F$11,IF('Conto economico'!$B$3="selezionare",""))),IF(E11=5,IF('Conto economico'!$B$3="orientato alla catena di valore aggiunto",'Dropdown input'!$E$12,IF('Conto economico'!$B$3="intersettoriale",'Dropdown input'!$F$12,IF('Conto economico'!$B$3="selezionare",""))),IF(E11=6,IF('Conto economico'!$B$3="orientato alla catena di valore aggiunto",'Dropdown input'!$E$13,IF('Conto economico'!$B$3="intersettoriale",'Dropdown input'!$F$13,IF('Conto economico'!$B$3="selezionare",""))),IF(E11=7,IF('Conto economico'!$B$3="orientato alla catena di valore aggiunto",'Dropdown input'!$E$14,IF('Conto economico'!$B$3="intersettoriale",'Dropdown input'!$F$14,IF('Conto economico'!$B$3="selezionare",""))),IF(E11=8,IF('Conto economico'!$B$3="orientato alla catena di valore aggiunto",'Dropdown input'!$E$15,IF('Conto economico'!$B$3="intersettoriale",'Dropdown input'!$F$15,IF('Conto economico'!$B$3="selezionare",""))),IF(E11=9,IF('Conto economico'!$B$3="orientato alla catena di valore aggiunto",'Dropdown input'!$E$16,IF('Conto economico'!$B$3="intersettoriale",'Dropdown input'!$F$16,IF('Conto economico'!$B$3="selezionare",""))),IF(E11=10,IF('Conto economico'!$B$3="orientato alla catena di valore aggiunto",'Dropdown input'!$E$17,IF('Conto economico'!$B$3="intersettoriale",'Dropdown input'!$F$17,IF('Conto economico'!$B$3="selezionare",""))),IF(E11=11,IF('Conto economico'!$B$3="orientato alla catena di valore aggiunto",'Dropdown input'!$E$18,IF('Conto economico'!$B$3="intersettoriale",'Dropdown input'!$F$18,IF('Conto economico'!$B$3="selezionare",""))),IF(E11="",""))))))))))))</f>
        <v/>
      </c>
      <c r="N11" s="140" t="str">
        <f t="shared" si="11"/>
        <v/>
      </c>
      <c r="O11" s="546" t="str">
        <f>IFERROR(I11*(K11*N11),"")</f>
        <v/>
      </c>
      <c r="P11" s="543"/>
      <c r="Q11" s="458" t="str">
        <f t="shared" si="13"/>
        <v/>
      </c>
      <c r="R11" s="155" t="str">
        <f t="shared" si="14"/>
        <v/>
      </c>
      <c r="S11" s="156" t="str">
        <f t="shared" si="3"/>
        <v/>
      </c>
      <c r="T11" s="453" t="str">
        <f t="shared" si="4"/>
        <v/>
      </c>
      <c r="U11" s="143" t="str">
        <f t="shared" si="5"/>
        <v/>
      </c>
      <c r="V11" s="157"/>
      <c r="W11" s="158"/>
      <c r="X11" s="158"/>
      <c r="Y11" s="158"/>
      <c r="Z11" s="159" t="str">
        <f t="shared" si="6"/>
        <v/>
      </c>
      <c r="AA11" s="160">
        <f t="shared" si="7"/>
        <v>0</v>
      </c>
      <c r="AB11" s="157"/>
      <c r="AC11" s="153"/>
      <c r="AD11" s="157"/>
      <c r="AE11" s="153"/>
      <c r="AF11" s="157"/>
      <c r="AG11" s="157"/>
      <c r="AH11" s="148" t="str">
        <f t="shared" si="8"/>
        <v>N/A</v>
      </c>
    </row>
    <row r="12" spans="1:36" outlineLevel="1" x14ac:dyDescent="0.3">
      <c r="A12" s="149" t="s">
        <v>25</v>
      </c>
      <c r="B12" s="150"/>
      <c r="C12" s="151" t="s">
        <v>160</v>
      </c>
      <c r="D12" s="152" t="s">
        <v>160</v>
      </c>
      <c r="E12" s="532" t="str">
        <f t="shared" si="9"/>
        <v/>
      </c>
      <c r="F12" s="153"/>
      <c r="G12" s="154">
        <f t="shared" si="0"/>
        <v>0</v>
      </c>
      <c r="H12" s="138" t="str">
        <f>IF(E12=1,IF('Conto economico'!$B$3="orientato alla catena di valore aggiunto",'Dropdown input'!$C$8,IF('Conto economico'!$B$3="intersettoriale",'Dropdown input'!$D$8,IF('Conto economico'!$B$3="selezionare",""))),IF(E12=2,IF('Conto economico'!$B$3="orientato alla catena di valore aggiunto",'Dropdown input'!$C$9,IF('Conto economico'!$B$3="intersettoriale",'Dropdown input'!$D$9,IF('Conto economico'!$B$3="selezionare",""))),IF(E12=3,IF('Conto economico'!$B$3="orientato alla catena di valore aggiunto",'Dropdown input'!$C$10,IF('Conto economico'!$B$3="intersettoriale",'Dropdown input'!$D$10,IF('Conto economico'!$B$3="selezionare",""))),IF(E12=4,IF('Conto economico'!$B$3="orientato alla catena di valore aggiunto",'Dropdown input'!$C$11,IF('Conto economico'!$B$3="intersettoriale",'Dropdown input'!$D$11,IF('Conto economico'!$B$3="selezionare",""))),IF(E12=5,IF('Conto economico'!$B$3="orientato alla catena di valore aggiunto",'Dropdown input'!$C$12,IF('Conto economico'!$B$3="intersettoriale",'Dropdown input'!$C$12,IF('Conto economico'!$B$3="selezionare",""))),IF(E12=6,IF('Conto economico'!$B$3="orientato alla catena di valore aggiunto",'Dropdown input'!$C$13,IF('Conto economico'!$B$3="intersettoriale",'Dropdown input'!$D$13,IF('Conto economico'!$B$3="selezionare",""))),IF(E12=7,IF('Conto economico'!$B$3="orientato alla catena di valore aggiunto",'Dropdown input'!$C$14,IF('Conto economico'!$B$3="intersettoriale",'Dropdown input'!$D$14,IF('Conto economico'!$B$3="selezionare",""))),IF(E12=8,IF('Conto economico'!$B$3="orientato alla catena di valore aggiunto",'Dropdown input'!$C$15,IF('Conto economico'!$B$3="intersettoriale",'Dropdown input'!$D$15,IF('Conto economico'!$B$3="selezionare",""))),IF(E12=9,IF('Conto economico'!$B$3="orientato alla catena di valore aggiunto",'Dropdown input'!$C$16,IF('Conto economico'!$B$3="intersettoriale",'Dropdown input'!$D$16,IF('Conto economico'!$B$3="selezionare",""))),IF(E12=10,IF('Conto economico'!$B$3="orientato alla catena di valore aggiunto",'Dropdown input'!$C$17,IF('Conto economico'!$B$3="intersettoriale",'Dropdown input'!$D$17,IF('Conto economico'!$B$3="selezionare",""))),IF(E12=11,IF('Conto economico'!$B$3="orientato alla catena di valore aggiunto",'Dropdown input'!$C$18,IF('Conto economico'!$B$3="intersettoriale",'Dropdown input'!$D$18,IF('Conto economico'!$B$3="selezionare",""))),IF(E12="",""))))))))))))</f>
        <v/>
      </c>
      <c r="I12" s="154" t="str">
        <f t="shared" si="1"/>
        <v/>
      </c>
      <c r="J12" s="138" t="str">
        <f t="shared" si="10"/>
        <v/>
      </c>
      <c r="K12" s="139" t="str">
        <f>IF(E12=1,'Dropdown input'!$I$8,IF(E12=2,'Dropdown input'!$I$9,IF(E12=3,'Dropdown input'!$I$10,IF(E12=4,'Dropdown input'!$I$11,IF(E12=5,'Dropdown input'!$I$12,IF(E12=6,'Dropdown input'!$I$13,IF(E12=7,'Dropdown input'!$I$14,IF(E12=8,'Dropdown input'!$I$15,IF(E12=9,"chiarire nello specifico con l'UFAG",IF(E12=10,'Dropdown input'!$I$17,IF(E12=11,'Dropdown input'!$I$18,"")))))))))))</f>
        <v/>
      </c>
      <c r="L12" s="455" t="str">
        <f t="shared" si="2"/>
        <v/>
      </c>
      <c r="M12" s="539" t="str">
        <f>IF(E12=1,IF('Conto economico'!$B$3="orientato alla catena di valore aggiunto",'Dropdown input'!$E$8,IF('Conto economico'!$B$3="intersettoriale",'Dropdown input'!$F$8,IF('Conto economico'!$B$3="selezionare",""))),IF(E12=2,IF('Conto economico'!$B$3="orientato alla catena di valore aggiunto",'Dropdown input'!$E$9,IF('Conto economico'!$B$3="intersettoriale",'Dropdown input'!$F$9,IF('Conto economico'!$B$3="selezionare",""))),IF(E12=3,IF('Conto economico'!$B$3="orientato alla catena di valore aggiunto",'Dropdown input'!$E$10,IF('Conto economico'!$B$3="intersettoriale",'Dropdown input'!$F$10,IF('Conto economico'!$B$3="selezionare",""))),IF(E12=4,IF('Conto economico'!$B$3="orientato alla catena di valore aggiunto",'Dropdown input'!$E$11,IF('Conto economico'!$B$3="intersettoriale",'Dropdown input'!$F$11,IF('Conto economico'!$B$3="selezionare",""))),IF(E12=5,IF('Conto economico'!$B$3="orientato alla catena di valore aggiunto",'Dropdown input'!$E$12,IF('Conto economico'!$B$3="intersettoriale",'Dropdown input'!$F$12,IF('Conto economico'!$B$3="selezionare",""))),IF(E12=6,IF('Conto economico'!$B$3="orientato alla catena di valore aggiunto",'Dropdown input'!$E$13,IF('Conto economico'!$B$3="intersettoriale",'Dropdown input'!$F$13,IF('Conto economico'!$B$3="selezionare",""))),IF(E12=7,IF('Conto economico'!$B$3="orientato alla catena di valore aggiunto",'Dropdown input'!$E$14,IF('Conto economico'!$B$3="intersettoriale",'Dropdown input'!$F$14,IF('Conto economico'!$B$3="selezionare",""))),IF(E12=8,IF('Conto economico'!$B$3="orientato alla catena di valore aggiunto",'Dropdown input'!$E$15,IF('Conto economico'!$B$3="intersettoriale",'Dropdown input'!$F$15,IF('Conto economico'!$B$3="selezionare",""))),IF(E12=9,IF('Conto economico'!$B$3="orientato alla catena di valore aggiunto",'Dropdown input'!$E$16,IF('Conto economico'!$B$3="intersettoriale",'Dropdown input'!$F$16,IF('Conto economico'!$B$3="selezionare",""))),IF(E12=10,IF('Conto economico'!$B$3="orientato alla catena di valore aggiunto",'Dropdown input'!$E$17,IF('Conto economico'!$B$3="intersettoriale",'Dropdown input'!$F$17,IF('Conto economico'!$B$3="selezionare",""))),IF(E12=11,IF('Conto economico'!$B$3="orientato alla catena di valore aggiunto",'Dropdown input'!$E$18,IF('Conto economico'!$B$3="intersettoriale",'Dropdown input'!$F$18,IF('Conto economico'!$B$3="selezionare",""))),IF(E12="",""))))))))))))</f>
        <v/>
      </c>
      <c r="N12" s="140" t="str">
        <f t="shared" si="11"/>
        <v/>
      </c>
      <c r="O12" s="546" t="str">
        <f>IFERROR(I12*(K12*N12),"")</f>
        <v/>
      </c>
      <c r="P12" s="543"/>
      <c r="Q12" s="458" t="str">
        <f t="shared" si="13"/>
        <v/>
      </c>
      <c r="R12" s="155" t="str">
        <f t="shared" si="14"/>
        <v/>
      </c>
      <c r="S12" s="156" t="str">
        <f t="shared" si="3"/>
        <v/>
      </c>
      <c r="T12" s="453" t="str">
        <f t="shared" si="4"/>
        <v/>
      </c>
      <c r="U12" s="143" t="str">
        <f t="shared" si="5"/>
        <v/>
      </c>
      <c r="V12" s="157"/>
      <c r="W12" s="158"/>
      <c r="X12" s="158"/>
      <c r="Y12" s="158"/>
      <c r="Z12" s="159" t="str">
        <f t="shared" si="6"/>
        <v/>
      </c>
      <c r="AA12" s="160">
        <f t="shared" si="7"/>
        <v>0</v>
      </c>
      <c r="AB12" s="157"/>
      <c r="AC12" s="153"/>
      <c r="AD12" s="157"/>
      <c r="AE12" s="153"/>
      <c r="AF12" s="157"/>
      <c r="AG12" s="157"/>
      <c r="AH12" s="148" t="str">
        <f t="shared" si="8"/>
        <v>N/A</v>
      </c>
    </row>
    <row r="13" spans="1:36" outlineLevel="1" x14ac:dyDescent="0.3">
      <c r="A13" s="149" t="s">
        <v>26</v>
      </c>
      <c r="B13" s="150"/>
      <c r="C13" s="151" t="s">
        <v>160</v>
      </c>
      <c r="D13" s="152" t="s">
        <v>160</v>
      </c>
      <c r="E13" s="532" t="str">
        <f t="shared" si="9"/>
        <v/>
      </c>
      <c r="F13" s="153"/>
      <c r="G13" s="154">
        <f t="shared" si="0"/>
        <v>0</v>
      </c>
      <c r="H13" s="138" t="str">
        <f>IF(E13=1,IF('Conto economico'!$B$3="orientato alla catena di valore aggiunto",'Dropdown input'!$C$8,IF('Conto economico'!$B$3="intersettoriale",'Dropdown input'!$D$8,IF('Conto economico'!$B$3="selezionare",""))),IF(E13=2,IF('Conto economico'!$B$3="orientato alla catena di valore aggiunto",'Dropdown input'!$C$9,IF('Conto economico'!$B$3="intersettoriale",'Dropdown input'!$D$9,IF('Conto economico'!$B$3="selezionare",""))),IF(E13=3,IF('Conto economico'!$B$3="orientato alla catena di valore aggiunto",'Dropdown input'!$C$10,IF('Conto economico'!$B$3="intersettoriale",'Dropdown input'!$D$10,IF('Conto economico'!$B$3="selezionare",""))),IF(E13=4,IF('Conto economico'!$B$3="orientato alla catena di valore aggiunto",'Dropdown input'!$C$11,IF('Conto economico'!$B$3="intersettoriale",'Dropdown input'!$D$11,IF('Conto economico'!$B$3="selezionare",""))),IF(E13=5,IF('Conto economico'!$B$3="orientato alla catena di valore aggiunto",'Dropdown input'!$C$12,IF('Conto economico'!$B$3="intersettoriale",'Dropdown input'!$C$12,IF('Conto economico'!$B$3="selezionare",""))),IF(E13=6,IF('Conto economico'!$B$3="orientato alla catena di valore aggiunto",'Dropdown input'!$C$13,IF('Conto economico'!$B$3="intersettoriale",'Dropdown input'!$D$13,IF('Conto economico'!$B$3="selezionare",""))),IF(E13=7,IF('Conto economico'!$B$3="orientato alla catena di valore aggiunto",'Dropdown input'!$C$14,IF('Conto economico'!$B$3="intersettoriale",'Dropdown input'!$D$14,IF('Conto economico'!$B$3="selezionare",""))),IF(E13=8,IF('Conto economico'!$B$3="orientato alla catena di valore aggiunto",'Dropdown input'!$C$15,IF('Conto economico'!$B$3="intersettoriale",'Dropdown input'!$D$15,IF('Conto economico'!$B$3="selezionare",""))),IF(E13=9,IF('Conto economico'!$B$3="orientato alla catena di valore aggiunto",'Dropdown input'!$C$16,IF('Conto economico'!$B$3="intersettoriale",'Dropdown input'!$D$16,IF('Conto economico'!$B$3="selezionare",""))),IF(E13=10,IF('Conto economico'!$B$3="orientato alla catena di valore aggiunto",'Dropdown input'!$C$17,IF('Conto economico'!$B$3="intersettoriale",'Dropdown input'!$D$17,IF('Conto economico'!$B$3="selezionare",""))),IF(E13=11,IF('Conto economico'!$B$3="orientato alla catena di valore aggiunto",'Dropdown input'!$C$18,IF('Conto economico'!$B$3="intersettoriale",'Dropdown input'!$D$18,IF('Conto economico'!$B$3="selezionare",""))),IF(E13="",""))))))))))))</f>
        <v/>
      </c>
      <c r="I13" s="154" t="str">
        <f t="shared" si="1"/>
        <v/>
      </c>
      <c r="J13" s="138" t="str">
        <f t="shared" si="10"/>
        <v/>
      </c>
      <c r="K13" s="139" t="str">
        <f>IF(E13=1,'Dropdown input'!$I$8,IF(E13=2,'Dropdown input'!$I$9,IF(E13=3,'Dropdown input'!$I$10,IF(E13=4,'Dropdown input'!$I$11,IF(E13=5,'Dropdown input'!$I$12,IF(E13=6,'Dropdown input'!$I$13,IF(E13=7,'Dropdown input'!$I$14,IF(E13=8,'Dropdown input'!$I$15,IF(E13=9,"chiarire nello specifico con l'UFAG",IF(E13=10,'Dropdown input'!$I$17,IF(E13=11,'Dropdown input'!$I$18,"")))))))))))</f>
        <v/>
      </c>
      <c r="L13" s="455" t="str">
        <f t="shared" si="2"/>
        <v/>
      </c>
      <c r="M13" s="539" t="str">
        <f>IF(E13=1,IF('Conto economico'!$B$3="orientato alla catena di valore aggiunto",'Dropdown input'!$E$8,IF('Conto economico'!$B$3="intersettoriale",'Dropdown input'!$F$8,IF('Conto economico'!$B$3="selezionare",""))),IF(E13=2,IF('Conto economico'!$B$3="orientato alla catena di valore aggiunto",'Dropdown input'!$E$9,IF('Conto economico'!$B$3="intersettoriale",'Dropdown input'!$F$9,IF('Conto economico'!$B$3="selezionare",""))),IF(E13=3,IF('Conto economico'!$B$3="orientato alla catena di valore aggiunto",'Dropdown input'!$E$10,IF('Conto economico'!$B$3="intersettoriale",'Dropdown input'!$F$10,IF('Conto economico'!$B$3="selezionare",""))),IF(E13=4,IF('Conto economico'!$B$3="orientato alla catena di valore aggiunto",'Dropdown input'!$E$11,IF('Conto economico'!$B$3="intersettoriale",'Dropdown input'!$F$11,IF('Conto economico'!$B$3="selezionare",""))),IF(E13=5,IF('Conto economico'!$B$3="orientato alla catena di valore aggiunto",'Dropdown input'!$E$12,IF('Conto economico'!$B$3="intersettoriale",'Dropdown input'!$F$12,IF('Conto economico'!$B$3="selezionare",""))),IF(E13=6,IF('Conto economico'!$B$3="orientato alla catena di valore aggiunto",'Dropdown input'!$E$13,IF('Conto economico'!$B$3="intersettoriale",'Dropdown input'!$F$13,IF('Conto economico'!$B$3="selezionare",""))),IF(E13=7,IF('Conto economico'!$B$3="orientato alla catena di valore aggiunto",'Dropdown input'!$E$14,IF('Conto economico'!$B$3="intersettoriale",'Dropdown input'!$F$14,IF('Conto economico'!$B$3="selezionare",""))),IF(E13=8,IF('Conto economico'!$B$3="orientato alla catena di valore aggiunto",'Dropdown input'!$E$15,IF('Conto economico'!$B$3="intersettoriale",'Dropdown input'!$F$15,IF('Conto economico'!$B$3="selezionare",""))),IF(E13=9,IF('Conto economico'!$B$3="orientato alla catena di valore aggiunto",'Dropdown input'!$E$16,IF('Conto economico'!$B$3="intersettoriale",'Dropdown input'!$F$16,IF('Conto economico'!$B$3="selezionare",""))),IF(E13=10,IF('Conto economico'!$B$3="orientato alla catena di valore aggiunto",'Dropdown input'!$E$17,IF('Conto economico'!$B$3="intersettoriale",'Dropdown input'!$F$17,IF('Conto economico'!$B$3="selezionare",""))),IF(E13=11,IF('Conto economico'!$B$3="orientato alla catena di valore aggiunto",'Dropdown input'!$E$18,IF('Conto economico'!$B$3="intersettoriale",'Dropdown input'!$F$18,IF('Conto economico'!$B$3="selezionare",""))),IF(E13="",""))))))))))))</f>
        <v/>
      </c>
      <c r="N13" s="140" t="str">
        <f t="shared" si="11"/>
        <v/>
      </c>
      <c r="O13" s="546" t="str">
        <f t="shared" si="12"/>
        <v/>
      </c>
      <c r="P13" s="543"/>
      <c r="Q13" s="458" t="str">
        <f t="shared" si="13"/>
        <v/>
      </c>
      <c r="R13" s="155" t="str">
        <f t="shared" si="14"/>
        <v/>
      </c>
      <c r="S13" s="156" t="str">
        <f t="shared" si="3"/>
        <v/>
      </c>
      <c r="T13" s="453" t="str">
        <f t="shared" si="4"/>
        <v/>
      </c>
      <c r="U13" s="143" t="str">
        <f t="shared" si="5"/>
        <v/>
      </c>
      <c r="V13" s="157"/>
      <c r="W13" s="158"/>
      <c r="X13" s="158"/>
      <c r="Y13" s="158"/>
      <c r="Z13" s="159" t="str">
        <f t="shared" si="6"/>
        <v/>
      </c>
      <c r="AA13" s="160">
        <f t="shared" si="7"/>
        <v>0</v>
      </c>
      <c r="AB13" s="157"/>
      <c r="AC13" s="153"/>
      <c r="AD13" s="157"/>
      <c r="AE13" s="153"/>
      <c r="AF13" s="157"/>
      <c r="AG13" s="157"/>
      <c r="AH13" s="148" t="str">
        <f t="shared" si="8"/>
        <v>N/A</v>
      </c>
    </row>
    <row r="14" spans="1:36" outlineLevel="1" x14ac:dyDescent="0.3">
      <c r="A14" s="149" t="s">
        <v>27</v>
      </c>
      <c r="B14" s="150"/>
      <c r="C14" s="151" t="s">
        <v>160</v>
      </c>
      <c r="D14" s="152" t="s">
        <v>160</v>
      </c>
      <c r="E14" s="532" t="str">
        <f t="shared" si="9"/>
        <v/>
      </c>
      <c r="F14" s="153"/>
      <c r="G14" s="154">
        <f t="shared" si="0"/>
        <v>0</v>
      </c>
      <c r="H14" s="138" t="str">
        <f>IF(E14=1,IF('Conto economico'!$B$3="orientato alla catena di valore aggiunto",'Dropdown input'!$C$8,IF('Conto economico'!$B$3="intersettoriale",'Dropdown input'!$D$8,IF('Conto economico'!$B$3="selezionare",""))),IF(E14=2,IF('Conto economico'!$B$3="orientato alla catena di valore aggiunto",'Dropdown input'!$C$9,IF('Conto economico'!$B$3="intersettoriale",'Dropdown input'!$D$9,IF('Conto economico'!$B$3="selezionare",""))),IF(E14=3,IF('Conto economico'!$B$3="orientato alla catena di valore aggiunto",'Dropdown input'!$C$10,IF('Conto economico'!$B$3="intersettoriale",'Dropdown input'!$D$10,IF('Conto economico'!$B$3="selezionare",""))),IF(E14=4,IF('Conto economico'!$B$3="orientato alla catena di valore aggiunto",'Dropdown input'!$C$11,IF('Conto economico'!$B$3="intersettoriale",'Dropdown input'!$D$11,IF('Conto economico'!$B$3="selezionare",""))),IF(E14=5,IF('Conto economico'!$B$3="orientato alla catena di valore aggiunto",'Dropdown input'!$C$12,IF('Conto economico'!$B$3="intersettoriale",'Dropdown input'!$C$12,IF('Conto economico'!$B$3="selezionare",""))),IF(E14=6,IF('Conto economico'!$B$3="orientato alla catena di valore aggiunto",'Dropdown input'!$C$13,IF('Conto economico'!$B$3="intersettoriale",'Dropdown input'!$D$13,IF('Conto economico'!$B$3="selezionare",""))),IF(E14=7,IF('Conto economico'!$B$3="orientato alla catena di valore aggiunto",'Dropdown input'!$C$14,IF('Conto economico'!$B$3="intersettoriale",'Dropdown input'!$D$14,IF('Conto economico'!$B$3="selezionare",""))),IF(E14=8,IF('Conto economico'!$B$3="orientato alla catena di valore aggiunto",'Dropdown input'!$C$15,IF('Conto economico'!$B$3="intersettoriale",'Dropdown input'!$D$15,IF('Conto economico'!$B$3="selezionare",""))),IF(E14=9,IF('Conto economico'!$B$3="orientato alla catena di valore aggiunto",'Dropdown input'!$C$16,IF('Conto economico'!$B$3="intersettoriale",'Dropdown input'!$D$16,IF('Conto economico'!$B$3="selezionare",""))),IF(E14=10,IF('Conto economico'!$B$3="orientato alla catena di valore aggiunto",'Dropdown input'!$C$17,IF('Conto economico'!$B$3="intersettoriale",'Dropdown input'!$D$17,IF('Conto economico'!$B$3="selezionare",""))),IF(E14=11,IF('Conto economico'!$B$3="orientato alla catena di valore aggiunto",'Dropdown input'!$C$18,IF('Conto economico'!$B$3="intersettoriale",'Dropdown input'!$D$18,IF('Conto economico'!$B$3="selezionare",""))),IF(E14="",""))))))))))))</f>
        <v/>
      </c>
      <c r="I14" s="154" t="str">
        <f t="shared" si="1"/>
        <v/>
      </c>
      <c r="J14" s="138" t="str">
        <f t="shared" si="10"/>
        <v/>
      </c>
      <c r="K14" s="139" t="str">
        <f>IF(E14=1,'Dropdown input'!$I$8,IF(E14=2,'Dropdown input'!$I$9,IF(E14=3,'Dropdown input'!$I$10,IF(E14=4,'Dropdown input'!$I$11,IF(E14=5,'Dropdown input'!$I$12,IF(E14=6,'Dropdown input'!$I$13,IF(E14=7,'Dropdown input'!$I$14,IF(E14=8,'Dropdown input'!$I$15,IF(E14=9,"chiarire nello specifico con l'UFAG",IF(E14=10,'Dropdown input'!$I$17,IF(E14=11,'Dropdown input'!$I$18,"")))))))))))</f>
        <v/>
      </c>
      <c r="L14" s="455" t="str">
        <f t="shared" si="2"/>
        <v/>
      </c>
      <c r="M14" s="539" t="str">
        <f>IF(E14=1,IF('Conto economico'!$B$3="orientato alla catena di valore aggiunto",'Dropdown input'!$E$8,IF('Conto economico'!$B$3="intersettoriale",'Dropdown input'!$F$8,IF('Conto economico'!$B$3="selezionare",""))),IF(E14=2,IF('Conto economico'!$B$3="orientato alla catena di valore aggiunto",'Dropdown input'!$E$9,IF('Conto economico'!$B$3="intersettoriale",'Dropdown input'!$F$9,IF('Conto economico'!$B$3="selezionare",""))),IF(E14=3,IF('Conto economico'!$B$3="orientato alla catena di valore aggiunto",'Dropdown input'!$E$10,IF('Conto economico'!$B$3="intersettoriale",'Dropdown input'!$F$10,IF('Conto economico'!$B$3="selezionare",""))),IF(E14=4,IF('Conto economico'!$B$3="orientato alla catena di valore aggiunto",'Dropdown input'!$E$11,IF('Conto economico'!$B$3="intersettoriale",'Dropdown input'!$F$11,IF('Conto economico'!$B$3="selezionare",""))),IF(E14=5,IF('Conto economico'!$B$3="orientato alla catena di valore aggiunto",'Dropdown input'!$E$12,IF('Conto economico'!$B$3="intersettoriale",'Dropdown input'!$F$12,IF('Conto economico'!$B$3="selezionare",""))),IF(E14=6,IF('Conto economico'!$B$3="orientato alla catena di valore aggiunto",'Dropdown input'!$E$13,IF('Conto economico'!$B$3="intersettoriale",'Dropdown input'!$F$13,IF('Conto economico'!$B$3="selezionare",""))),IF(E14=7,IF('Conto economico'!$B$3="orientato alla catena di valore aggiunto",'Dropdown input'!$E$14,IF('Conto economico'!$B$3="intersettoriale",'Dropdown input'!$F$14,IF('Conto economico'!$B$3="selezionare",""))),IF(E14=8,IF('Conto economico'!$B$3="orientato alla catena di valore aggiunto",'Dropdown input'!$E$15,IF('Conto economico'!$B$3="intersettoriale",'Dropdown input'!$F$15,IF('Conto economico'!$B$3="selezionare",""))),IF(E14=9,IF('Conto economico'!$B$3="orientato alla catena di valore aggiunto",'Dropdown input'!$E$16,IF('Conto economico'!$B$3="intersettoriale",'Dropdown input'!$F$16,IF('Conto economico'!$B$3="selezionare",""))),IF(E14=10,IF('Conto economico'!$B$3="orientato alla catena di valore aggiunto",'Dropdown input'!$E$17,IF('Conto economico'!$B$3="intersettoriale",'Dropdown input'!$F$17,IF('Conto economico'!$B$3="selezionare",""))),IF(E14=11,IF('Conto economico'!$B$3="orientato alla catena di valore aggiunto",'Dropdown input'!$E$18,IF('Conto economico'!$B$3="intersettoriale",'Dropdown input'!$F$18,IF('Conto economico'!$B$3="selezionare",""))),IF(E14="",""))))))))))))</f>
        <v/>
      </c>
      <c r="N14" s="140" t="str">
        <f t="shared" si="11"/>
        <v/>
      </c>
      <c r="O14" s="546" t="str">
        <f t="shared" si="12"/>
        <v/>
      </c>
      <c r="P14" s="543"/>
      <c r="Q14" s="458" t="str">
        <f t="shared" si="13"/>
        <v/>
      </c>
      <c r="R14" s="155" t="str">
        <f t="shared" si="14"/>
        <v/>
      </c>
      <c r="S14" s="156" t="str">
        <f t="shared" si="3"/>
        <v/>
      </c>
      <c r="T14" s="453" t="str">
        <f t="shared" si="4"/>
        <v/>
      </c>
      <c r="U14" s="143" t="str">
        <f t="shared" si="5"/>
        <v/>
      </c>
      <c r="V14" s="157"/>
      <c r="W14" s="158"/>
      <c r="X14" s="158"/>
      <c r="Y14" s="158"/>
      <c r="Z14" s="159" t="str">
        <f t="shared" si="6"/>
        <v/>
      </c>
      <c r="AA14" s="160">
        <f t="shared" si="7"/>
        <v>0</v>
      </c>
      <c r="AB14" s="157"/>
      <c r="AC14" s="153"/>
      <c r="AD14" s="157"/>
      <c r="AE14" s="153"/>
      <c r="AF14" s="157"/>
      <c r="AG14" s="157"/>
      <c r="AH14" s="148" t="str">
        <f t="shared" si="8"/>
        <v>N/A</v>
      </c>
    </row>
    <row r="15" spans="1:36" outlineLevel="1" x14ac:dyDescent="0.3">
      <c r="A15" s="161" t="s">
        <v>28</v>
      </c>
      <c r="B15" s="162"/>
      <c r="C15" s="163" t="s">
        <v>160</v>
      </c>
      <c r="D15" s="152" t="s">
        <v>160</v>
      </c>
      <c r="E15" s="532" t="str">
        <f t="shared" si="9"/>
        <v/>
      </c>
      <c r="F15" s="165"/>
      <c r="G15" s="166">
        <f t="shared" si="0"/>
        <v>0</v>
      </c>
      <c r="H15" s="138" t="str">
        <f>IF(E15=1,IF('Conto economico'!$B$3="orientato alla catena di valore aggiunto",'Dropdown input'!$C$8,IF('Conto economico'!$B$3="intersettoriale",'Dropdown input'!$D$8,IF('Conto economico'!$B$3="selezionare",""))),IF(E15=2,IF('Conto economico'!$B$3="orientato alla catena di valore aggiunto",'Dropdown input'!$C$9,IF('Conto economico'!$B$3="intersettoriale",'Dropdown input'!$D$9,IF('Conto economico'!$B$3="selezionare",""))),IF(E15=3,IF('Conto economico'!$B$3="orientato alla catena di valore aggiunto",'Dropdown input'!$C$10,IF('Conto economico'!$B$3="intersettoriale",'Dropdown input'!$D$10,IF('Conto economico'!$B$3="selezionare",""))),IF(E15=4,IF('Conto economico'!$B$3="orientato alla catena di valore aggiunto",'Dropdown input'!$C$11,IF('Conto economico'!$B$3="intersettoriale",'Dropdown input'!$D$11,IF('Conto economico'!$B$3="selezionare",""))),IF(E15=5,IF('Conto economico'!$B$3="orientato alla catena di valore aggiunto",'Dropdown input'!$C$12,IF('Conto economico'!$B$3="intersettoriale",'Dropdown input'!$C$12,IF('Conto economico'!$B$3="selezionare",""))),IF(E15=6,IF('Conto economico'!$B$3="orientato alla catena di valore aggiunto",'Dropdown input'!$C$13,IF('Conto economico'!$B$3="intersettoriale",'Dropdown input'!$D$13,IF('Conto economico'!$B$3="selezionare",""))),IF(E15=7,IF('Conto economico'!$B$3="orientato alla catena di valore aggiunto",'Dropdown input'!$C$14,IF('Conto economico'!$B$3="intersettoriale",'Dropdown input'!$D$14,IF('Conto economico'!$B$3="selezionare",""))),IF(E15=8,IF('Conto economico'!$B$3="orientato alla catena di valore aggiunto",'Dropdown input'!$C$15,IF('Conto economico'!$B$3="intersettoriale",'Dropdown input'!$D$15,IF('Conto economico'!$B$3="selezionare",""))),IF(E15=9,IF('Conto economico'!$B$3="orientato alla catena di valore aggiunto",'Dropdown input'!$C$16,IF('Conto economico'!$B$3="intersettoriale",'Dropdown input'!$D$16,IF('Conto economico'!$B$3="selezionare",""))),IF(E15=10,IF('Conto economico'!$B$3="orientato alla catena di valore aggiunto",'Dropdown input'!$C$17,IF('Conto economico'!$B$3="intersettoriale",'Dropdown input'!$D$17,IF('Conto economico'!$B$3="selezionare",""))),IF(E15=11,IF('Conto economico'!$B$3="orientato alla catena di valore aggiunto",'Dropdown input'!$C$18,IF('Conto economico'!$B$3="intersettoriale",'Dropdown input'!$D$18,IF('Conto economico'!$B$3="selezionare",""))),IF(E15="",""))))))))))))</f>
        <v/>
      </c>
      <c r="I15" s="166" t="str">
        <f t="shared" si="1"/>
        <v/>
      </c>
      <c r="J15" s="138" t="str">
        <f t="shared" si="10"/>
        <v/>
      </c>
      <c r="K15" s="139" t="str">
        <f>IF(E15=1,'Dropdown input'!$I$8,IF(E15=2,'Dropdown input'!$I$9,IF(E15=3,'Dropdown input'!$I$10,IF(E15=4,'Dropdown input'!$I$11,IF(E15=5,'Dropdown input'!$I$12,IF(E15=6,'Dropdown input'!$I$13,IF(E15=7,'Dropdown input'!$I$14,IF(E15=8,'Dropdown input'!$I$15,IF(E15=9,"chiarire nello specifico con l'UFAG",IF(E15=10,'Dropdown input'!$I$17,IF(E15=11,'Dropdown input'!$I$18,"")))))))))))</f>
        <v/>
      </c>
      <c r="L15" s="455" t="str">
        <f t="shared" si="2"/>
        <v/>
      </c>
      <c r="M15" s="539" t="str">
        <f>IF(E15=1,IF('Conto economico'!$B$3="orientato alla catena di valore aggiunto",'Dropdown input'!$E$8,IF('Conto economico'!$B$3="intersettoriale",'Dropdown input'!$F$8,IF('Conto economico'!$B$3="selezionare",""))),IF(E15=2,IF('Conto economico'!$B$3="orientato alla catena di valore aggiunto",'Dropdown input'!$E$9,IF('Conto economico'!$B$3="intersettoriale",'Dropdown input'!$F$9,IF('Conto economico'!$B$3="selezionare",""))),IF(E15=3,IF('Conto economico'!$B$3="orientato alla catena di valore aggiunto",'Dropdown input'!$E$10,IF('Conto economico'!$B$3="intersettoriale",'Dropdown input'!$F$10,IF('Conto economico'!$B$3="selezionare",""))),IF(E15=4,IF('Conto economico'!$B$3="orientato alla catena di valore aggiunto",'Dropdown input'!$E$11,IF('Conto economico'!$B$3="intersettoriale",'Dropdown input'!$F$11,IF('Conto economico'!$B$3="selezionare",""))),IF(E15=5,IF('Conto economico'!$B$3="orientato alla catena di valore aggiunto",'Dropdown input'!$E$12,IF('Conto economico'!$B$3="intersettoriale",'Dropdown input'!$F$12,IF('Conto economico'!$B$3="selezionare",""))),IF(E15=6,IF('Conto economico'!$B$3="orientato alla catena di valore aggiunto",'Dropdown input'!$E$13,IF('Conto economico'!$B$3="intersettoriale",'Dropdown input'!$F$13,IF('Conto economico'!$B$3="selezionare",""))),IF(E15=7,IF('Conto economico'!$B$3="orientato alla catena di valore aggiunto",'Dropdown input'!$E$14,IF('Conto economico'!$B$3="intersettoriale",'Dropdown input'!$F$14,IF('Conto economico'!$B$3="selezionare",""))),IF(E15=8,IF('Conto economico'!$B$3="orientato alla catena di valore aggiunto",'Dropdown input'!$E$15,IF('Conto economico'!$B$3="intersettoriale",'Dropdown input'!$F$15,IF('Conto economico'!$B$3="selezionare",""))),IF(E15=9,IF('Conto economico'!$B$3="orientato alla catena di valore aggiunto",'Dropdown input'!$E$16,IF('Conto economico'!$B$3="intersettoriale",'Dropdown input'!$F$16,IF('Conto economico'!$B$3="selezionare",""))),IF(E15=10,IF('Conto economico'!$B$3="orientato alla catena di valore aggiunto",'Dropdown input'!$E$17,IF('Conto economico'!$B$3="intersettoriale",'Dropdown input'!$F$17,IF('Conto economico'!$B$3="selezionare",""))),IF(E15=11,IF('Conto economico'!$B$3="orientato alla catena di valore aggiunto",'Dropdown input'!$E$18,IF('Conto economico'!$B$3="intersettoriale",'Dropdown input'!$F$18,IF('Conto economico'!$B$3="selezionare",""))),IF(E15="",""))))))))))))</f>
        <v/>
      </c>
      <c r="N15" s="140" t="str">
        <f t="shared" si="11"/>
        <v/>
      </c>
      <c r="O15" s="546" t="str">
        <f>IFERROR(I15*(K15*N15),"")</f>
        <v/>
      </c>
      <c r="P15" s="543"/>
      <c r="Q15" s="458" t="str">
        <f t="shared" si="13"/>
        <v/>
      </c>
      <c r="R15" s="155" t="str">
        <f t="shared" si="14"/>
        <v/>
      </c>
      <c r="S15" s="168" t="str">
        <f t="shared" si="3"/>
        <v/>
      </c>
      <c r="T15" s="453" t="str">
        <f t="shared" si="4"/>
        <v/>
      </c>
      <c r="U15" s="169" t="str">
        <f t="shared" si="5"/>
        <v/>
      </c>
      <c r="V15" s="170"/>
      <c r="W15" s="171"/>
      <c r="X15" s="171"/>
      <c r="Y15" s="171"/>
      <c r="Z15" s="172" t="str">
        <f t="shared" si="6"/>
        <v/>
      </c>
      <c r="AA15" s="173">
        <f t="shared" si="7"/>
        <v>0</v>
      </c>
      <c r="AB15" s="170"/>
      <c r="AC15" s="165"/>
      <c r="AD15" s="170"/>
      <c r="AE15" s="165"/>
      <c r="AF15" s="170"/>
      <c r="AG15" s="170"/>
      <c r="AH15" s="174" t="str">
        <f t="shared" si="8"/>
        <v>N/A</v>
      </c>
    </row>
    <row r="16" spans="1:36" s="189" customFormat="1" outlineLevel="1" x14ac:dyDescent="0.3">
      <c r="A16" s="175" t="s">
        <v>206</v>
      </c>
      <c r="B16" s="176"/>
      <c r="C16" s="177" t="s">
        <v>160</v>
      </c>
      <c r="D16" s="178" t="s">
        <v>160</v>
      </c>
      <c r="E16" s="533" t="str">
        <f t="shared" si="9"/>
        <v/>
      </c>
      <c r="F16" s="179"/>
      <c r="G16" s="180">
        <f t="shared" si="0"/>
        <v>0</v>
      </c>
      <c r="H16" s="535" t="str">
        <f>IF(E16=1,IF('Conto economico'!$B$3="orientato alla catena di valore aggiunto",'Dropdown input'!$C$8,IF('Conto economico'!$B$3="intersettoriale",'Dropdown input'!$D$8,IF('Conto economico'!$B$3="selezionare",""))),IF(E16=2,IF('Conto economico'!$B$3="orientato alla catena di valore aggiunto",'Dropdown input'!$C$9,IF('Conto economico'!$B$3="intersettoriale",'Dropdown input'!$D$9,IF('Conto economico'!$B$3="selezionare",""))),IF(E16=3,IF('Conto economico'!$B$3="orientato alla catena di valore aggiunto",'Dropdown input'!$C$10,IF('Conto economico'!$B$3="intersettoriale",'Dropdown input'!$D$10,IF('Conto economico'!$B$3="selezionare",""))),IF(E16=4,IF('Conto economico'!$B$3="orientato alla catena di valore aggiunto",'Dropdown input'!$C$11,IF('Conto economico'!$B$3="intersettoriale",'Dropdown input'!$D$11,IF('Conto economico'!$B$3="selezionare",""))),IF(E16=5,IF('Conto economico'!$B$3="orientato alla catena di valore aggiunto",'Dropdown input'!$C$12,IF('Conto economico'!$B$3="intersettoriale",'Dropdown input'!$C$12,IF('Conto economico'!$B$3="selezionare",""))),IF(E16=6,IF('Conto economico'!$B$3="orientato alla catena di valore aggiunto",'Dropdown input'!$C$13,IF('Conto economico'!$B$3="intersettoriale",'Dropdown input'!$D$13,IF('Conto economico'!$B$3="selezionare",""))),IF(E16=7,IF('Conto economico'!$B$3="orientato alla catena di valore aggiunto",'Dropdown input'!$C$14,IF('Conto economico'!$B$3="intersettoriale",'Dropdown input'!$D$14,IF('Conto economico'!$B$3="selezionare",""))),IF(E16=8,IF('Conto economico'!$B$3="orientato alla catena di valore aggiunto",'Dropdown input'!$C$15,IF('Conto economico'!$B$3="intersettoriale",'Dropdown input'!$D$15,IF('Conto economico'!$B$3="selezionare",""))),IF(E16=9,IF('Conto economico'!$B$3="orientato alla catena di valore aggiunto",'Dropdown input'!$C$16,IF('Conto economico'!$B$3="intersettoriale",'Dropdown input'!$D$16,IF('Conto economico'!$B$3="selezionare",""))),IF(E16=10,IF('Conto economico'!$B$3="orientato alla catena di valore aggiunto",'Dropdown input'!$C$17,IF('Conto economico'!$B$3="intersettoriale",'Dropdown input'!$D$17,IF('Conto economico'!$B$3="selezionare",""))),IF(E16=11,IF('Conto economico'!$B$3="orientato alla catena di valore aggiunto",'Dropdown input'!$C$18,IF('Conto economico'!$B$3="intersettoriale",'Dropdown input'!$D$18,IF('Conto economico'!$B$3="selezionare",""))),IF(E16="",""))))))))))))</f>
        <v/>
      </c>
      <c r="I16" s="180" t="str">
        <f t="shared" si="1"/>
        <v/>
      </c>
      <c r="J16" s="535" t="str">
        <f t="shared" si="10"/>
        <v/>
      </c>
      <c r="K16" s="537" t="str">
        <f>IF(E16=1,'Dropdown input'!$I$8,IF(E16=2,'Dropdown input'!$I$9,IF(E16=3,'Dropdown input'!$I$10,IF(E16=4,'Dropdown input'!$I$11,IF(E16=5,'Dropdown input'!$I$12,IF(E16=6,'Dropdown input'!$I$13,IF(E16=7,'Dropdown input'!$I$14,IF(E16=8,'Dropdown input'!$I$15,IF(E16=9,"chiarire nello specifico con l'UFAG",IF(E16=10,'Dropdown input'!$I$17,IF(E16=11,'Dropdown input'!$I$18,"")))))))))))</f>
        <v/>
      </c>
      <c r="L16" s="455" t="str">
        <f t="shared" si="2"/>
        <v/>
      </c>
      <c r="M16" s="540" t="str">
        <f>IF(E16=1,IF('Conto economico'!$B$3="orientato alla catena di valore aggiunto",'Dropdown input'!$E$8,IF('Conto economico'!$B$3="intersettoriale",'Dropdown input'!$F$8,IF('Conto economico'!$B$3="selezionare",""))),IF(E16=2,IF('Conto economico'!$B$3="orientato alla catena di valore aggiunto",'Dropdown input'!$E$9,IF('Conto economico'!$B$3="intersettoriale",'Dropdown input'!$F$9,IF('Conto economico'!$B$3="selezionare",""))),IF(E16=3,IF('Conto economico'!$B$3="orientato alla catena di valore aggiunto",'Dropdown input'!$E$10,IF('Conto economico'!$B$3="intersettoriale",'Dropdown input'!$F$10,IF('Conto economico'!$B$3="selezionare",""))),IF(E16=4,IF('Conto economico'!$B$3="orientato alla catena di valore aggiunto",'Dropdown input'!$E$11,IF('Conto economico'!$B$3="intersettoriale",'Dropdown input'!$F$11,IF('Conto economico'!$B$3="selezionare",""))),IF(E16=5,IF('Conto economico'!$B$3="orientato alla catena di valore aggiunto",'Dropdown input'!$E$12,IF('Conto economico'!$B$3="intersettoriale",'Dropdown input'!$F$12,IF('Conto economico'!$B$3="selezionare",""))),IF(E16=6,IF('Conto economico'!$B$3="orientato alla catena di valore aggiunto",'Dropdown input'!$E$13,IF('Conto economico'!$B$3="intersettoriale",'Dropdown input'!$F$13,IF('Conto economico'!$B$3="selezionare",""))),IF(E16=7,IF('Conto economico'!$B$3="orientato alla catena di valore aggiunto",'Dropdown input'!$E$14,IF('Conto economico'!$B$3="intersettoriale",'Dropdown input'!$F$14,IF('Conto economico'!$B$3="selezionare",""))),IF(E16=8,IF('Conto economico'!$B$3="orientato alla catena di valore aggiunto",'Dropdown input'!$E$15,IF('Conto economico'!$B$3="intersettoriale",'Dropdown input'!$F$15,IF('Conto economico'!$B$3="selezionare",""))),IF(E16=9,IF('Conto economico'!$B$3="orientato alla catena di valore aggiunto",'Dropdown input'!$E$16,IF('Conto economico'!$B$3="intersettoriale",'Dropdown input'!$F$16,IF('Conto economico'!$B$3="selezionare",""))),IF(E16=10,IF('Conto economico'!$B$3="orientato alla catena di valore aggiunto",'Dropdown input'!$E$17,IF('Conto economico'!$B$3="intersettoriale",'Dropdown input'!$F$17,IF('Conto economico'!$B$3="selezionare",""))),IF(E16=11,IF('Conto economico'!$B$3="orientato alla catena di valore aggiunto",'Dropdown input'!$E$18,IF('Conto economico'!$B$3="intersettoriale",'Dropdown input'!$F$18,IF('Conto economico'!$B$3="selezionare",""))),IF(E16="",""))))))))))))</f>
        <v/>
      </c>
      <c r="N16" s="181" t="str">
        <f t="shared" si="11"/>
        <v/>
      </c>
      <c r="O16" s="547" t="str">
        <f t="shared" si="12"/>
        <v/>
      </c>
      <c r="P16" s="544"/>
      <c r="Q16" s="468" t="str">
        <f t="shared" si="13"/>
        <v/>
      </c>
      <c r="R16" s="182" t="str">
        <f t="shared" si="14"/>
        <v/>
      </c>
      <c r="S16" s="182" t="str">
        <f t="shared" si="3"/>
        <v/>
      </c>
      <c r="T16" s="453" t="str">
        <f t="shared" si="4"/>
        <v/>
      </c>
      <c r="U16" s="183" t="str">
        <f t="shared" si="5"/>
        <v/>
      </c>
      <c r="V16" s="184"/>
      <c r="W16" s="185"/>
      <c r="X16" s="185"/>
      <c r="Y16" s="185"/>
      <c r="Z16" s="186" t="str">
        <f t="shared" si="6"/>
        <v/>
      </c>
      <c r="AA16" s="187">
        <f t="shared" si="7"/>
        <v>0</v>
      </c>
      <c r="AB16" s="184"/>
      <c r="AC16" s="179"/>
      <c r="AD16" s="184"/>
      <c r="AE16" s="179"/>
      <c r="AF16" s="184"/>
      <c r="AG16" s="184"/>
      <c r="AH16" s="188" t="str">
        <f t="shared" si="8"/>
        <v>N/A</v>
      </c>
    </row>
    <row r="17" spans="1:36" ht="47" outlineLevel="1" thickBot="1" x14ac:dyDescent="0.35">
      <c r="A17" s="190" t="s">
        <v>29</v>
      </c>
      <c r="B17" s="190"/>
      <c r="C17" s="190"/>
      <c r="D17" s="190"/>
      <c r="E17" s="190"/>
      <c r="F17" s="190"/>
      <c r="G17" s="191"/>
      <c r="H17" s="190"/>
      <c r="I17" s="190"/>
      <c r="J17" s="190"/>
      <c r="K17" s="190"/>
      <c r="L17" s="467">
        <f>SUM(L8:L16)</f>
        <v>0</v>
      </c>
      <c r="M17" s="190"/>
      <c r="N17" s="190"/>
      <c r="O17" s="192">
        <f>SUM(O8:O16)</f>
        <v>0</v>
      </c>
      <c r="P17" s="461">
        <f>SUM(P8:P16)</f>
        <v>0</v>
      </c>
      <c r="Q17" s="469"/>
      <c r="R17" s="195"/>
      <c r="S17" s="195">
        <f>SUM(S8:S16)</f>
        <v>0</v>
      </c>
      <c r="T17" s="195">
        <f>SUM(T8:T16)</f>
        <v>0</v>
      </c>
      <c r="U17" s="193" t="str">
        <f t="shared" si="5"/>
        <v/>
      </c>
      <c r="V17" s="194">
        <f t="shared" ref="V17:AA17" si="15">SUM(V8:V15)</f>
        <v>0</v>
      </c>
      <c r="W17" s="195">
        <f t="shared" si="15"/>
        <v>0</v>
      </c>
      <c r="X17" s="195">
        <f t="shared" si="15"/>
        <v>0</v>
      </c>
      <c r="Y17" s="195">
        <f t="shared" si="15"/>
        <v>0</v>
      </c>
      <c r="Z17" s="192">
        <f t="shared" si="15"/>
        <v>0</v>
      </c>
      <c r="AA17" s="196">
        <f t="shared" si="15"/>
        <v>0</v>
      </c>
      <c r="AB17" s="191"/>
      <c r="AC17" s="191"/>
      <c r="AD17" s="191"/>
      <c r="AE17" s="191"/>
      <c r="AF17" s="191"/>
      <c r="AG17" s="191"/>
      <c r="AH17" s="197" t="str">
        <f>IFERROR(IF(AA17=(B17-T17),"Finanziamento=investimento","!"),"N/A")</f>
        <v>Finanziamento=investimento</v>
      </c>
    </row>
    <row r="18" spans="1:36" s="7" customFormat="1" ht="28.5" customHeight="1" thickTop="1" x14ac:dyDescent="0.3">
      <c r="A18" s="198"/>
      <c r="B18" s="199"/>
      <c r="C18" s="200"/>
      <c r="D18" s="200"/>
      <c r="E18" s="200"/>
      <c r="F18" s="200"/>
      <c r="G18" s="201"/>
      <c r="H18" s="201"/>
      <c r="I18" s="200"/>
      <c r="J18" s="201"/>
      <c r="L18" s="6"/>
      <c r="S18" s="6"/>
      <c r="Y18" s="202"/>
      <c r="AG18" s="6"/>
      <c r="AH18" s="6"/>
      <c r="AI18" s="6"/>
      <c r="AJ18" s="6"/>
    </row>
    <row r="19" spans="1:36" s="420" customFormat="1" ht="18" x14ac:dyDescent="0.3">
      <c r="A19" s="417" t="s">
        <v>300</v>
      </c>
      <c r="B19" s="418"/>
      <c r="C19" s="418"/>
      <c r="D19" s="418"/>
      <c r="E19" s="418"/>
      <c r="F19" s="418"/>
      <c r="G19" s="418"/>
      <c r="H19" s="418"/>
      <c r="I19" s="418"/>
      <c r="J19" s="417"/>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9"/>
      <c r="AI19" s="419"/>
    </row>
    <row r="20" spans="1:36" s="91" customFormat="1" ht="48.65" customHeight="1" x14ac:dyDescent="0.3">
      <c r="A20" s="569" t="s">
        <v>301</v>
      </c>
      <c r="B20" s="569"/>
      <c r="C20" s="569"/>
      <c r="D20" s="569"/>
      <c r="E20" s="569"/>
      <c r="F20" s="569"/>
      <c r="G20" s="569"/>
      <c r="H20" s="569"/>
      <c r="I20" s="569"/>
      <c r="J20" s="553"/>
      <c r="K20" s="553"/>
      <c r="L20" s="553"/>
      <c r="M20" s="553"/>
      <c r="N20" s="553"/>
      <c r="O20" s="553"/>
      <c r="P20" s="553"/>
      <c r="Q20" s="553"/>
      <c r="R20" s="108"/>
      <c r="S20" s="108"/>
      <c r="T20" s="108"/>
      <c r="U20" s="108"/>
      <c r="V20" s="108"/>
      <c r="W20" s="108"/>
      <c r="X20" s="108"/>
      <c r="Y20" s="108"/>
      <c r="Z20" s="108"/>
      <c r="AA20" s="108"/>
      <c r="AB20" s="108"/>
      <c r="AC20" s="108"/>
      <c r="AD20" s="109"/>
    </row>
    <row r="21" spans="1:36" x14ac:dyDescent="0.3">
      <c r="Y21" s="6"/>
      <c r="Z21" s="98"/>
    </row>
    <row r="22" spans="1:36" x14ac:dyDescent="0.3">
      <c r="A22" s="515" t="s">
        <v>286</v>
      </c>
      <c r="B22" s="516">
        <v>500000</v>
      </c>
      <c r="Y22" s="6"/>
      <c r="Z22" s="98"/>
    </row>
    <row r="23" spans="1:36" x14ac:dyDescent="0.3">
      <c r="A23" s="116" t="s">
        <v>42</v>
      </c>
      <c r="B23" s="516">
        <v>10000</v>
      </c>
      <c r="Y23" s="6"/>
      <c r="Z23" s="98"/>
    </row>
    <row r="24" spans="1:36" x14ac:dyDescent="0.3">
      <c r="X24" s="6" t="s">
        <v>38</v>
      </c>
      <c r="Y24" s="6"/>
      <c r="Z24" s="98"/>
    </row>
    <row r="25" spans="1:36" s="98" customFormat="1" ht="94.5" customHeight="1" outlineLevel="1" x14ac:dyDescent="0.3">
      <c r="A25" s="473" t="s">
        <v>285</v>
      </c>
      <c r="B25" s="473" t="s">
        <v>279</v>
      </c>
      <c r="C25" s="471" t="s">
        <v>278</v>
      </c>
      <c r="D25" s="471" t="s">
        <v>35</v>
      </c>
      <c r="E25" s="472" t="s">
        <v>36</v>
      </c>
      <c r="F25" s="474" t="s">
        <v>280</v>
      </c>
      <c r="G25" s="117" t="s">
        <v>43</v>
      </c>
      <c r="H25" s="118" t="s">
        <v>44</v>
      </c>
      <c r="I25" s="117" t="s">
        <v>45</v>
      </c>
      <c r="J25" s="483" t="s">
        <v>250</v>
      </c>
      <c r="K25" s="125" t="s">
        <v>231</v>
      </c>
      <c r="L25" s="128" t="s">
        <v>257</v>
      </c>
      <c r="M25" s="126" t="s">
        <v>204</v>
      </c>
      <c r="N25" s="464" t="s">
        <v>49</v>
      </c>
      <c r="O25" s="117" t="s">
        <v>264</v>
      </c>
      <c r="P25" s="484" t="s">
        <v>46</v>
      </c>
      <c r="Q25" s="485" t="s">
        <v>47</v>
      </c>
      <c r="R25" s="486" t="s">
        <v>48</v>
      </c>
      <c r="S25" s="486" t="s">
        <v>50</v>
      </c>
      <c r="T25" s="116" t="s">
        <v>232</v>
      </c>
      <c r="U25" s="125" t="s">
        <v>265</v>
      </c>
      <c r="V25" s="126" t="s">
        <v>51</v>
      </c>
      <c r="W25" s="126" t="s">
        <v>39</v>
      </c>
      <c r="X25" s="205" t="s">
        <v>40</v>
      </c>
      <c r="Y25" s="116" t="s">
        <v>205</v>
      </c>
      <c r="Z25" s="487" t="s">
        <v>52</v>
      </c>
      <c r="AA25" s="6"/>
    </row>
    <row r="26" spans="1:36" ht="77.5" outlineLevel="1" x14ac:dyDescent="0.3">
      <c r="A26" s="512" t="s">
        <v>282</v>
      </c>
      <c r="B26" s="488">
        <v>0.5</v>
      </c>
      <c r="C26" s="551" t="s">
        <v>276</v>
      </c>
      <c r="D26" s="135" t="s">
        <v>274</v>
      </c>
      <c r="E26" s="465">
        <f>IF(D26="Investimenti collettivi nell'interesse del progetto globale",1,IF(D26="Sviluppo di un ramo aziendale nell'azienda agricola",2,IF(D26="ZM: trasformazione, stoccaggio e commercializzazione in comune di prodotti agricoli regionali",3,IF(D26="ZC: trasformazione, stoccaggio e commercializzazione in comune di prodotti agricoli regionali",4,IF(D26="Regione di pianura: trasformazione, stoccaggio e commercializzazione  in comune di prodotti agricoli regionali",5,IF(D26="Altre misure nell'interesse del progetto globale (riduzione min. 50%)",6,IF(D26="Edifici alpestre",7,IF(D26="Stalle individuali per animali che consumano foraggio grezzo",8,IF(D26="Provvedimenti di migliorie fondiarie",9,IF(D26="Provvedimenti individuali obiettivi ecologici",10,IF(D26="…selezionare misura","")))))))))))</f>
        <v>3</v>
      </c>
      <c r="F26" s="465" t="str">
        <f>IF(E26&lt;3,"",IF(E26&gt;3,"",IF(B26&gt;19%,"costruzioni","PSR")))</f>
        <v>costruzioni</v>
      </c>
      <c r="G26" s="137">
        <f>IF($B$26&lt;0.8,($B$22-B23)*B26,$B$22)</f>
        <v>245000</v>
      </c>
      <c r="H26" s="138">
        <f>IF($B$26&lt;0.2,0.33,0)</f>
        <v>0</v>
      </c>
      <c r="I26" s="137">
        <f>IF(H26=0,G26,(1-H26)*G26)</f>
        <v>245000</v>
      </c>
      <c r="J26" s="495">
        <f>IF(E26=1,(IF(C26="Pianura",34%,IF(C26="ZC / ZM I",37%,IF(C26="ZM II - IV, regione d'estivazione",40%,)))),IF(E26=2,(IF(C26="Pianura",34%,IF(C26="ZC / ZM I",37%,IF(C26="ZM II - IV, regione d'estivazione",40%,)))),IF(E26=3,IF(F26="costruzioni",22%,IF(C26="Pianura",34%,IF(C26="ZC / ZM I",37%,IF(C26="ZM II - IV, regione d'estivazione",40%,)))),IF(E26=4,37%,IF(E26=5,34%,IF(E26=6,(IF(C26="Pianura",34%,IF(C26="ZC / ZM I",37%,IF(C26="ZM II - IV, regione d'estivazione",40%,)))),IF(E26=7,"N/A",IF(E26=8,"N/A",IF(E26=9,"chiarire nello specifico con l'UFAG",IF(E26=10,"N/A",IF(E26="","")))))))))))</f>
        <v>0.22</v>
      </c>
      <c r="K26" s="139" t="str">
        <f>IF(E26=1,IF('Conto economico'!$B$3="orientato alla catena di valore aggiunto",'Dropdown input'!$E$8,IF('Conto economico'!$B$3="intersettoriale",'Dropdown input'!$F$8,IF('Conto economico'!$B$3="selezionare",""))),IF(E26=2,IF('Conto economico'!$B$3="orientato alla catena di valore aggiunto",'Dropdown input'!$E$9,IF('Conto economico'!$B$3="intersettoriale",'Dropdown input'!$F$9,IF('Conto economico'!$B$3="selezionare",""))),IF(E26=4,IF('Conto economico'!$B$3="orientato alla catena di valore aggiunto",'Dropdown input'!$E$11,IF('Conto economico'!$B$3="intersettoriale",'Dropdown input'!$F$11,IF('Conto economico'!$B$3="selezionare",""))),IF(E26=5,IF('Conto economico'!$B$3="orientato alla catena di valore aggiunto",'Dropdown input'!$E$12,IF('Conto economico'!$B$3="intersettoriale",'Dropdown input'!$F$12,IF('Conto economico'!$B$3="selezionare",""))),IF(E26=6,IF('Conto economico'!$B$3="orientato alla catena di valore aggiunto",'Dropdown input'!$E$13,IF('Conto economico'!$B$3="intersettoriale",'Dropdown input'!$F$13,IF('Conto economico'!$B$3="selezionare",""))),IF(E26=7,IF('Conto economico'!$B$3="orientato alla catena di valore aggiunto",'Dropdown input'!$E$14,IF('Conto economico'!$B$3="intersettoriale",'Dropdown input'!$F$14,IF('Conto economico'!$B$3="selezionare",""))),IF(E26=8,IF('Conto economico'!$B$3="orientato alla catena di valore aggiunto",'Dropdown input'!$E$15,IF('Conto economico'!$B$3="intersettoriale",'Dropdown input'!$F$15,IF('Conto economico'!$B$3="selezionare",""))),IF(E26=9,IF('Conto economico'!$B$3="orientato alla catena di valore aggiunto",'Dropdown input'!$E$16,IF('Conto economico'!$B$3="intersettoriale",'Dropdown input'!$F$16,IF('Conto economico'!$B$3="selezionare",""))),IF(E26=10,IF('Conto economico'!$B$3="orientato alla catena di valore aggiunto",'Dropdown input'!$E$17,IF('Conto economico'!$B$3="intersettoriale",'Dropdown input'!$F$17,IF('Conto economico'!$B$3="selezionare",""))),IF(E26="","",IF(E26=3,IF(F26="costruzioni",IF('Conto economico'!$B$3="orientato alla catena di valore aggiunto",'Dropdown input'!$E$10,IF('Conto economico'!$B$3="intersettoriale",'Dropdown input'!$F$10,IF('Conto economico'!$B$3="selezionare","selezionare tipo PSR"))),IF(E26=3,IF(F26="PSR",IF('Conto economico'!$B$3="orientato alla catena di valore aggiunto",'Dropdown input'!$E$11,IF('Conto economico'!$B$3="intersettoriale",'Dropdown input'!$F$11,IF('Conto economico'!$B$3="selezionare","selezionare tipo PSR")))))))))))))))))</f>
        <v>selezionare tipo PSR</v>
      </c>
      <c r="L26" s="140" t="str">
        <f>IFERROR(J26+J26*K26,"")</f>
        <v/>
      </c>
      <c r="M26" s="462">
        <f>IF(E26=1,'Dropdown input'!$I$8,IF(E26=2,'Dropdown input'!$I$9,IF(F26="costruzioni",'Dropdown input'!$I$10,IF(F26="PSR",'Dropdown input'!$I$11,IF(E26=4,'Dropdown input'!$I$11,IF(E26=5,'Dropdown input'!$I$12,IF(E26=6,'Dropdown input'!$I$13,IF(E26=7,'Dropdown input'!$I$14,IF(E26=8,'Dropdown input'!$I$15,IF(E26=9,"chiarire nello specifico con l'UFAG",IF(E26=10,'Dropdown input'!$I$17,"")))))))))))</f>
        <v>0.9</v>
      </c>
      <c r="N26" s="454" t="e">
        <f>I26*L26*M26</f>
        <v>#VALUE!</v>
      </c>
      <c r="O26" s="459"/>
      <c r="P26" s="457" t="str">
        <f>IFERROR((O26+N26)/I26,"")</f>
        <v/>
      </c>
      <c r="Q26" s="141" t="str">
        <f>IFERROR(IF(P26&lt;M26*L26,P26/M26,L26),"")</f>
        <v/>
      </c>
      <c r="R26" s="142" t="str">
        <f>IFERROR(Q26*I26,"")</f>
        <v/>
      </c>
      <c r="S26" s="452" t="str">
        <f>IFERROR(N26+R26+O26,"")</f>
        <v/>
      </c>
      <c r="T26" s="143" t="str">
        <f>IFERROR(S26/$B$22,"")</f>
        <v/>
      </c>
      <c r="U26" s="144"/>
      <c r="V26" s="145"/>
      <c r="W26" s="145"/>
      <c r="X26" s="145"/>
      <c r="Y26" s="146"/>
      <c r="Z26" s="147">
        <f>SUM(U26:Y26)</f>
        <v>0</v>
      </c>
    </row>
    <row r="27" spans="1:36" ht="77.5" outlineLevel="1" x14ac:dyDescent="0.3">
      <c r="A27" s="513" t="s">
        <v>283</v>
      </c>
      <c r="B27" s="489">
        <v>0.2</v>
      </c>
      <c r="C27" s="152" t="s">
        <v>169</v>
      </c>
      <c r="D27" s="152" t="s">
        <v>274</v>
      </c>
      <c r="E27" s="466">
        <f>IF(D27="Investimenti collettivi nell'interesse del progetto globale",1,IF(D27="Sviluppo di un ramo aziendale nell'azienda agricola",2,IF(D27="ZM: trasformazione, stoccaggio e commercializzazione in comune di prodotti agricoli regionali",3,IF(D27="ZC: trasformazione, stoccaggio e commercializzazione in comune di prodotti agricoli regionali",4,IF(D27="Regione di pianura: trasformazione, stoccaggio e commercializzazione  in comune di prodotti agricoli regionali",5,IF(D27="Altre misure nell'interesse del progetto globale (riduzione min. 50%)",6,IF(D27="Edifici alpestre",7,IF(D27="Stalle individuali per animali che consumano foraggio grezzo",8,IF(D27="Provvedimenti di migliorie fondiarie",9,IF(D27="Provvedimenti individuali obiettivi ecologici",10,IF(D27="…selezionare misura","")))))))))))</f>
        <v>3</v>
      </c>
      <c r="F27" s="466" t="str">
        <f>IF(E27&lt;3,"",IF(E27&gt;3,"",IF(E27=3,IF(100%-$B$26&lt;=19%,"costruzioni","PSR"))))</f>
        <v>PSR</v>
      </c>
      <c r="G27" s="154">
        <f>IF($B$26&lt;0.8,($B$22-B23)*B27,0)</f>
        <v>98000</v>
      </c>
      <c r="H27" s="138">
        <f>IF($B$26&gt;0.79,1,IF(B27=0,1,0.33))</f>
        <v>0.33</v>
      </c>
      <c r="I27" s="137">
        <f>IF(H27=0,G27,(1-H27)*G27)</f>
        <v>65660</v>
      </c>
      <c r="J27" s="496">
        <f>IF(E27=1,(IF(C27="Pianura",34%,IF(C27="ZC / ZM I",37%,IF(C27="ZM II - IV, regione d'estivazione",40%,)))),IF(E27=2,(IF(C27="Pianura",34%,IF(C27="ZC / ZM I",37%,IF(C27="ZM II - IV, regione d'estivazione",40%,)))),IF(E27=3,IF(F27="costruzioni",22%,IF(C27="Pianura",34%,IF(C27="ZC / ZM I",37%,IF(C27="ZM II - IV, regione d'estivazione",40%,)))),IF(E27=4,37%,IF(E27=5,34%,IF(E27=6,(IF(C27="Pianura",34%,IF(C27="ZC / ZM I",37%,IF(C27="ZM II - IV, regione d'estivazione",40%,)))),IF(E27=7,"N/A",IF(E27=8,"N/A",IF(E27=9,"chiarire nello specifico con l'UFAG",IF(E27=10,"N/A",IF(E27="","")))))))))))</f>
        <v>0.37</v>
      </c>
      <c r="K27" s="139" t="str">
        <f>IF(E27=1,IF('Conto economico'!$B$3="orientato alla catena di valore aggiunto",'Dropdown input'!$E$8,IF('Conto economico'!$B$3="intersettoriale",'Dropdown input'!$F$8,IF('Conto economico'!$B$3="selezionare",""))),IF(E27=2,IF('Conto economico'!$B$3="orientato alla catena di valore aggiunto",'Dropdown input'!$E$9,IF('Conto economico'!$B$3="intersettoriale",'Dropdown input'!$F$9,IF('Conto economico'!$B$3="selezionare",""))),IF(E27=4,IF('Conto economico'!$B$3="orientato alla catena di valore aggiunto",'Dropdown input'!$E$11,IF('Conto economico'!$B$3="intersettoriale",'Dropdown input'!$F$11,IF('Conto economico'!$B$3="selezionare",""))),IF(E27=5,IF('Conto economico'!$B$3="orientato alla catena di valore aggiunto",'Dropdown input'!$E$12,IF('Conto economico'!$B$3="intersettoriale",'Dropdown input'!$F$12,IF('Conto economico'!$B$3="selezionare",""))),IF(E27=6,IF('Conto economico'!$B$3="orientato alla catena di valore aggiunto",'Dropdown input'!$E$13,IF('Conto economico'!$B$3="intersettoriale",'Dropdown input'!$F$13,IF('Conto economico'!$B$3="selezionare",""))),IF(E27=7,IF('Conto economico'!$B$3="orientato alla catena di valore aggiunto",'Dropdown input'!$E$14,IF('Conto economico'!$B$3="intersettoriale",'Dropdown input'!$F$14,IF('Conto economico'!$B$3="selezionare",""))),IF(E27=8,IF('Conto economico'!$B$3="orientato alla catena di valore aggiunto",'Dropdown input'!$E$15,IF('Conto economico'!$B$3="intersettoriale",'Dropdown input'!$F$15,IF('Conto economico'!$B$3="selezionare",""))),IF(E27=9,IF('Conto economico'!$B$3="orientato alla catena di valore aggiunto",'Dropdown input'!$E$16,IF('Conto economico'!$B$3="intersettoriale",'Dropdown input'!$F$16,IF('Conto economico'!$B$3="selezionare",""))),IF(E27=10,IF('Conto economico'!$B$3="orientato alla catena di valore aggiunto",'Dropdown input'!$E$17,IF('Conto economico'!$B$3="intersettoriale",'Dropdown input'!$F$17,IF('Conto economico'!$B$3="selezionare",""))),IF(E27="","",IF(E27=3,IF(F27="costruzioni",IF('Conto economico'!$B$3="orientato alla catena di valore aggiunto",'Dropdown input'!$E$10,IF('Conto economico'!$B$3="intersettoriale",'Dropdown input'!$F$10,IF('Conto economico'!$B$3="selezionare","selezionare tipo PSR"))),IF(E27=3,IF(F27="PSR",IF('Conto economico'!$B$3="orientato alla catena di valore aggiunto",'Dropdown input'!$E$11,IF('Conto economico'!$B$3="intersettoriale",'Dropdown input'!$F$11,IF('Conto economico'!$B$3="selezionare","selezionare tipo PSR")))))))))))))))))</f>
        <v>selezionare tipo PSR</v>
      </c>
      <c r="L27" s="140" t="str">
        <f>IFERROR(J27+J27*K27,"")</f>
        <v/>
      </c>
      <c r="M27" s="462">
        <f>IF(E27=1,'Dropdown input'!$I$8,IF(E27=2,'Dropdown input'!$I$9,IF(F27="costruzioni",'Dropdown input'!$I$10,IF(F27="PSR",'Dropdown input'!$I$11,IF(E27=4,'Dropdown input'!$I$11,IF(E27=5,'Dropdown input'!$I$12,IF(E27=6,'Dropdown input'!$I$13,IF(E27=7,'Dropdown input'!$I$14,IF(E27=8,'Dropdown input'!$I$15,IF(E27=9,"chiarire nello specifico con l'UFAG",IF(E27=10,'Dropdown input'!$I$17,"")))))))))))</f>
        <v>0.8</v>
      </c>
      <c r="N27" s="455" t="e">
        <f>I27*L27*M27</f>
        <v>#VALUE!</v>
      </c>
      <c r="O27" s="460"/>
      <c r="P27" s="458" t="str">
        <f>IFERROR((O27+N27)/I27,"")</f>
        <v/>
      </c>
      <c r="Q27" s="155" t="str">
        <f>IFERROR(IF(P27&lt;M27*L27,P27/M27,L27),"")</f>
        <v/>
      </c>
      <c r="R27" s="156" t="str">
        <f>IFERROR(Q27*I27,"")</f>
        <v/>
      </c>
      <c r="S27" s="453" t="str">
        <f>IFERROR(N27+R27+O27,"")</f>
        <v/>
      </c>
      <c r="T27" s="143" t="str">
        <f>IFERROR(S27/$B$22,"")</f>
        <v/>
      </c>
      <c r="U27" s="157"/>
      <c r="V27" s="158"/>
      <c r="W27" s="158"/>
      <c r="X27" s="158"/>
      <c r="Y27" s="159"/>
      <c r="Z27" s="160">
        <f>SUM(U27:Y27)</f>
        <v>0</v>
      </c>
    </row>
    <row r="28" spans="1:36" ht="77.5" outlineLevel="1" x14ac:dyDescent="0.3">
      <c r="A28" s="514" t="s">
        <v>239</v>
      </c>
      <c r="B28" s="490">
        <v>0.3</v>
      </c>
      <c r="C28" s="164" t="s">
        <v>239</v>
      </c>
      <c r="D28" s="164" t="s">
        <v>274</v>
      </c>
      <c r="E28" s="475">
        <f>IF(D28="Investimenti collettivi nell'interesse del progetto globale",1,IF(D28="Sviluppo di un ramo aziendale nell'azienda agricola",2,IF(D28="ZM: trasformazione, stoccaggio e commercializzazione in comune di prodotti agricoli regionali",3,IF(D28="ZC: trasformazione, stoccaggio e commercializzazione in comune di prodotti agricoli regionali",4,IF(D28="Regione di pianura: trasformazione, stoccaggio e commercializzazione  in comune di prodotti agricoli regionali",5,IF(D28="Altre misure nell'interesse del progetto globale (riduzione min. 50%)",6,IF(D28="Edifici alpestre",7,IF(D28="Stalle individuali per animali che consumano foraggio grezzo",8,IF(D28="Provvedimenti di migliorie fondiarie",9,IF(D28="Provvedimenti individuali obiettivi ecologici",10,IF(D28="…selezionare misura","")))))))))))</f>
        <v>3</v>
      </c>
      <c r="F28" s="466" t="str">
        <f>IF(E28&lt;3,"",IF(E28&gt;3,"",IF(E28=3,IF(100%-$B$26&lt;=19%,"costruzioni","PSR"))))</f>
        <v>PSR</v>
      </c>
      <c r="G28" s="166">
        <f>IF($B$26&lt;0.8,($B$22-B23)*B28,0)</f>
        <v>147000</v>
      </c>
      <c r="H28" s="138">
        <f>IF($B$26&gt;0.79,1,IF(B28=0,1,0.33))</f>
        <v>0.33</v>
      </c>
      <c r="I28" s="493">
        <f>IF(H28=0,G28,(1-H28)*G28)</f>
        <v>98489.999999999985</v>
      </c>
      <c r="J28" s="470">
        <f>IF(E28=1,(IF(C28="Pianura",34%,IF(C28="ZC / ZM I",37%,IF(C28="ZM II - IV, regione d'estivazione",40%,)))),IF(E28=2,(IF(C28="Pianura",34%,IF(C28="ZC / ZM I",37%,IF(C28="ZM II - IV, regione d'estivazione",40%,)))),IF(E28=3,IF(F28="costruzioni",22%,IF(C28="Pianura",34%,IF(C28="ZC / ZM I",37%,IF(C28="ZM II - IV, regione d'estivazione",40%,)))),IF(E28=4,37%,IF(E28=5,34%,IF(E28=6,(IF(C28="Pianura",34%,IF(C28="ZC / ZM I",37%,IF(C28="ZM II - IV, regione d'estivazione",40%,)))),IF(E28=7,"N/A",IF(E28=8,"N/A",IF(E28=9,"chiarire nello specifico con l'UFAG",IF(E28=10,"N/A",IF(E28="","")))))))))))</f>
        <v>0.34</v>
      </c>
      <c r="K28" s="139" t="str">
        <f>IF(E28=1,IF('Conto economico'!$B$3="orientato alla catena di valore aggiunto",'Dropdown input'!$E$8,IF('Conto economico'!$B$3="intersettoriale",'Dropdown input'!$F$8,IF('Conto economico'!$B$3="selezionare",""))),IF(E28=2,IF('Conto economico'!$B$3="orientato alla catena di valore aggiunto",'Dropdown input'!$E$9,IF('Conto economico'!$B$3="intersettoriale",'Dropdown input'!$F$9,IF('Conto economico'!$B$3="selezionare",""))),IF(E28=4,IF('Conto economico'!$B$3="orientato alla catena di valore aggiunto",'Dropdown input'!$E$11,IF('Conto economico'!$B$3="intersettoriale",'Dropdown input'!$F$11,IF('Conto economico'!$B$3="selezionare",""))),IF(E28=5,IF('Conto economico'!$B$3="orientato alla catena di valore aggiunto",'Dropdown input'!$E$12,IF('Conto economico'!$B$3="intersettoriale",'Dropdown input'!$F$12,IF('Conto economico'!$B$3="selezionare",""))),IF(E28=6,IF('Conto economico'!$B$3="orientato alla catena di valore aggiunto",'Dropdown input'!$E$13,IF('Conto economico'!$B$3="intersettoriale",'Dropdown input'!$F$13,IF('Conto economico'!$B$3="selezionare",""))),IF(E28=7,IF('Conto economico'!$B$3="orientato alla catena di valore aggiunto",'Dropdown input'!$E$14,IF('Conto economico'!$B$3="intersettoriale",'Dropdown input'!$F$14,IF('Conto economico'!$B$3="selezionare",""))),IF(E28=8,IF('Conto economico'!$B$3="orientato alla catena di valore aggiunto",'Dropdown input'!$E$15,IF('Conto economico'!$B$3="intersettoriale",'Dropdown input'!$F$15,IF('Conto economico'!$B$3="selezionare",""))),IF(E28=9,IF('Conto economico'!$B$3="orientato alla catena di valore aggiunto",'Dropdown input'!$E$16,IF('Conto economico'!$B$3="intersettoriale",'Dropdown input'!$F$16,IF('Conto economico'!$B$3="selezionare",""))),IF(E28=10,IF('Conto economico'!$B$3="orientato alla catena di valore aggiunto",'Dropdown input'!$E$17,IF('Conto economico'!$B$3="intersettoriale",'Dropdown input'!$F$17,IF('Conto economico'!$B$3="selezionare",""))),IF(E28="","",IF(E28=3,IF(F28="costruzioni",IF('Conto economico'!$B$3="orientato alla catena di valore aggiunto",'Dropdown input'!$E$10,IF('Conto economico'!$B$3="intersettoriale",'Dropdown input'!$F$10,IF('Conto economico'!$B$3="selezionare","selezionare tipo PSR"))),IF(E28=3,IF(F28="PSR",IF('Conto economico'!$B$3="orientato alla catena di valore aggiunto",'Dropdown input'!$E$11,IF('Conto economico'!$B$3="intersettoriale",'Dropdown input'!$F$11,IF('Conto economico'!$B$3="selezionare","selezionare tipo PSR")))))))))))))))))</f>
        <v>selezionare tipo PSR</v>
      </c>
      <c r="L28" s="477" t="str">
        <f>IFERROR(J28+J28*K28,"")</f>
        <v/>
      </c>
      <c r="M28" s="462">
        <f>IF(E28=1,'Dropdown input'!$I$8,IF(E28=2,'Dropdown input'!$I$9,IF(F28="costruzioni",'Dropdown input'!$I$10,IF(F28="PSR",'Dropdown input'!$I$11,IF(E28=4,'Dropdown input'!$I$11,IF(E28=5,'Dropdown input'!$I$12,IF(E28=6,'Dropdown input'!$I$13,IF(E28=7,'Dropdown input'!$I$14,IF(E28=8,'Dropdown input'!$I$15,IF(E28=9,"chiarire nello specifico con l'UFAG",IF(E28=10,'Dropdown input'!$I$17,"")))))))))))</f>
        <v>0.8</v>
      </c>
      <c r="N28" s="476" t="e">
        <f>I28*L28*M28</f>
        <v>#VALUE!</v>
      </c>
      <c r="O28" s="478"/>
      <c r="P28" s="468" t="str">
        <f>IFERROR((O28+N28)/I28,"")</f>
        <v/>
      </c>
      <c r="Q28" s="167" t="str">
        <f>IFERROR(IF(P28&lt;M28*L28,P28/M28,L28),"")</f>
        <v/>
      </c>
      <c r="R28" s="168" t="str">
        <f>IFERROR(Q28*I28,"")</f>
        <v/>
      </c>
      <c r="S28" s="479" t="str">
        <f>IFERROR(N28+R28+O28,"")</f>
        <v/>
      </c>
      <c r="T28" s="169" t="str">
        <f>IFERROR(S28/$B$22,"")</f>
        <v/>
      </c>
      <c r="U28" s="170"/>
      <c r="V28" s="171"/>
      <c r="W28" s="171"/>
      <c r="X28" s="171"/>
      <c r="Y28" s="172"/>
      <c r="Z28" s="173">
        <f>SUM(U28:Y28)</f>
        <v>0</v>
      </c>
    </row>
    <row r="29" spans="1:36" ht="78" outlineLevel="1" thickBot="1" x14ac:dyDescent="0.35">
      <c r="A29" s="511"/>
      <c r="B29" s="517">
        <f>IF(SUM(B26:B28)=1,SUM(B26:B28),"La somma deve essere 100%!")</f>
        <v>1</v>
      </c>
      <c r="C29" s="552"/>
      <c r="D29" s="491" t="s">
        <v>274</v>
      </c>
      <c r="E29" s="481">
        <f>IF(D29="Investimenti collettivi nell'interesse del progetto globale",1,IF(D29="Sviluppo di un ramo aziendale nell'azienda agricola",2,IF(D29="ZM: trasformazione, stoccaggio e commercializzazione in comune di prodotti agricoli regionali",3,IF(D29="ZC: trasformazione, stoccaggio e commercializzazione in comune di prodotti agricoli regionali",4,IF(D29="Regione di pianura: trasformazione, stoccaggio e commercializzazione  in comune di prodotti agricoli regionali",5,IF(D29="Altre misure nell'interesse del progetto globale (riduzione min. 50%)",6,IF(D29="Edifici alpestre",7,IF(D29="Stalle individuali per animali che consumano foraggio grezzo",8,IF(D29="Provvedimenti di migliorie fondiarie",9,IF(D29="Provvedimenti individuali obiettivi ecologici",10,IF(D29="…selezionare misura","")))))))))))</f>
        <v>3</v>
      </c>
      <c r="F29" s="482"/>
      <c r="G29" s="494">
        <f>B22-B23</f>
        <v>490000</v>
      </c>
      <c r="H29" s="492">
        <f>IF($B$26&gt;0.79,0,(B26*H26+B27*H27+B28*H28))</f>
        <v>0.16500000000000001</v>
      </c>
      <c r="I29" s="494">
        <f>G29*(1-H29)</f>
        <v>409150</v>
      </c>
      <c r="J29" s="497">
        <f>IF(I27&gt;0,(($I$26/$I$29)*J26+($I$27/$I$29)*J27+($I$28/$I$29)*J28),J26)</f>
        <v>0.27295808383233533</v>
      </c>
      <c r="K29" s="498" t="e">
        <f>(L29-J29)/J29</f>
        <v>#VALUE!</v>
      </c>
      <c r="L29" s="499" t="e">
        <f>($I$26/$I$29)*L26+($I$27/$I$29)*L27+($I$28/$I$29)*L28</f>
        <v>#VALUE!</v>
      </c>
      <c r="M29" s="499" t="e">
        <f>N29/(I29*L29)</f>
        <v>#VALUE!</v>
      </c>
      <c r="N29" s="500" t="e">
        <f>SUM(N26:N28)</f>
        <v>#VALUE!</v>
      </c>
      <c r="O29" s="501">
        <f>SUM(O26:O28)</f>
        <v>0</v>
      </c>
      <c r="P29" s="502" t="str">
        <f>IFERROR((O29+N29)/I29,"")</f>
        <v/>
      </c>
      <c r="Q29" s="503" t="str">
        <f>IFERROR(IF(P29&lt;M29*L29,P29/M29,L29),"")</f>
        <v/>
      </c>
      <c r="R29" s="504" t="str">
        <f>IFERROR(Q29*I29,"")</f>
        <v/>
      </c>
      <c r="S29" s="505">
        <f>SUM(S26:S28)</f>
        <v>0</v>
      </c>
      <c r="T29" s="506">
        <f>IFERROR(S29/B22,"")</f>
        <v>0</v>
      </c>
      <c r="U29" s="507">
        <f>SUM(U26:U28)</f>
        <v>0</v>
      </c>
      <c r="V29" s="508">
        <f>SUM(V26:V28)</f>
        <v>0</v>
      </c>
      <c r="W29" s="508">
        <f>SUM(W26:W28)</f>
        <v>0</v>
      </c>
      <c r="X29" s="508">
        <f>SUM(X26:X28)</f>
        <v>0</v>
      </c>
      <c r="Y29" s="509">
        <f>IFERROR(B22-U29-V29-W29-X29-S29,"")</f>
        <v>500000</v>
      </c>
      <c r="Z29" s="510">
        <f>SUM(U29:Y29)</f>
        <v>500000</v>
      </c>
    </row>
    <row r="30" spans="1:36" s="7" customFormat="1" ht="16" thickTop="1" x14ac:dyDescent="0.3">
      <c r="A30" s="480"/>
      <c r="C30" s="201"/>
      <c r="D30" s="201"/>
      <c r="E30" s="201"/>
      <c r="F30" s="201"/>
      <c r="G30" s="201"/>
      <c r="H30" s="201"/>
      <c r="I30" s="201"/>
      <c r="J30" s="201"/>
      <c r="K30" s="201"/>
      <c r="L30" s="201"/>
      <c r="M30" s="201"/>
      <c r="T30" s="6"/>
      <c r="Z30" s="202"/>
      <c r="AD30" s="6"/>
    </row>
  </sheetData>
  <sheetProtection sheet="1" objects="1" scenarios="1"/>
  <mergeCells count="2">
    <mergeCell ref="A5:I5"/>
    <mergeCell ref="A20:I20"/>
  </mergeCells>
  <conditionalFormatting sqref="B29">
    <cfRule type="cellIs" dxfId="48" priority="1" operator="notEqual">
      <formula>1</formula>
    </cfRule>
  </conditionalFormatting>
  <dataValidations count="1">
    <dataValidation type="list" allowBlank="1" showInputMessage="1" showErrorMessage="1" sqref="G50">
      <formula1>$B$11:$B$13</formula1>
    </dataValidation>
  </dataValidations>
  <pageMargins left="0.70866141732283472" right="0.70866141732283472" top="0.78740157480314965" bottom="0.78740157480314965" header="0.31496062992125984" footer="0.31496062992125984"/>
  <pageSetup paperSize="9" scale="26" fitToHeight="0" orientation="landscape" r:id="rId1"/>
  <ignoredErrors>
    <ignoredError sqref="B46:AA50 L17 L8:L16 E8:E16 O9:AC10 O12:AC14 P11:AC11 P8:AC8 O16:AC16 P15:AC15"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input'!$B$22:$B$25</xm:f>
          </x14:formula1>
          <xm:sqref>C8:C16</xm:sqref>
        </x14:dataValidation>
        <x14:dataValidation type="list" allowBlank="1" showInputMessage="1" showErrorMessage="1">
          <x14:formula1>
            <xm:f>'Dropdown input'!$B$7:$B$18</xm:f>
          </x14:formula1>
          <xm:sqref>D8:D16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AE134"/>
  <sheetViews>
    <sheetView showGridLines="0" view="pageBreakPreview" zoomScale="60" zoomScaleNormal="100" workbookViewId="0">
      <selection activeCell="A13" sqref="A13"/>
    </sheetView>
  </sheetViews>
  <sheetFormatPr baseColWidth="10" defaultColWidth="11" defaultRowHeight="15.5" outlineLevelRow="1" x14ac:dyDescent="0.35"/>
  <cols>
    <col min="1" max="1" width="51.08203125" style="255" customWidth="1"/>
    <col min="2" max="2" width="19.08203125" style="255" bestFit="1" customWidth="1"/>
    <col min="3" max="3" width="10.58203125" style="255" customWidth="1"/>
    <col min="4" max="4" width="11" style="255"/>
    <col min="5" max="5" width="8.5" style="255" customWidth="1"/>
    <col min="6" max="10" width="11" style="255" customWidth="1"/>
    <col min="11" max="11" width="16.33203125" style="255" customWidth="1"/>
    <col min="12" max="12" width="16.08203125" style="255" customWidth="1"/>
    <col min="13" max="13" width="8.83203125" style="255" customWidth="1"/>
    <col min="14" max="14" width="6.5" style="255" customWidth="1"/>
    <col min="15" max="15" width="8.33203125" style="255" customWidth="1"/>
    <col min="16" max="16" width="23.83203125" style="255" customWidth="1"/>
    <col min="17" max="16384" width="11" style="255"/>
  </cols>
  <sheetData>
    <row r="1" spans="1:31" s="6" customFormat="1" x14ac:dyDescent="0.3">
      <c r="A1" s="210" t="s">
        <v>295</v>
      </c>
      <c r="B1" s="84"/>
      <c r="C1" s="84"/>
      <c r="D1" s="84"/>
      <c r="E1" s="84"/>
      <c r="F1" s="84"/>
      <c r="G1" s="84"/>
      <c r="H1" s="84"/>
      <c r="I1" s="84"/>
      <c r="J1" s="84"/>
      <c r="K1" s="84"/>
      <c r="L1" s="84"/>
      <c r="M1" s="84"/>
      <c r="N1" s="84"/>
      <c r="O1" s="84"/>
      <c r="P1" s="84"/>
      <c r="Q1" s="212"/>
      <c r="R1" s="212"/>
      <c r="S1" s="212"/>
      <c r="T1" s="212"/>
      <c r="U1" s="212"/>
      <c r="V1" s="212"/>
      <c r="W1" s="212"/>
      <c r="X1" s="212"/>
      <c r="Y1" s="212"/>
      <c r="Z1" s="212"/>
      <c r="AA1" s="212"/>
      <c r="AB1" s="212"/>
      <c r="AC1" s="212"/>
      <c r="AD1" s="212"/>
      <c r="AE1" s="212"/>
    </row>
    <row r="2" spans="1:31" s="249" customFormat="1" x14ac:dyDescent="0.3">
      <c r="A2" s="245" t="s">
        <v>15</v>
      </c>
      <c r="B2" s="246"/>
      <c r="C2" s="247"/>
      <c r="D2" s="248"/>
      <c r="E2" s="245" t="s">
        <v>14</v>
      </c>
      <c r="F2" s="246"/>
      <c r="G2" s="248"/>
      <c r="H2" s="248"/>
      <c r="I2" s="248"/>
      <c r="J2" s="248"/>
      <c r="K2" s="248"/>
      <c r="L2" s="248"/>
      <c r="M2" s="248"/>
      <c r="N2" s="248"/>
      <c r="O2" s="248"/>
    </row>
    <row r="3" spans="1:31" s="249" customFormat="1" x14ac:dyDescent="0.3">
      <c r="A3" s="250" t="s">
        <v>20</v>
      </c>
      <c r="B3" s="251" t="s">
        <v>112</v>
      </c>
      <c r="C3" s="252"/>
      <c r="D3" s="253"/>
      <c r="E3" s="253"/>
      <c r="F3" s="253"/>
      <c r="G3" s="253"/>
      <c r="H3" s="253"/>
      <c r="I3" s="253"/>
      <c r="J3" s="253"/>
      <c r="K3" s="253"/>
      <c r="L3" s="253"/>
      <c r="M3" s="253"/>
      <c r="N3" s="253"/>
      <c r="O3" s="253"/>
      <c r="P3" s="253"/>
    </row>
    <row r="4" spans="1:31" ht="7" customHeight="1" thickBot="1" x14ac:dyDescent="0.4">
      <c r="A4" s="254"/>
    </row>
    <row r="5" spans="1:31" ht="47.15" customHeight="1" thickTop="1" x14ac:dyDescent="0.35">
      <c r="A5" s="570" t="s">
        <v>296</v>
      </c>
      <c r="B5" s="571"/>
      <c r="C5" s="571"/>
      <c r="D5" s="571"/>
      <c r="E5" s="571"/>
      <c r="F5" s="571"/>
      <c r="G5" s="571"/>
      <c r="H5" s="571"/>
      <c r="I5" s="571"/>
      <c r="J5" s="571"/>
      <c r="K5" s="571"/>
      <c r="L5" s="571"/>
      <c r="M5" s="571"/>
      <c r="N5" s="571"/>
      <c r="O5" s="571"/>
      <c r="P5" s="572"/>
    </row>
    <row r="6" spans="1:31" ht="16" thickBot="1" x14ac:dyDescent="0.4">
      <c r="A6" s="257"/>
      <c r="B6" s="257"/>
      <c r="C6" s="257"/>
      <c r="D6" s="257"/>
      <c r="E6" s="257"/>
      <c r="F6" s="257"/>
      <c r="G6" s="257"/>
      <c r="H6" s="257"/>
      <c r="I6" s="257"/>
      <c r="J6" s="257"/>
      <c r="K6" s="257"/>
      <c r="L6" s="257"/>
      <c r="M6" s="257"/>
      <c r="N6" s="258"/>
      <c r="O6" s="258"/>
      <c r="P6" s="259"/>
    </row>
    <row r="7" spans="1:31" ht="16" thickTop="1" x14ac:dyDescent="0.35">
      <c r="A7" s="254"/>
      <c r="N7" s="260"/>
    </row>
    <row r="8" spans="1:31" s="265" customFormat="1" x14ac:dyDescent="0.3">
      <c r="A8" s="54" t="s">
        <v>113</v>
      </c>
      <c r="B8" s="261"/>
      <c r="C8" s="261"/>
      <c r="D8" s="261"/>
      <c r="E8" s="261"/>
      <c r="F8" s="261"/>
      <c r="G8" s="261"/>
      <c r="H8" s="261"/>
      <c r="I8" s="261"/>
      <c r="J8" s="261"/>
      <c r="K8" s="261"/>
      <c r="L8" s="54"/>
      <c r="M8" s="262"/>
      <c r="N8" s="263"/>
      <c r="O8" s="264"/>
      <c r="P8" s="264"/>
    </row>
    <row r="9" spans="1:31" outlineLevel="1" x14ac:dyDescent="0.35">
      <c r="A9" s="266" t="s">
        <v>214</v>
      </c>
      <c r="B9" s="267"/>
      <c r="C9" s="267"/>
      <c r="D9" s="267"/>
      <c r="E9" s="267"/>
      <c r="F9" s="267"/>
      <c r="G9" s="267"/>
      <c r="H9" s="267"/>
      <c r="I9" s="267"/>
      <c r="J9" s="267"/>
      <c r="K9" s="267"/>
      <c r="L9" s="268"/>
      <c r="M9" s="268"/>
      <c r="N9" s="269"/>
      <c r="O9" s="267"/>
      <c r="P9" s="267"/>
    </row>
    <row r="10" spans="1:31" s="18" customFormat="1" ht="46.5" outlineLevel="1" x14ac:dyDescent="0.3">
      <c r="A10" s="270"/>
      <c r="B10" s="271" t="s">
        <v>58</v>
      </c>
      <c r="C10" s="272" t="str">
        <f>'Conto economico'!C16</f>
        <v>n = anno precedente</v>
      </c>
      <c r="D10" s="272" t="str">
        <f>'Conto economico'!D16</f>
        <v>n+1 
(1° anno PSR)</v>
      </c>
      <c r="E10" s="272" t="str">
        <f>'Conto economico'!E16</f>
        <v>n+2</v>
      </c>
      <c r="F10" s="272" t="str">
        <f>'Conto economico'!F16</f>
        <v>n+3</v>
      </c>
      <c r="G10" s="272" t="str">
        <f>'Conto economico'!G16</f>
        <v>n+4</v>
      </c>
      <c r="H10" s="272" t="str">
        <f>'Conto economico'!H16</f>
        <v>n+5</v>
      </c>
      <c r="I10" s="272" t="str">
        <f>'Conto economico'!I16</f>
        <v>n+6</v>
      </c>
      <c r="J10" s="272" t="str">
        <f>'Conto economico'!J16</f>
        <v>1° anno dopo l'attuazione</v>
      </c>
      <c r="K10" s="273" t="s">
        <v>29</v>
      </c>
      <c r="L10" s="274" t="s">
        <v>89</v>
      </c>
      <c r="M10" s="275"/>
      <c r="N10" s="275"/>
    </row>
    <row r="11" spans="1:31" outlineLevel="1" x14ac:dyDescent="0.35">
      <c r="A11" s="276" t="s">
        <v>114</v>
      </c>
      <c r="B11" s="277"/>
      <c r="C11" s="278"/>
      <c r="D11" s="279"/>
      <c r="E11" s="279"/>
      <c r="F11" s="279"/>
      <c r="G11" s="279"/>
      <c r="H11" s="279"/>
      <c r="I11" s="280"/>
      <c r="J11" s="277"/>
      <c r="K11" s="281"/>
      <c r="L11" s="282"/>
    </row>
    <row r="12" spans="1:31" outlineLevel="1" x14ac:dyDescent="0.35">
      <c r="A12" s="283" t="s">
        <v>115</v>
      </c>
      <c r="B12" s="284" t="s">
        <v>101</v>
      </c>
      <c r="C12" s="285">
        <v>6000</v>
      </c>
      <c r="D12" s="286">
        <f>C12+D13*C12</f>
        <v>8400</v>
      </c>
      <c r="E12" s="286">
        <f t="shared" ref="E12:H12" si="0">D12+E13*D12</f>
        <v>9240</v>
      </c>
      <c r="F12" s="286">
        <f t="shared" si="0"/>
        <v>10626</v>
      </c>
      <c r="G12" s="286">
        <f t="shared" si="0"/>
        <v>11688.6</v>
      </c>
      <c r="H12" s="286">
        <f t="shared" si="0"/>
        <v>13441.89</v>
      </c>
      <c r="I12" s="287">
        <f>H12+I13*H12</f>
        <v>15458.173499999999</v>
      </c>
      <c r="J12" s="287">
        <f>I12+J13*I12</f>
        <v>17776.899525000001</v>
      </c>
      <c r="K12" s="288">
        <f>SUM(C12:I12)</f>
        <v>74854.663499999995</v>
      </c>
      <c r="L12" s="282"/>
    </row>
    <row r="13" spans="1:31" outlineLevel="1" x14ac:dyDescent="0.35">
      <c r="A13" s="289" t="s">
        <v>116</v>
      </c>
      <c r="B13" s="290" t="s">
        <v>5</v>
      </c>
      <c r="C13" s="291"/>
      <c r="D13" s="292">
        <v>0.4</v>
      </c>
      <c r="E13" s="292">
        <v>0.1</v>
      </c>
      <c r="F13" s="292">
        <v>0.15</v>
      </c>
      <c r="G13" s="292">
        <v>0.1</v>
      </c>
      <c r="H13" s="292">
        <v>0.15</v>
      </c>
      <c r="I13" s="292">
        <v>0.15</v>
      </c>
      <c r="J13" s="292">
        <v>0.15</v>
      </c>
      <c r="K13" s="293">
        <f>AVERAGE(D13:I13)</f>
        <v>0.17500000000000002</v>
      </c>
      <c r="L13" s="294" t="s">
        <v>96</v>
      </c>
      <c r="M13" s="295"/>
      <c r="N13" s="295"/>
    </row>
    <row r="14" spans="1:31" outlineLevel="1" x14ac:dyDescent="0.35">
      <c r="A14" s="289" t="s">
        <v>117</v>
      </c>
      <c r="B14" s="290" t="s">
        <v>7</v>
      </c>
      <c r="C14" s="296">
        <v>10</v>
      </c>
      <c r="D14" s="297">
        <v>10</v>
      </c>
      <c r="E14" s="297">
        <v>10</v>
      </c>
      <c r="F14" s="297">
        <v>10</v>
      </c>
      <c r="G14" s="297">
        <v>10</v>
      </c>
      <c r="H14" s="297">
        <v>10</v>
      </c>
      <c r="I14" s="297">
        <v>10</v>
      </c>
      <c r="J14" s="297">
        <v>10</v>
      </c>
      <c r="K14" s="298">
        <f>AVERAGE(C14:I14)</f>
        <v>10</v>
      </c>
      <c r="L14" s="294"/>
      <c r="M14" s="295"/>
      <c r="N14" s="295"/>
    </row>
    <row r="15" spans="1:31" outlineLevel="1" x14ac:dyDescent="0.35">
      <c r="A15" s="283" t="s">
        <v>118</v>
      </c>
      <c r="B15" s="284" t="s">
        <v>102</v>
      </c>
      <c r="C15" s="285">
        <f>C12/C14</f>
        <v>600</v>
      </c>
      <c r="D15" s="299">
        <f t="shared" ref="D15:J15" si="1">D12/D14</f>
        <v>840</v>
      </c>
      <c r="E15" s="299">
        <f t="shared" si="1"/>
        <v>924</v>
      </c>
      <c r="F15" s="299">
        <f t="shared" si="1"/>
        <v>1062.5999999999999</v>
      </c>
      <c r="G15" s="299">
        <f t="shared" si="1"/>
        <v>1168.8600000000001</v>
      </c>
      <c r="H15" s="299">
        <f t="shared" si="1"/>
        <v>1344.1889999999999</v>
      </c>
      <c r="I15" s="299">
        <f t="shared" si="1"/>
        <v>1545.8173499999998</v>
      </c>
      <c r="J15" s="299">
        <f t="shared" si="1"/>
        <v>1777.6899525000001</v>
      </c>
      <c r="K15" s="300">
        <f>SUM(C15:I15)</f>
        <v>7485.4663499999988</v>
      </c>
      <c r="L15" s="301"/>
      <c r="M15" s="302"/>
      <c r="N15" s="302"/>
    </row>
    <row r="16" spans="1:31" ht="3.65" customHeight="1" outlineLevel="1" x14ac:dyDescent="0.35">
      <c r="A16" s="283"/>
      <c r="B16" s="284"/>
      <c r="C16" s="303"/>
      <c r="D16" s="304"/>
      <c r="E16" s="304"/>
      <c r="F16" s="304"/>
      <c r="G16" s="304"/>
      <c r="H16" s="304"/>
      <c r="I16" s="305"/>
      <c r="J16" s="305"/>
      <c r="K16" s="306"/>
      <c r="L16" s="307"/>
    </row>
    <row r="17" spans="1:17" outlineLevel="1" x14ac:dyDescent="0.35">
      <c r="A17" s="308" t="s">
        <v>215</v>
      </c>
      <c r="B17" s="309"/>
      <c r="C17" s="310"/>
      <c r="D17" s="311"/>
      <c r="E17" s="311"/>
      <c r="F17" s="311"/>
      <c r="G17" s="311"/>
      <c r="H17" s="311"/>
      <c r="I17" s="312"/>
      <c r="J17" s="312"/>
      <c r="K17" s="313"/>
      <c r="L17" s="307"/>
    </row>
    <row r="18" spans="1:17" outlineLevel="1" x14ac:dyDescent="0.35">
      <c r="A18" s="283" t="s">
        <v>119</v>
      </c>
      <c r="B18" s="284" t="s">
        <v>103</v>
      </c>
      <c r="C18" s="314">
        <v>0.55000000000000004</v>
      </c>
      <c r="D18" s="315">
        <v>0.55000000000000004</v>
      </c>
      <c r="E18" s="315">
        <v>0.55000000000000004</v>
      </c>
      <c r="F18" s="315">
        <v>0.55000000000000004</v>
      </c>
      <c r="G18" s="315">
        <v>0.55000000000000004</v>
      </c>
      <c r="H18" s="315">
        <v>0.55000000000000004</v>
      </c>
      <c r="I18" s="316">
        <v>0.55000000000000004</v>
      </c>
      <c r="J18" s="316">
        <v>1.55</v>
      </c>
      <c r="K18" s="317">
        <f>AVERAGE(C18:I18)</f>
        <v>0.54999999999999993</v>
      </c>
      <c r="L18" s="301"/>
      <c r="M18" s="295"/>
      <c r="N18" s="295"/>
    </row>
    <row r="19" spans="1:17" outlineLevel="1" x14ac:dyDescent="0.35">
      <c r="A19" s="283" t="s">
        <v>120</v>
      </c>
      <c r="B19" s="284" t="s">
        <v>103</v>
      </c>
      <c r="C19" s="314">
        <v>0.6</v>
      </c>
      <c r="D19" s="318">
        <f>C19*C20+C19</f>
        <v>0.61199999999999999</v>
      </c>
      <c r="E19" s="318">
        <f t="shared" ref="E19:H19" si="2">D19*D20+D19</f>
        <v>0.59975999999999996</v>
      </c>
      <c r="F19" s="318">
        <f t="shared" si="2"/>
        <v>0.58776479999999998</v>
      </c>
      <c r="G19" s="318">
        <f t="shared" si="2"/>
        <v>0.60539774400000002</v>
      </c>
      <c r="H19" s="318">
        <f t="shared" si="2"/>
        <v>0.60539774400000002</v>
      </c>
      <c r="I19" s="319">
        <f>H19*H20+H19</f>
        <v>0.60539774400000002</v>
      </c>
      <c r="J19" s="319">
        <f>I19*I20+I19</f>
        <v>0.59328978911999997</v>
      </c>
      <c r="K19" s="317">
        <f>AVERAGE(C19:I19)</f>
        <v>0.60224543314285728</v>
      </c>
      <c r="L19" s="301"/>
      <c r="M19" s="302"/>
      <c r="N19" s="302"/>
    </row>
    <row r="20" spans="1:17" outlineLevel="1" x14ac:dyDescent="0.35">
      <c r="A20" s="289" t="s">
        <v>210</v>
      </c>
      <c r="B20" s="290" t="s">
        <v>5</v>
      </c>
      <c r="C20" s="291">
        <v>0.02</v>
      </c>
      <c r="D20" s="320">
        <v>-0.02</v>
      </c>
      <c r="E20" s="320">
        <v>-0.02</v>
      </c>
      <c r="F20" s="320">
        <v>0.03</v>
      </c>
      <c r="G20" s="292">
        <v>0</v>
      </c>
      <c r="H20" s="292">
        <v>0</v>
      </c>
      <c r="I20" s="321">
        <f>-2%</f>
        <v>-0.02</v>
      </c>
      <c r="J20" s="321">
        <f>-2%</f>
        <v>-0.02</v>
      </c>
      <c r="K20" s="317">
        <f>AVERAGE(C20:I20)</f>
        <v>-1.4285714285714288E-3</v>
      </c>
      <c r="L20" s="301"/>
      <c r="M20" s="295"/>
      <c r="N20" s="295"/>
    </row>
    <row r="21" spans="1:17" outlineLevel="1" x14ac:dyDescent="0.35">
      <c r="A21" s="283" t="s">
        <v>121</v>
      </c>
      <c r="B21" s="284" t="s">
        <v>104</v>
      </c>
      <c r="C21" s="322">
        <f>C19*C14</f>
        <v>6</v>
      </c>
      <c r="D21" s="323">
        <f t="shared" ref="D21:H21" si="3">D19*D14</f>
        <v>6.12</v>
      </c>
      <c r="E21" s="323">
        <f t="shared" si="3"/>
        <v>5.9975999999999994</v>
      </c>
      <c r="F21" s="323">
        <f t="shared" si="3"/>
        <v>5.8776479999999998</v>
      </c>
      <c r="G21" s="323">
        <f t="shared" si="3"/>
        <v>6.0539774400000006</v>
      </c>
      <c r="H21" s="323">
        <f t="shared" si="3"/>
        <v>6.0539774400000006</v>
      </c>
      <c r="I21" s="324">
        <f>I19*I14</f>
        <v>6.0539774400000006</v>
      </c>
      <c r="J21" s="324">
        <f>J19*J14</f>
        <v>5.9328978911999997</v>
      </c>
      <c r="K21" s="317">
        <f>AVERAGE(C21:I21)</f>
        <v>6.0224543314285706</v>
      </c>
      <c r="L21" s="301"/>
      <c r="M21" s="295"/>
      <c r="N21" s="295"/>
    </row>
    <row r="22" spans="1:17" ht="3.65" customHeight="1" outlineLevel="1" x14ac:dyDescent="0.35">
      <c r="A22" s="283"/>
      <c r="B22" s="284"/>
      <c r="C22" s="303"/>
      <c r="D22" s="304"/>
      <c r="E22" s="304"/>
      <c r="F22" s="304"/>
      <c r="G22" s="304"/>
      <c r="H22" s="304"/>
      <c r="I22" s="305"/>
      <c r="J22" s="305"/>
      <c r="K22" s="306"/>
      <c r="L22" s="307"/>
    </row>
    <row r="23" spans="1:17" outlineLevel="1" x14ac:dyDescent="0.35">
      <c r="A23" s="325" t="s">
        <v>211</v>
      </c>
      <c r="B23" s="284" t="s">
        <v>104</v>
      </c>
      <c r="C23" s="326">
        <v>1.2</v>
      </c>
      <c r="D23" s="327">
        <v>1.2</v>
      </c>
      <c r="E23" s="327">
        <v>1.2</v>
      </c>
      <c r="F23" s="327">
        <v>1.2</v>
      </c>
      <c r="G23" s="327">
        <v>1.2</v>
      </c>
      <c r="H23" s="327">
        <v>1.2</v>
      </c>
      <c r="I23" s="328">
        <v>1.2</v>
      </c>
      <c r="J23" s="328">
        <v>2.2000000000000002</v>
      </c>
      <c r="K23" s="317">
        <f>AVERAGE(C23:I23)</f>
        <v>1.2</v>
      </c>
      <c r="L23" s="301"/>
      <c r="M23" s="295"/>
      <c r="N23" s="295"/>
    </row>
    <row r="24" spans="1:17" ht="3.65" customHeight="1" outlineLevel="1" x14ac:dyDescent="0.35">
      <c r="A24" s="283"/>
      <c r="B24" s="284"/>
      <c r="C24" s="303"/>
      <c r="D24" s="304"/>
      <c r="E24" s="304"/>
      <c r="F24" s="304"/>
      <c r="G24" s="304"/>
      <c r="H24" s="304"/>
      <c r="I24" s="305"/>
      <c r="J24" s="305"/>
      <c r="K24" s="306"/>
      <c r="L24" s="307"/>
    </row>
    <row r="25" spans="1:17" outlineLevel="1" x14ac:dyDescent="0.35">
      <c r="A25" s="325" t="s">
        <v>216</v>
      </c>
      <c r="B25" s="284" t="s">
        <v>5</v>
      </c>
      <c r="C25" s="329">
        <v>0.3</v>
      </c>
      <c r="D25" s="330">
        <v>0.3</v>
      </c>
      <c r="E25" s="330">
        <v>0.3</v>
      </c>
      <c r="F25" s="330">
        <v>0.35</v>
      </c>
      <c r="G25" s="330">
        <v>0.35</v>
      </c>
      <c r="H25" s="330">
        <v>0.35</v>
      </c>
      <c r="I25" s="331">
        <v>0.35</v>
      </c>
      <c r="J25" s="331">
        <v>0.35</v>
      </c>
      <c r="K25" s="317">
        <f>AVERAGE(C25:I25)</f>
        <v>0.32857142857142863</v>
      </c>
      <c r="L25" s="301"/>
      <c r="M25" s="295"/>
      <c r="N25" s="295"/>
    </row>
    <row r="26" spans="1:17" outlineLevel="1" x14ac:dyDescent="0.35">
      <c r="A26" s="325" t="s">
        <v>122</v>
      </c>
      <c r="B26" s="284" t="s">
        <v>104</v>
      </c>
      <c r="C26" s="322">
        <f>(C21+C23)/(1-C25)</f>
        <v>10.285714285714286</v>
      </c>
      <c r="D26" s="323">
        <f>(D21+D23)/(1-D25)</f>
        <v>10.457142857142859</v>
      </c>
      <c r="E26" s="323">
        <f t="shared" ref="E26:H26" si="4">(E21+E23)/(1-E25)</f>
        <v>10.282285714285715</v>
      </c>
      <c r="F26" s="323">
        <f t="shared" si="4"/>
        <v>10.888689230769231</v>
      </c>
      <c r="G26" s="323">
        <f t="shared" si="4"/>
        <v>11.159965292307692</v>
      </c>
      <c r="H26" s="323">
        <f t="shared" si="4"/>
        <v>11.159965292307692</v>
      </c>
      <c r="I26" s="324">
        <f>(I21+I23)/(1-I25)</f>
        <v>11.159965292307692</v>
      </c>
      <c r="J26" s="324">
        <f>(J21+J23)/(1-J25)</f>
        <v>12.512150601846152</v>
      </c>
      <c r="K26" s="317">
        <f>AVERAGE(C26:I26)</f>
        <v>10.770532566405024</v>
      </c>
      <c r="L26" s="301"/>
      <c r="M26" s="302"/>
      <c r="N26" s="302"/>
    </row>
    <row r="27" spans="1:17" ht="3.65" customHeight="1" outlineLevel="1" x14ac:dyDescent="0.35">
      <c r="A27" s="283"/>
      <c r="B27" s="284"/>
      <c r="C27" s="303"/>
      <c r="D27" s="304"/>
      <c r="E27" s="304"/>
      <c r="F27" s="304"/>
      <c r="G27" s="304"/>
      <c r="H27" s="304"/>
      <c r="I27" s="305"/>
      <c r="J27" s="305"/>
      <c r="K27" s="306"/>
      <c r="L27" s="282"/>
      <c r="Q27" s="304"/>
    </row>
    <row r="28" spans="1:17" s="18" customFormat="1" outlineLevel="1" x14ac:dyDescent="0.3">
      <c r="A28" s="332" t="s">
        <v>123</v>
      </c>
      <c r="B28" s="333" t="s">
        <v>6</v>
      </c>
      <c r="C28" s="334">
        <f>C15*C26</f>
        <v>6171.4285714285716</v>
      </c>
      <c r="D28" s="335">
        <f t="shared" ref="D28:H28" si="5">D15*D26</f>
        <v>8784.0000000000018</v>
      </c>
      <c r="E28" s="335">
        <f t="shared" si="5"/>
        <v>9500.8320000000003</v>
      </c>
      <c r="F28" s="335">
        <f t="shared" si="5"/>
        <v>11570.321176615384</v>
      </c>
      <c r="G28" s="335">
        <f t="shared" si="5"/>
        <v>13044.437031566771</v>
      </c>
      <c r="H28" s="335">
        <f t="shared" si="5"/>
        <v>15001.102586301784</v>
      </c>
      <c r="I28" s="336">
        <f>I15*I26</f>
        <v>17251.26797424705</v>
      </c>
      <c r="J28" s="336">
        <f>J15*J26</f>
        <v>22242.724409068735</v>
      </c>
      <c r="K28" s="337">
        <f>SUM(C28:I28)</f>
        <v>81323.389340159571</v>
      </c>
      <c r="L28" s="338" t="s">
        <v>93</v>
      </c>
    </row>
    <row r="29" spans="1:17" s="18" customFormat="1" outlineLevel="1" x14ac:dyDescent="0.3">
      <c r="A29" s="339" t="s">
        <v>124</v>
      </c>
      <c r="B29" s="340" t="s">
        <v>6</v>
      </c>
      <c r="C29" s="341">
        <f>C12*C19+C23*C15</f>
        <v>4320</v>
      </c>
      <c r="D29" s="342">
        <f t="shared" ref="D29:H29" si="6">D12*D19+D23*D15</f>
        <v>6148.8</v>
      </c>
      <c r="E29" s="342">
        <f t="shared" si="6"/>
        <v>6650.5824000000002</v>
      </c>
      <c r="F29" s="342">
        <f t="shared" si="6"/>
        <v>7520.7087647999997</v>
      </c>
      <c r="G29" s="342">
        <f t="shared" si="6"/>
        <v>8478.8840705184011</v>
      </c>
      <c r="H29" s="342">
        <f t="shared" si="6"/>
        <v>9750.7166810961608</v>
      </c>
      <c r="I29" s="343">
        <f>I12*I19+I23*I15</f>
        <v>11213.324183260582</v>
      </c>
      <c r="J29" s="343">
        <f>J12*J19+J23*J15</f>
        <v>14457.770865894679</v>
      </c>
      <c r="K29" s="337">
        <f>SUM(C29:I29)</f>
        <v>54083.016099675151</v>
      </c>
      <c r="L29" s="338" t="s">
        <v>93</v>
      </c>
    </row>
    <row r="30" spans="1:17" s="18" customFormat="1" ht="16" outlineLevel="1" thickBot="1" x14ac:dyDescent="0.35">
      <c r="A30" s="344" t="s">
        <v>125</v>
      </c>
      <c r="B30" s="345" t="s">
        <v>6</v>
      </c>
      <c r="C30" s="346">
        <f>C28-C29</f>
        <v>1851.4285714285716</v>
      </c>
      <c r="D30" s="347">
        <f t="shared" ref="D30:H30" si="7">D28-D29</f>
        <v>2635.2000000000016</v>
      </c>
      <c r="E30" s="347">
        <f t="shared" si="7"/>
        <v>2850.2496000000001</v>
      </c>
      <c r="F30" s="347">
        <f t="shared" si="7"/>
        <v>4049.6124118153839</v>
      </c>
      <c r="G30" s="347">
        <f t="shared" si="7"/>
        <v>4565.55296104837</v>
      </c>
      <c r="H30" s="347">
        <f t="shared" si="7"/>
        <v>5250.3859052056232</v>
      </c>
      <c r="I30" s="348">
        <f>I28-I29</f>
        <v>6037.9437909864682</v>
      </c>
      <c r="J30" s="348">
        <f>J28-J29</f>
        <v>7784.9535431740551</v>
      </c>
      <c r="K30" s="349">
        <f>SUM(C30:I30)</f>
        <v>27240.37324048442</v>
      </c>
    </row>
    <row r="31" spans="1:17" ht="16" outlineLevel="1" thickTop="1" x14ac:dyDescent="0.35">
      <c r="A31" s="34"/>
      <c r="B31" s="350"/>
      <c r="C31" s="351"/>
      <c r="D31" s="351"/>
      <c r="E31" s="351"/>
      <c r="F31" s="351"/>
      <c r="G31" s="351"/>
      <c r="H31" s="351"/>
      <c r="I31" s="351"/>
      <c r="J31" s="351"/>
      <c r="L31" s="351"/>
      <c r="M31" s="351"/>
    </row>
    <row r="32" spans="1:17" outlineLevel="1" x14ac:dyDescent="0.35">
      <c r="A32" s="269" t="s">
        <v>126</v>
      </c>
      <c r="B32" s="267"/>
      <c r="C32" s="267"/>
      <c r="D32" s="267"/>
      <c r="E32" s="267"/>
      <c r="F32" s="267"/>
      <c r="G32" s="267"/>
      <c r="H32" s="267"/>
      <c r="I32" s="267"/>
      <c r="J32" s="267"/>
      <c r="K32" s="267"/>
      <c r="L32" s="267"/>
      <c r="M32" s="267"/>
      <c r="N32" s="267"/>
      <c r="O32" s="267"/>
      <c r="P32" s="267"/>
    </row>
    <row r="33" spans="1:16" s="18" customFormat="1" ht="46.5" outlineLevel="1" x14ac:dyDescent="0.3">
      <c r="A33" s="270"/>
      <c r="B33" s="271" t="s">
        <v>58</v>
      </c>
      <c r="C33" s="272" t="str">
        <f>'Conto economico'!C16</f>
        <v>n = anno precedente</v>
      </c>
      <c r="D33" s="272" t="str">
        <f>'Conto economico'!D16</f>
        <v>n+1 
(1° anno PSR)</v>
      </c>
      <c r="E33" s="272" t="str">
        <f>'Conto economico'!E16</f>
        <v>n+2</v>
      </c>
      <c r="F33" s="272" t="str">
        <f>'Conto economico'!F16</f>
        <v>n+3</v>
      </c>
      <c r="G33" s="272" t="str">
        <f>'Conto economico'!G16</f>
        <v>n+4</v>
      </c>
      <c r="H33" s="272" t="str">
        <f>'Conto economico'!H16</f>
        <v>n+5</v>
      </c>
      <c r="I33" s="272" t="str">
        <f>'Conto economico'!I16</f>
        <v>n+6</v>
      </c>
      <c r="J33" s="272" t="str">
        <f>'Conto economico'!J16</f>
        <v>1° anno dopo l'attuazione</v>
      </c>
      <c r="K33" s="273" t="s">
        <v>29</v>
      </c>
      <c r="L33" s="274" t="s">
        <v>89</v>
      </c>
      <c r="M33" s="275"/>
      <c r="N33" s="275"/>
    </row>
    <row r="34" spans="1:16" outlineLevel="1" x14ac:dyDescent="0.35">
      <c r="A34" s="276" t="s">
        <v>127</v>
      </c>
      <c r="B34" s="277"/>
      <c r="C34" s="278"/>
      <c r="D34" s="279"/>
      <c r="E34" s="279"/>
      <c r="F34" s="279"/>
      <c r="G34" s="279"/>
      <c r="H34" s="279"/>
      <c r="I34" s="280"/>
      <c r="J34" s="280"/>
      <c r="K34" s="352"/>
      <c r="L34" s="282"/>
    </row>
    <row r="35" spans="1:16" outlineLevel="1" x14ac:dyDescent="0.35">
      <c r="A35" s="278" t="s">
        <v>128</v>
      </c>
      <c r="B35" s="284" t="s">
        <v>100</v>
      </c>
      <c r="C35" s="285">
        <v>0</v>
      </c>
      <c r="D35" s="299">
        <f>52*3</f>
        <v>156</v>
      </c>
      <c r="E35" s="286">
        <f>D35*(1+E36)</f>
        <v>171.60000000000002</v>
      </c>
      <c r="F35" s="286">
        <f t="shared" ref="F35:H35" si="8">E35*(1+F36)</f>
        <v>188.76000000000005</v>
      </c>
      <c r="G35" s="286">
        <f t="shared" si="8"/>
        <v>207.63600000000008</v>
      </c>
      <c r="H35" s="286">
        <f t="shared" si="8"/>
        <v>228.39960000000011</v>
      </c>
      <c r="I35" s="353">
        <f>H35*(1+I36)</f>
        <v>251.23956000000013</v>
      </c>
      <c r="J35" s="353">
        <f>I35*(1+J36)</f>
        <v>527.60307600000033</v>
      </c>
      <c r="K35" s="288">
        <f>SUM(C35:I35)</f>
        <v>1203.6351600000005</v>
      </c>
      <c r="L35" s="301"/>
      <c r="M35" s="295"/>
      <c r="N35" s="295"/>
    </row>
    <row r="36" spans="1:16" outlineLevel="1" x14ac:dyDescent="0.35">
      <c r="A36" s="289" t="s">
        <v>129</v>
      </c>
      <c r="B36" s="290" t="s">
        <v>5</v>
      </c>
      <c r="C36" s="291"/>
      <c r="D36" s="292"/>
      <c r="E36" s="292">
        <v>0.1</v>
      </c>
      <c r="F36" s="292">
        <v>0.1</v>
      </c>
      <c r="G36" s="292">
        <v>0.1</v>
      </c>
      <c r="H36" s="292">
        <v>0.1</v>
      </c>
      <c r="I36" s="354">
        <v>0.1</v>
      </c>
      <c r="J36" s="354">
        <v>1.1000000000000001</v>
      </c>
      <c r="K36" s="293">
        <f>AVERAGE(D36:I36)</f>
        <v>0.1</v>
      </c>
      <c r="L36" s="301"/>
      <c r="M36" s="295"/>
      <c r="N36" s="295"/>
    </row>
    <row r="37" spans="1:16" outlineLevel="1" x14ac:dyDescent="0.35">
      <c r="A37" s="283" t="s">
        <v>130</v>
      </c>
      <c r="B37" s="284" t="s">
        <v>99</v>
      </c>
      <c r="C37" s="285">
        <v>0</v>
      </c>
      <c r="D37" s="299">
        <v>40</v>
      </c>
      <c r="E37" s="299">
        <v>40</v>
      </c>
      <c r="F37" s="299">
        <v>40</v>
      </c>
      <c r="G37" s="299">
        <v>40</v>
      </c>
      <c r="H37" s="299">
        <v>40</v>
      </c>
      <c r="I37" s="355">
        <v>40</v>
      </c>
      <c r="J37" s="355">
        <v>41</v>
      </c>
      <c r="K37" s="356">
        <f>SUM(C37:I37)</f>
        <v>240</v>
      </c>
      <c r="L37" s="301"/>
      <c r="M37" s="295"/>
      <c r="N37" s="295"/>
    </row>
    <row r="38" spans="1:16" outlineLevel="1" x14ac:dyDescent="0.35">
      <c r="A38" s="283" t="s">
        <v>122</v>
      </c>
      <c r="B38" s="284" t="s">
        <v>99</v>
      </c>
      <c r="C38" s="357"/>
      <c r="D38" s="286">
        <f>D37/(1-D39)</f>
        <v>80</v>
      </c>
      <c r="E38" s="286">
        <f t="shared" ref="E38:H38" si="9">E37/(1-E39)</f>
        <v>88.8888888888889</v>
      </c>
      <c r="F38" s="286">
        <f t="shared" si="9"/>
        <v>100</v>
      </c>
      <c r="G38" s="286">
        <f t="shared" si="9"/>
        <v>100</v>
      </c>
      <c r="H38" s="286">
        <f t="shared" si="9"/>
        <v>100</v>
      </c>
      <c r="I38" s="353">
        <f>I37/(1-I39)</f>
        <v>100</v>
      </c>
      <c r="J38" s="353">
        <f>J37/(1-J39)</f>
        <v>102.5</v>
      </c>
      <c r="K38" s="300">
        <f>AVERAGE(C38:I38)</f>
        <v>94.814814814814824</v>
      </c>
      <c r="L38" s="301"/>
      <c r="M38" s="295"/>
      <c r="N38" s="295"/>
    </row>
    <row r="39" spans="1:16" outlineLevel="1" x14ac:dyDescent="0.35">
      <c r="A39" s="283" t="s">
        <v>131</v>
      </c>
      <c r="B39" s="284" t="s">
        <v>5</v>
      </c>
      <c r="C39" s="329"/>
      <c r="D39" s="358">
        <v>0.5</v>
      </c>
      <c r="E39" s="330">
        <v>0.55000000000000004</v>
      </c>
      <c r="F39" s="330">
        <v>0.6</v>
      </c>
      <c r="G39" s="330">
        <v>0.6</v>
      </c>
      <c r="H39" s="330">
        <v>0.6</v>
      </c>
      <c r="I39" s="359">
        <v>0.6</v>
      </c>
      <c r="J39" s="359">
        <v>0.6</v>
      </c>
      <c r="K39" s="360">
        <f>AVERAGE(C39:I39)</f>
        <v>0.57500000000000007</v>
      </c>
      <c r="L39" s="301"/>
      <c r="M39" s="295"/>
      <c r="N39" s="295"/>
    </row>
    <row r="40" spans="1:16" ht="3.65" customHeight="1" outlineLevel="1" x14ac:dyDescent="0.35">
      <c r="A40" s="283"/>
      <c r="B40" s="284"/>
      <c r="C40" s="303"/>
      <c r="D40" s="304"/>
      <c r="E40" s="304"/>
      <c r="F40" s="304"/>
      <c r="G40" s="304"/>
      <c r="H40" s="304"/>
      <c r="I40" s="307"/>
      <c r="J40" s="307"/>
      <c r="K40" s="281"/>
      <c r="L40" s="338"/>
      <c r="M40" s="351"/>
      <c r="N40" s="256"/>
    </row>
    <row r="41" spans="1:16" s="18" customFormat="1" outlineLevel="1" x14ac:dyDescent="0.35">
      <c r="A41" s="332" t="s">
        <v>123</v>
      </c>
      <c r="B41" s="333"/>
      <c r="C41" s="334">
        <f>C35*C38</f>
        <v>0</v>
      </c>
      <c r="D41" s="335">
        <f t="shared" ref="D41:H41" si="10">D35*D38</f>
        <v>12480</v>
      </c>
      <c r="E41" s="335">
        <f t="shared" si="10"/>
        <v>15253.333333333338</v>
      </c>
      <c r="F41" s="335">
        <f t="shared" si="10"/>
        <v>18876.000000000004</v>
      </c>
      <c r="G41" s="335">
        <f t="shared" si="10"/>
        <v>20763.600000000009</v>
      </c>
      <c r="H41" s="335">
        <f t="shared" si="10"/>
        <v>22839.96000000001</v>
      </c>
      <c r="I41" s="361">
        <f>I35*I38</f>
        <v>25123.956000000013</v>
      </c>
      <c r="J41" s="361">
        <f>J35*J38</f>
        <v>54079.315290000035</v>
      </c>
      <c r="K41" s="362">
        <f>SUM(C41:I41)</f>
        <v>115336.84933333338</v>
      </c>
      <c r="L41" s="338" t="s">
        <v>93</v>
      </c>
      <c r="M41" s="351"/>
      <c r="N41" s="256"/>
    </row>
    <row r="42" spans="1:16" s="18" customFormat="1" outlineLevel="1" x14ac:dyDescent="0.35">
      <c r="A42" s="339" t="s">
        <v>124</v>
      </c>
      <c r="B42" s="340"/>
      <c r="C42" s="341">
        <f>C35*C37</f>
        <v>0</v>
      </c>
      <c r="D42" s="342">
        <f t="shared" ref="D42:H42" si="11">D35*D37</f>
        <v>6240</v>
      </c>
      <c r="E42" s="342">
        <f t="shared" si="11"/>
        <v>6864.0000000000009</v>
      </c>
      <c r="F42" s="342">
        <f t="shared" si="11"/>
        <v>7550.4000000000015</v>
      </c>
      <c r="G42" s="342">
        <f t="shared" si="11"/>
        <v>8305.4400000000023</v>
      </c>
      <c r="H42" s="342">
        <f t="shared" si="11"/>
        <v>9135.984000000004</v>
      </c>
      <c r="I42" s="363">
        <f>I35*I37</f>
        <v>10049.582400000005</v>
      </c>
      <c r="J42" s="363">
        <f>J35*J37</f>
        <v>21631.726116000013</v>
      </c>
      <c r="K42" s="362">
        <f>SUM(C42:I42)</f>
        <v>48145.406400000014</v>
      </c>
      <c r="L42" s="338" t="s">
        <v>93</v>
      </c>
      <c r="M42" s="364"/>
      <c r="N42" s="256"/>
    </row>
    <row r="43" spans="1:16" s="18" customFormat="1" ht="16" outlineLevel="1" thickBot="1" x14ac:dyDescent="0.4">
      <c r="A43" s="344" t="s">
        <v>132</v>
      </c>
      <c r="B43" s="345" t="s">
        <v>6</v>
      </c>
      <c r="C43" s="346">
        <f>C41-C42</f>
        <v>0</v>
      </c>
      <c r="D43" s="347">
        <f>D41-D42</f>
        <v>6240</v>
      </c>
      <c r="E43" s="347">
        <f t="shared" ref="E43:H43" si="12">E41-E42</f>
        <v>8389.3333333333358</v>
      </c>
      <c r="F43" s="347">
        <f t="shared" si="12"/>
        <v>11325.600000000002</v>
      </c>
      <c r="G43" s="347">
        <f t="shared" si="12"/>
        <v>12458.160000000007</v>
      </c>
      <c r="H43" s="347">
        <f t="shared" si="12"/>
        <v>13703.976000000006</v>
      </c>
      <c r="I43" s="365">
        <f>I41-I42</f>
        <v>15074.373600000008</v>
      </c>
      <c r="J43" s="365">
        <f>J41-J42</f>
        <v>32447.589174000022</v>
      </c>
      <c r="K43" s="366">
        <f>SUM(C43:I43)</f>
        <v>67191.442933333354</v>
      </c>
      <c r="L43" s="367"/>
      <c r="M43" s="368"/>
      <c r="N43" s="256"/>
    </row>
    <row r="44" spans="1:16" ht="16" outlineLevel="1" thickTop="1" x14ac:dyDescent="0.35">
      <c r="A44" s="34"/>
      <c r="B44" s="350"/>
      <c r="C44" s="351"/>
      <c r="D44" s="351"/>
      <c r="E44" s="351"/>
      <c r="F44" s="351"/>
      <c r="G44" s="351"/>
      <c r="H44" s="351"/>
      <c r="I44" s="351"/>
      <c r="J44" s="351"/>
      <c r="L44" s="351"/>
      <c r="M44" s="351"/>
    </row>
    <row r="45" spans="1:16" outlineLevel="1" x14ac:dyDescent="0.35">
      <c r="A45" s="269" t="s">
        <v>217</v>
      </c>
      <c r="B45" s="267"/>
      <c r="C45" s="267"/>
      <c r="D45" s="267"/>
      <c r="E45" s="267"/>
      <c r="F45" s="267"/>
      <c r="G45" s="267"/>
      <c r="H45" s="267"/>
      <c r="I45" s="267"/>
      <c r="J45" s="267"/>
      <c r="K45" s="267"/>
      <c r="L45" s="267"/>
      <c r="M45" s="267"/>
      <c r="N45" s="267"/>
      <c r="O45" s="267"/>
      <c r="P45" s="267"/>
    </row>
    <row r="46" spans="1:16" s="18" customFormat="1" ht="46.5" outlineLevel="1" x14ac:dyDescent="0.3">
      <c r="A46" s="270"/>
      <c r="B46" s="271" t="s">
        <v>58</v>
      </c>
      <c r="C46" s="272" t="str">
        <f>'Conto economico'!C16</f>
        <v>n = anno precedente</v>
      </c>
      <c r="D46" s="272" t="str">
        <f>'Conto economico'!D16</f>
        <v>n+1 
(1° anno PSR)</v>
      </c>
      <c r="E46" s="272" t="str">
        <f>'Conto economico'!E16</f>
        <v>n+2</v>
      </c>
      <c r="F46" s="272" t="str">
        <f>'Conto economico'!F16</f>
        <v>n+3</v>
      </c>
      <c r="G46" s="272" t="str">
        <f>'Conto economico'!G16</f>
        <v>n+4</v>
      </c>
      <c r="H46" s="272" t="str">
        <f>'Conto economico'!H16</f>
        <v>n+5</v>
      </c>
      <c r="I46" s="272" t="str">
        <f>'Conto economico'!I16</f>
        <v>n+6</v>
      </c>
      <c r="J46" s="272" t="str">
        <f>'Conto economico'!J16</f>
        <v>1° anno dopo l'attuazione</v>
      </c>
      <c r="K46" s="273" t="s">
        <v>29</v>
      </c>
      <c r="L46" s="274" t="s">
        <v>89</v>
      </c>
      <c r="M46" s="275"/>
      <c r="N46" s="275"/>
    </row>
    <row r="47" spans="1:16" outlineLevel="1" x14ac:dyDescent="0.35">
      <c r="A47" s="276" t="s">
        <v>133</v>
      </c>
      <c r="B47" s="277"/>
      <c r="C47" s="278"/>
      <c r="D47" s="279"/>
      <c r="E47" s="279"/>
      <c r="F47" s="279"/>
      <c r="G47" s="279"/>
      <c r="H47" s="279"/>
      <c r="I47" s="279"/>
      <c r="J47" s="279"/>
      <c r="K47" s="352"/>
      <c r="L47" s="282"/>
    </row>
    <row r="48" spans="1:16" outlineLevel="1" x14ac:dyDescent="0.35">
      <c r="A48" s="283" t="s">
        <v>134</v>
      </c>
      <c r="B48" s="284" t="s">
        <v>108</v>
      </c>
      <c r="C48" s="285">
        <v>0</v>
      </c>
      <c r="D48" s="299"/>
      <c r="E48" s="299"/>
      <c r="F48" s="299"/>
      <c r="G48" s="299"/>
      <c r="H48" s="299"/>
      <c r="I48" s="299"/>
      <c r="J48" s="299"/>
      <c r="K48" s="288"/>
      <c r="L48" s="301"/>
      <c r="M48" s="295"/>
      <c r="N48" s="295"/>
    </row>
    <row r="49" spans="1:18" outlineLevel="1" x14ac:dyDescent="0.35">
      <c r="A49" s="289" t="s">
        <v>129</v>
      </c>
      <c r="B49" s="290" t="s">
        <v>5</v>
      </c>
      <c r="C49" s="291"/>
      <c r="D49" s="292"/>
      <c r="E49" s="292"/>
      <c r="F49" s="292"/>
      <c r="G49" s="292"/>
      <c r="H49" s="292"/>
      <c r="I49" s="292"/>
      <c r="J49" s="292"/>
      <c r="K49" s="293"/>
      <c r="L49" s="301"/>
      <c r="M49" s="295"/>
      <c r="N49" s="295"/>
    </row>
    <row r="50" spans="1:18" outlineLevel="1" x14ac:dyDescent="0.35">
      <c r="A50" s="283" t="s">
        <v>130</v>
      </c>
      <c r="B50" s="284" t="s">
        <v>99</v>
      </c>
      <c r="C50" s="285"/>
      <c r="D50" s="299"/>
      <c r="E50" s="299"/>
      <c r="F50" s="299"/>
      <c r="G50" s="299"/>
      <c r="H50" s="299"/>
      <c r="I50" s="299"/>
      <c r="J50" s="299"/>
      <c r="K50" s="356"/>
      <c r="L50" s="301"/>
      <c r="M50" s="295"/>
      <c r="N50" s="295"/>
    </row>
    <row r="51" spans="1:18" outlineLevel="1" x14ac:dyDescent="0.35">
      <c r="A51" s="283"/>
      <c r="B51" s="284"/>
      <c r="C51" s="285"/>
      <c r="D51" s="299"/>
      <c r="E51" s="299"/>
      <c r="F51" s="299"/>
      <c r="G51" s="299"/>
      <c r="H51" s="299"/>
      <c r="I51" s="299"/>
      <c r="J51" s="299"/>
      <c r="K51" s="300"/>
      <c r="L51" s="301"/>
      <c r="M51" s="295"/>
      <c r="N51" s="295"/>
    </row>
    <row r="52" spans="1:18" outlineLevel="1" x14ac:dyDescent="0.35">
      <c r="A52" s="283" t="s">
        <v>122</v>
      </c>
      <c r="B52" s="284" t="s">
        <v>99</v>
      </c>
      <c r="C52" s="357"/>
      <c r="D52" s="286"/>
      <c r="E52" s="286"/>
      <c r="F52" s="286"/>
      <c r="G52" s="286"/>
      <c r="H52" s="286"/>
      <c r="I52" s="286"/>
      <c r="J52" s="286"/>
      <c r="K52" s="360"/>
      <c r="L52" s="301"/>
      <c r="M52" s="295"/>
      <c r="N52" s="295"/>
    </row>
    <row r="53" spans="1:18" outlineLevel="1" x14ac:dyDescent="0.35">
      <c r="A53" s="283" t="s">
        <v>131</v>
      </c>
      <c r="B53" s="284" t="s">
        <v>5</v>
      </c>
      <c r="C53" s="329"/>
      <c r="D53" s="358"/>
      <c r="E53" s="330"/>
      <c r="F53" s="330"/>
      <c r="G53" s="330"/>
      <c r="H53" s="330"/>
      <c r="I53" s="330"/>
      <c r="J53" s="330"/>
      <c r="K53" s="281"/>
      <c r="L53" s="338"/>
      <c r="M53" s="351"/>
      <c r="N53" s="256"/>
      <c r="O53" s="256"/>
      <c r="P53" s="256"/>
    </row>
    <row r="54" spans="1:18" ht="3.65" customHeight="1" outlineLevel="1" x14ac:dyDescent="0.35">
      <c r="A54" s="283"/>
      <c r="B54" s="284"/>
      <c r="C54" s="303"/>
      <c r="D54" s="304"/>
      <c r="E54" s="304"/>
      <c r="F54" s="304"/>
      <c r="G54" s="304"/>
      <c r="H54" s="304"/>
      <c r="I54" s="304"/>
      <c r="J54" s="304"/>
      <c r="L54" s="338"/>
      <c r="M54" s="351"/>
      <c r="N54" s="256"/>
      <c r="O54" s="256"/>
      <c r="P54" s="256"/>
    </row>
    <row r="55" spans="1:18" s="18" customFormat="1" outlineLevel="1" x14ac:dyDescent="0.35">
      <c r="A55" s="332" t="s">
        <v>123</v>
      </c>
      <c r="B55" s="333"/>
      <c r="C55" s="334">
        <f>C48*C52</f>
        <v>0</v>
      </c>
      <c r="D55" s="335">
        <f t="shared" ref="D55:J55" si="13">D48*D52</f>
        <v>0</v>
      </c>
      <c r="E55" s="335">
        <f t="shared" si="13"/>
        <v>0</v>
      </c>
      <c r="F55" s="335">
        <f t="shared" si="13"/>
        <v>0</v>
      </c>
      <c r="G55" s="335">
        <f t="shared" si="13"/>
        <v>0</v>
      </c>
      <c r="H55" s="335">
        <f t="shared" si="13"/>
        <v>0</v>
      </c>
      <c r="I55" s="335"/>
      <c r="J55" s="335">
        <f t="shared" si="13"/>
        <v>0</v>
      </c>
      <c r="K55" s="362"/>
      <c r="L55" s="338" t="s">
        <v>93</v>
      </c>
      <c r="M55" s="364"/>
      <c r="N55" s="256"/>
      <c r="O55" s="350"/>
      <c r="P55" s="350"/>
    </row>
    <row r="56" spans="1:18" s="18" customFormat="1" outlineLevel="1" x14ac:dyDescent="0.35">
      <c r="A56" s="339" t="s">
        <v>124</v>
      </c>
      <c r="B56" s="340"/>
      <c r="C56" s="341">
        <f>C48*C50</f>
        <v>0</v>
      </c>
      <c r="D56" s="342">
        <f t="shared" ref="D56:J56" si="14">D48*D50</f>
        <v>0</v>
      </c>
      <c r="E56" s="342">
        <f t="shared" si="14"/>
        <v>0</v>
      </c>
      <c r="F56" s="342">
        <f t="shared" si="14"/>
        <v>0</v>
      </c>
      <c r="G56" s="342">
        <f t="shared" si="14"/>
        <v>0</v>
      </c>
      <c r="H56" s="342">
        <f t="shared" si="14"/>
        <v>0</v>
      </c>
      <c r="I56" s="342"/>
      <c r="J56" s="342">
        <f t="shared" si="14"/>
        <v>0</v>
      </c>
      <c r="K56" s="362"/>
      <c r="L56" s="338" t="s">
        <v>93</v>
      </c>
      <c r="M56" s="368"/>
      <c r="N56" s="256"/>
      <c r="O56" s="350"/>
      <c r="P56" s="350"/>
    </row>
    <row r="57" spans="1:18" s="18" customFormat="1" ht="16" outlineLevel="1" thickBot="1" x14ac:dyDescent="0.4">
      <c r="A57" s="344" t="s">
        <v>212</v>
      </c>
      <c r="B57" s="345" t="s">
        <v>6</v>
      </c>
      <c r="C57" s="346">
        <f>C55-C56</f>
        <v>0</v>
      </c>
      <c r="D57" s="347">
        <f>D55-D56</f>
        <v>0</v>
      </c>
      <c r="E57" s="347">
        <f t="shared" ref="E57:J57" si="15">E55-E56</f>
        <v>0</v>
      </c>
      <c r="F57" s="347">
        <f t="shared" si="15"/>
        <v>0</v>
      </c>
      <c r="G57" s="347">
        <f t="shared" si="15"/>
        <v>0</v>
      </c>
      <c r="H57" s="347">
        <f t="shared" si="15"/>
        <v>0</v>
      </c>
      <c r="I57" s="347"/>
      <c r="J57" s="347">
        <f t="shared" si="15"/>
        <v>0</v>
      </c>
      <c r="K57" s="366"/>
      <c r="L57" s="338"/>
      <c r="M57" s="368"/>
      <c r="N57" s="256"/>
      <c r="O57" s="350"/>
      <c r="P57" s="350"/>
    </row>
    <row r="58" spans="1:18" ht="16" outlineLevel="1" thickTop="1" x14ac:dyDescent="0.35">
      <c r="A58" s="34"/>
      <c r="B58" s="350"/>
      <c r="C58" s="351"/>
      <c r="D58" s="351"/>
      <c r="E58" s="351"/>
      <c r="F58" s="351"/>
      <c r="G58" s="351"/>
      <c r="H58" s="351"/>
      <c r="I58" s="351"/>
      <c r="J58" s="351"/>
      <c r="K58" s="351"/>
      <c r="L58" s="351"/>
      <c r="R58" s="18"/>
    </row>
    <row r="59" spans="1:18" x14ac:dyDescent="0.35">
      <c r="R59" s="18"/>
    </row>
    <row r="60" spans="1:18" s="265" customFormat="1" x14ac:dyDescent="0.3">
      <c r="A60" s="54" t="s">
        <v>135</v>
      </c>
      <c r="B60" s="261"/>
      <c r="C60" s="261"/>
      <c r="D60" s="261"/>
      <c r="E60" s="261"/>
      <c r="F60" s="261"/>
      <c r="G60" s="261"/>
      <c r="H60" s="261"/>
      <c r="I60" s="261"/>
      <c r="J60" s="261"/>
      <c r="K60" s="261"/>
      <c r="L60" s="54"/>
      <c r="M60" s="262"/>
      <c r="N60" s="263"/>
      <c r="O60" s="264"/>
      <c r="P60" s="264"/>
    </row>
    <row r="61" spans="1:18" s="18" customFormat="1" ht="31" outlineLevel="1" x14ac:dyDescent="0.3">
      <c r="A61" s="369"/>
      <c r="B61" s="271" t="s">
        <v>58</v>
      </c>
      <c r="C61" s="272" t="s">
        <v>30</v>
      </c>
      <c r="D61" s="370" t="s">
        <v>90</v>
      </c>
      <c r="E61" s="370" t="s">
        <v>0</v>
      </c>
      <c r="F61" s="370" t="s">
        <v>1</v>
      </c>
      <c r="G61" s="370" t="s">
        <v>2</v>
      </c>
      <c r="H61" s="370" t="s">
        <v>3</v>
      </c>
      <c r="I61" s="371"/>
      <c r="J61" s="372" t="s">
        <v>4</v>
      </c>
      <c r="K61" s="273" t="s">
        <v>218</v>
      </c>
      <c r="L61" s="373" t="s">
        <v>92</v>
      </c>
      <c r="M61" s="28" t="s">
        <v>91</v>
      </c>
      <c r="N61" s="274" t="s">
        <v>89</v>
      </c>
      <c r="O61" s="275"/>
      <c r="P61" s="275"/>
    </row>
    <row r="62" spans="1:18" s="18" customFormat="1" ht="14.25" customHeight="1" outlineLevel="1" x14ac:dyDescent="0.3">
      <c r="A62" s="374" t="s">
        <v>136</v>
      </c>
      <c r="B62" s="375"/>
      <c r="C62" s="376"/>
      <c r="D62" s="376"/>
      <c r="E62" s="376"/>
      <c r="F62" s="376"/>
      <c r="G62" s="376"/>
      <c r="H62" s="376"/>
      <c r="I62" s="376"/>
      <c r="J62" s="377"/>
      <c r="K62" s="378" t="s">
        <v>93</v>
      </c>
      <c r="L62" s="379"/>
      <c r="M62" s="379"/>
      <c r="N62" s="380"/>
      <c r="O62" s="378"/>
      <c r="P62" s="378"/>
    </row>
    <row r="63" spans="1:18" s="18" customFormat="1" ht="4.5" customHeight="1" outlineLevel="1" x14ac:dyDescent="0.3">
      <c r="B63" s="340"/>
      <c r="C63" s="381"/>
      <c r="D63" s="381"/>
      <c r="E63" s="381"/>
      <c r="F63" s="381"/>
      <c r="G63" s="381"/>
      <c r="H63" s="381"/>
      <c r="I63" s="381"/>
      <c r="J63" s="26"/>
      <c r="L63" s="382"/>
      <c r="M63" s="382"/>
    </row>
    <row r="64" spans="1:18" s="18" customFormat="1" outlineLevel="1" x14ac:dyDescent="0.3">
      <c r="A64" s="18" t="s">
        <v>213</v>
      </c>
      <c r="B64" s="383">
        <v>0.15</v>
      </c>
      <c r="J64" s="20"/>
      <c r="L64" s="382" t="s">
        <v>94</v>
      </c>
      <c r="M64" s="382" t="s">
        <v>8</v>
      </c>
    </row>
    <row r="65" spans="1:16" s="18" customFormat="1" outlineLevel="1" x14ac:dyDescent="0.3">
      <c r="A65" s="381" t="s">
        <v>219</v>
      </c>
      <c r="B65" s="340"/>
      <c r="J65" s="20"/>
      <c r="L65" s="382"/>
      <c r="M65" s="382"/>
    </row>
    <row r="66" spans="1:16" s="18" customFormat="1" outlineLevel="1" x14ac:dyDescent="0.3">
      <c r="A66" s="384" t="s">
        <v>137</v>
      </c>
      <c r="B66" s="340" t="s">
        <v>105</v>
      </c>
      <c r="C66" s="385">
        <v>3000</v>
      </c>
      <c r="D66" s="385">
        <v>3500</v>
      </c>
      <c r="E66" s="385">
        <v>3500</v>
      </c>
      <c r="F66" s="385">
        <v>3500</v>
      </c>
      <c r="G66" s="385">
        <v>3500</v>
      </c>
      <c r="H66" s="385">
        <v>3500</v>
      </c>
      <c r="I66" s="385"/>
      <c r="J66" s="386">
        <v>3500</v>
      </c>
      <c r="L66" s="382"/>
      <c r="M66" s="382"/>
    </row>
    <row r="67" spans="1:16" s="18" customFormat="1" outlineLevel="1" x14ac:dyDescent="0.3">
      <c r="A67" s="384" t="s">
        <v>138</v>
      </c>
      <c r="B67" s="340" t="s">
        <v>105</v>
      </c>
      <c r="C67" s="385"/>
      <c r="D67" s="385"/>
      <c r="E67" s="385"/>
      <c r="F67" s="385"/>
      <c r="G67" s="385"/>
      <c r="H67" s="385"/>
      <c r="I67" s="385"/>
      <c r="J67" s="386"/>
      <c r="K67" s="350"/>
      <c r="L67" s="382"/>
      <c r="M67" s="382"/>
    </row>
    <row r="68" spans="1:16" s="18" customFormat="1" ht="3" customHeight="1" outlineLevel="1" x14ac:dyDescent="0.3">
      <c r="B68" s="340"/>
      <c r="J68" s="20"/>
      <c r="K68" s="350"/>
      <c r="L68" s="382"/>
      <c r="M68" s="382"/>
    </row>
    <row r="69" spans="1:16" s="18" customFormat="1" outlineLevel="1" x14ac:dyDescent="0.3">
      <c r="A69" s="381" t="s">
        <v>139</v>
      </c>
      <c r="B69" s="340"/>
      <c r="J69" s="20"/>
      <c r="L69" s="382"/>
      <c r="M69" s="382"/>
    </row>
    <row r="70" spans="1:16" s="18" customFormat="1" outlineLevel="1" x14ac:dyDescent="0.3">
      <c r="A70" s="384" t="s">
        <v>137</v>
      </c>
      <c r="B70" s="340" t="s">
        <v>106</v>
      </c>
      <c r="C70" s="387">
        <v>0.15</v>
      </c>
      <c r="D70" s="387">
        <v>0.3</v>
      </c>
      <c r="E70" s="387">
        <v>0.3</v>
      </c>
      <c r="F70" s="387">
        <v>0.3</v>
      </c>
      <c r="G70" s="387">
        <v>0.3</v>
      </c>
      <c r="H70" s="387">
        <v>0.4</v>
      </c>
      <c r="I70" s="387"/>
      <c r="J70" s="388">
        <v>0.4</v>
      </c>
      <c r="L70" s="382"/>
      <c r="M70" s="382"/>
    </row>
    <row r="71" spans="1:16" s="18" customFormat="1" outlineLevel="1" x14ac:dyDescent="0.3">
      <c r="A71" s="384" t="s">
        <v>138</v>
      </c>
      <c r="B71" s="340" t="s">
        <v>106</v>
      </c>
      <c r="C71" s="387"/>
      <c r="D71" s="387"/>
      <c r="E71" s="387"/>
      <c r="F71" s="387"/>
      <c r="G71" s="387"/>
      <c r="H71" s="387"/>
      <c r="I71" s="387"/>
      <c r="J71" s="388"/>
      <c r="L71" s="382"/>
      <c r="M71" s="382"/>
    </row>
    <row r="72" spans="1:16" s="18" customFormat="1" ht="4.5" customHeight="1" outlineLevel="1" x14ac:dyDescent="0.3">
      <c r="B72" s="340"/>
      <c r="C72" s="381"/>
      <c r="D72" s="381"/>
      <c r="E72" s="381"/>
      <c r="F72" s="381"/>
      <c r="G72" s="381"/>
      <c r="H72" s="381"/>
      <c r="I72" s="381"/>
      <c r="J72" s="26"/>
      <c r="L72" s="382"/>
      <c r="M72" s="382"/>
    </row>
    <row r="73" spans="1:16" s="18" customFormat="1" ht="14.15" customHeight="1" outlineLevel="1" x14ac:dyDescent="0.3">
      <c r="A73" s="266" t="s">
        <v>73</v>
      </c>
      <c r="B73" s="389" t="s">
        <v>107</v>
      </c>
      <c r="C73" s="378">
        <f t="shared" ref="C73:J73" si="16">IFERROR(C75*12*C76,"N/A")</f>
        <v>0</v>
      </c>
      <c r="D73" s="378">
        <f t="shared" si="16"/>
        <v>600</v>
      </c>
      <c r="E73" s="378">
        <f t="shared" si="16"/>
        <v>600</v>
      </c>
      <c r="F73" s="378">
        <f t="shared" si="16"/>
        <v>600</v>
      </c>
      <c r="G73" s="378">
        <f t="shared" si="16"/>
        <v>600</v>
      </c>
      <c r="H73" s="378">
        <f t="shared" si="16"/>
        <v>600</v>
      </c>
      <c r="I73" s="378"/>
      <c r="J73" s="390">
        <f t="shared" si="16"/>
        <v>600</v>
      </c>
      <c r="K73" s="378" t="s">
        <v>93</v>
      </c>
      <c r="L73" s="391"/>
      <c r="M73" s="391"/>
      <c r="N73" s="380"/>
      <c r="O73" s="378"/>
      <c r="P73" s="378"/>
    </row>
    <row r="74" spans="1:16" s="18" customFormat="1" ht="4.5" customHeight="1" outlineLevel="1" x14ac:dyDescent="0.3">
      <c r="B74" s="340"/>
      <c r="C74" s="381"/>
      <c r="D74" s="381"/>
      <c r="E74" s="381"/>
      <c r="F74" s="381"/>
      <c r="G74" s="381"/>
      <c r="H74" s="381"/>
      <c r="I74" s="381"/>
      <c r="J74" s="26"/>
      <c r="L74" s="382"/>
      <c r="M74" s="382"/>
    </row>
    <row r="75" spans="1:16" s="18" customFormat="1" outlineLevel="1" x14ac:dyDescent="0.3">
      <c r="A75" s="11" t="s">
        <v>140</v>
      </c>
      <c r="B75" s="340" t="s">
        <v>105</v>
      </c>
      <c r="C75" s="385"/>
      <c r="D75" s="385">
        <v>10000</v>
      </c>
      <c r="E75" s="385">
        <v>10000</v>
      </c>
      <c r="F75" s="385">
        <v>10000</v>
      </c>
      <c r="G75" s="385">
        <v>10000</v>
      </c>
      <c r="H75" s="385">
        <v>10000</v>
      </c>
      <c r="I75" s="385"/>
      <c r="J75" s="386">
        <v>10000</v>
      </c>
      <c r="L75" s="382"/>
      <c r="M75" s="382"/>
    </row>
    <row r="76" spans="1:16" s="18" customFormat="1" outlineLevel="1" x14ac:dyDescent="0.3">
      <c r="A76" s="384" t="s">
        <v>106</v>
      </c>
      <c r="B76" s="340" t="s">
        <v>106</v>
      </c>
      <c r="C76" s="392"/>
      <c r="D76" s="392">
        <v>5.0000000000000001E-3</v>
      </c>
      <c r="E76" s="392">
        <v>5.0000000000000001E-3</v>
      </c>
      <c r="F76" s="392">
        <v>5.0000000000000001E-3</v>
      </c>
      <c r="G76" s="392">
        <v>5.0000000000000001E-3</v>
      </c>
      <c r="H76" s="392">
        <v>5.0000000000000001E-3</v>
      </c>
      <c r="I76" s="392"/>
      <c r="J76" s="393">
        <v>5.0000000000000001E-3</v>
      </c>
      <c r="K76" s="18" t="s">
        <v>95</v>
      </c>
      <c r="L76" s="382"/>
      <c r="M76" s="382"/>
    </row>
    <row r="77" spans="1:16" s="18" customFormat="1" ht="4.5" customHeight="1" outlineLevel="1" x14ac:dyDescent="0.3">
      <c r="B77" s="340"/>
      <c r="C77" s="381"/>
      <c r="D77" s="381"/>
      <c r="E77" s="381"/>
      <c r="F77" s="381"/>
      <c r="G77" s="381"/>
      <c r="H77" s="381"/>
      <c r="I77" s="381"/>
      <c r="J77" s="26"/>
      <c r="L77" s="382"/>
      <c r="M77" s="382"/>
    </row>
    <row r="78" spans="1:16" s="18" customFormat="1" ht="14.25" customHeight="1" outlineLevel="1" x14ac:dyDescent="0.3">
      <c r="A78" s="266" t="s">
        <v>141</v>
      </c>
      <c r="B78" s="389"/>
      <c r="C78" s="378">
        <f>SUM(C79:C81)</f>
        <v>0</v>
      </c>
      <c r="D78" s="378">
        <f t="shared" ref="D78:J78" si="17">SUM(D79:D81)</f>
        <v>0</v>
      </c>
      <c r="E78" s="378">
        <f t="shared" si="17"/>
        <v>0</v>
      </c>
      <c r="F78" s="378">
        <f t="shared" si="17"/>
        <v>0</v>
      </c>
      <c r="G78" s="378">
        <f t="shared" si="17"/>
        <v>0</v>
      </c>
      <c r="H78" s="378">
        <f t="shared" si="17"/>
        <v>0</v>
      </c>
      <c r="I78" s="378"/>
      <c r="J78" s="378">
        <f t="shared" si="17"/>
        <v>0</v>
      </c>
      <c r="K78" s="378" t="s">
        <v>93</v>
      </c>
      <c r="L78" s="391"/>
      <c r="M78" s="391" t="s">
        <v>97</v>
      </c>
      <c r="N78" s="380"/>
      <c r="O78" s="378"/>
      <c r="P78" s="378"/>
    </row>
    <row r="79" spans="1:16" s="18" customFormat="1" ht="4.5" customHeight="1" outlineLevel="1" x14ac:dyDescent="0.3">
      <c r="B79" s="340"/>
      <c r="C79" s="381"/>
      <c r="D79" s="381"/>
      <c r="E79" s="381"/>
      <c r="F79" s="381"/>
      <c r="G79" s="381"/>
      <c r="H79" s="381"/>
      <c r="I79" s="381"/>
      <c r="J79" s="26"/>
      <c r="L79" s="382"/>
      <c r="M79" s="382"/>
    </row>
    <row r="80" spans="1:16" outlineLevel="1" x14ac:dyDescent="0.35">
      <c r="A80" s="11" t="s">
        <v>142</v>
      </c>
      <c r="B80" s="284" t="s">
        <v>6</v>
      </c>
      <c r="C80" s="394" t="str">
        <f>IFERROR(#REF!,"N/A")</f>
        <v>N/A</v>
      </c>
      <c r="D80" s="394" t="str">
        <f>IFERROR(#REF!,"N/A")</f>
        <v>N/A</v>
      </c>
      <c r="E80" s="394" t="str">
        <f>IFERROR(#REF!,"N/A")</f>
        <v>N/A</v>
      </c>
      <c r="F80" s="394" t="str">
        <f>IFERROR(#REF!,"N/A")</f>
        <v>N/A</v>
      </c>
      <c r="G80" s="394" t="str">
        <f>IFERROR(#REF!,"N/A")</f>
        <v>N/A</v>
      </c>
      <c r="H80" s="394" t="str">
        <f>IFERROR(#REF!,"N/A")</f>
        <v>N/A</v>
      </c>
      <c r="I80" s="394"/>
      <c r="J80" s="395" t="str">
        <f>IFERROR(#REF!,"N/A")</f>
        <v>N/A</v>
      </c>
      <c r="K80" s="396" t="s">
        <v>98</v>
      </c>
      <c r="L80" s="397"/>
      <c r="M80" s="397"/>
    </row>
    <row r="81" spans="1:16" outlineLevel="1" x14ac:dyDescent="0.35">
      <c r="A81" s="11" t="s">
        <v>143</v>
      </c>
      <c r="B81" s="284" t="s">
        <v>6</v>
      </c>
      <c r="C81" s="385"/>
      <c r="D81" s="385"/>
      <c r="E81" s="385"/>
      <c r="F81" s="385"/>
      <c r="G81" s="385"/>
      <c r="H81" s="385"/>
      <c r="I81" s="385"/>
      <c r="J81" s="386"/>
      <c r="K81" s="396"/>
      <c r="L81" s="397"/>
      <c r="M81" s="397"/>
    </row>
    <row r="82" spans="1:16" s="18" customFormat="1" ht="4.5" customHeight="1" outlineLevel="1" x14ac:dyDescent="0.3">
      <c r="B82" s="340"/>
      <c r="C82" s="381"/>
      <c r="D82" s="381"/>
      <c r="E82" s="381"/>
      <c r="F82" s="381"/>
      <c r="G82" s="381"/>
      <c r="H82" s="381"/>
      <c r="I82" s="381"/>
      <c r="J82" s="26"/>
      <c r="L82" s="382"/>
      <c r="M82" s="382"/>
    </row>
    <row r="83" spans="1:16" s="18" customFormat="1" ht="14.25" customHeight="1" outlineLevel="1" x14ac:dyDescent="0.3">
      <c r="A83" s="266" t="s">
        <v>74</v>
      </c>
      <c r="B83" s="389" t="s">
        <v>6</v>
      </c>
      <c r="C83" s="378">
        <f t="shared" ref="C83:J83" si="18">IFERROR(C85*C86,"N/A")</f>
        <v>0</v>
      </c>
      <c r="D83" s="378">
        <f t="shared" si="18"/>
        <v>1000</v>
      </c>
      <c r="E83" s="378">
        <f t="shared" si="18"/>
        <v>1000</v>
      </c>
      <c r="F83" s="378">
        <f t="shared" si="18"/>
        <v>1000</v>
      </c>
      <c r="G83" s="378">
        <f t="shared" si="18"/>
        <v>1000</v>
      </c>
      <c r="H83" s="378">
        <f t="shared" si="18"/>
        <v>1000</v>
      </c>
      <c r="I83" s="378"/>
      <c r="J83" s="390">
        <f t="shared" si="18"/>
        <v>1000</v>
      </c>
      <c r="K83" s="378" t="s">
        <v>93</v>
      </c>
      <c r="L83" s="391"/>
      <c r="M83" s="391"/>
      <c r="N83" s="380"/>
      <c r="O83" s="378"/>
      <c r="P83" s="378"/>
    </row>
    <row r="84" spans="1:16" s="18" customFormat="1" ht="4.5" customHeight="1" outlineLevel="1" x14ac:dyDescent="0.3">
      <c r="B84" s="340"/>
      <c r="C84" s="381"/>
      <c r="D84" s="381"/>
      <c r="E84" s="381"/>
      <c r="F84" s="381"/>
      <c r="G84" s="381"/>
      <c r="H84" s="381"/>
      <c r="I84" s="381"/>
      <c r="J84" s="26"/>
      <c r="L84" s="382"/>
      <c r="M84" s="382"/>
    </row>
    <row r="85" spans="1:16" s="18" customFormat="1" outlineLevel="1" x14ac:dyDescent="0.3">
      <c r="A85" s="11" t="s">
        <v>144</v>
      </c>
      <c r="B85" s="340" t="s">
        <v>6</v>
      </c>
      <c r="C85" s="385"/>
      <c r="D85" s="385">
        <v>10000</v>
      </c>
      <c r="E85" s="385">
        <v>10000</v>
      </c>
      <c r="F85" s="385">
        <v>10000</v>
      </c>
      <c r="G85" s="385">
        <v>10000</v>
      </c>
      <c r="H85" s="385">
        <v>10000</v>
      </c>
      <c r="I85" s="385"/>
      <c r="J85" s="386">
        <v>10000</v>
      </c>
      <c r="L85" s="382"/>
      <c r="M85" s="382"/>
    </row>
    <row r="86" spans="1:16" s="18" customFormat="1" outlineLevel="1" x14ac:dyDescent="0.3">
      <c r="A86" s="384" t="s">
        <v>106</v>
      </c>
      <c r="B86" s="340" t="s">
        <v>106</v>
      </c>
      <c r="C86" s="387"/>
      <c r="D86" s="387">
        <v>0.1</v>
      </c>
      <c r="E86" s="387">
        <v>0.1</v>
      </c>
      <c r="F86" s="387">
        <v>0.1</v>
      </c>
      <c r="G86" s="387">
        <v>0.1</v>
      </c>
      <c r="H86" s="387">
        <v>0.1</v>
      </c>
      <c r="I86" s="387"/>
      <c r="J86" s="388">
        <v>0.1</v>
      </c>
      <c r="K86" s="18" t="s">
        <v>95</v>
      </c>
      <c r="L86" s="382"/>
      <c r="M86" s="382"/>
    </row>
    <row r="87" spans="1:16" s="18" customFormat="1" ht="4.5" customHeight="1" outlineLevel="1" x14ac:dyDescent="0.3">
      <c r="B87" s="340"/>
      <c r="C87" s="381"/>
      <c r="D87" s="381"/>
      <c r="E87" s="381"/>
      <c r="F87" s="381"/>
      <c r="G87" s="381"/>
      <c r="H87" s="381"/>
      <c r="I87" s="381"/>
      <c r="J87" s="26"/>
      <c r="L87" s="382"/>
      <c r="M87" s="382"/>
    </row>
    <row r="88" spans="1:16" s="18" customFormat="1" ht="14.25" customHeight="1" outlineLevel="1" x14ac:dyDescent="0.3">
      <c r="A88" s="266" t="s">
        <v>258</v>
      </c>
      <c r="B88" s="389" t="s">
        <v>6</v>
      </c>
      <c r="C88" s="378">
        <f t="shared" ref="C88:J88" si="19">IFERROR(C90*C91,"N/A")</f>
        <v>0</v>
      </c>
      <c r="D88" s="378">
        <f t="shared" si="19"/>
        <v>1000</v>
      </c>
      <c r="E88" s="378">
        <f t="shared" si="19"/>
        <v>1000</v>
      </c>
      <c r="F88" s="378">
        <f t="shared" si="19"/>
        <v>1000</v>
      </c>
      <c r="G88" s="378">
        <f t="shared" si="19"/>
        <v>1000</v>
      </c>
      <c r="H88" s="378">
        <f t="shared" si="19"/>
        <v>1000</v>
      </c>
      <c r="I88" s="378"/>
      <c r="J88" s="390">
        <f t="shared" si="19"/>
        <v>1000</v>
      </c>
      <c r="K88" s="378" t="s">
        <v>93</v>
      </c>
      <c r="L88" s="391"/>
      <c r="M88" s="391"/>
      <c r="N88" s="380"/>
      <c r="O88" s="378"/>
      <c r="P88" s="378"/>
    </row>
    <row r="89" spans="1:16" s="18" customFormat="1" ht="4.5" customHeight="1" outlineLevel="1" x14ac:dyDescent="0.3">
      <c r="B89" s="340"/>
      <c r="C89" s="381"/>
      <c r="D89" s="381"/>
      <c r="E89" s="381"/>
      <c r="F89" s="381"/>
      <c r="G89" s="381"/>
      <c r="H89" s="381"/>
      <c r="I89" s="381"/>
      <c r="J89" s="26"/>
      <c r="L89" s="382"/>
      <c r="M89" s="382"/>
    </row>
    <row r="90" spans="1:16" s="18" customFormat="1" outlineLevel="1" x14ac:dyDescent="0.3">
      <c r="A90" s="11" t="s">
        <v>144</v>
      </c>
      <c r="B90" s="340" t="s">
        <v>6</v>
      </c>
      <c r="C90" s="385"/>
      <c r="D90" s="385">
        <v>10000</v>
      </c>
      <c r="E90" s="385">
        <v>10000</v>
      </c>
      <c r="F90" s="385">
        <v>10000</v>
      </c>
      <c r="G90" s="385">
        <v>10000</v>
      </c>
      <c r="H90" s="385">
        <v>10000</v>
      </c>
      <c r="I90" s="385"/>
      <c r="J90" s="386">
        <v>10000</v>
      </c>
      <c r="L90" s="382"/>
      <c r="M90" s="382"/>
    </row>
    <row r="91" spans="1:16" s="18" customFormat="1" outlineLevel="1" x14ac:dyDescent="0.3">
      <c r="A91" s="384" t="s">
        <v>106</v>
      </c>
      <c r="B91" s="340" t="s">
        <v>106</v>
      </c>
      <c r="C91" s="387"/>
      <c r="D91" s="387">
        <v>0.1</v>
      </c>
      <c r="E91" s="387">
        <v>0.1</v>
      </c>
      <c r="F91" s="387">
        <v>0.1</v>
      </c>
      <c r="G91" s="387">
        <v>0.1</v>
      </c>
      <c r="H91" s="387">
        <v>0.1</v>
      </c>
      <c r="I91" s="387"/>
      <c r="J91" s="388">
        <v>0.1</v>
      </c>
      <c r="K91" s="18" t="s">
        <v>95</v>
      </c>
      <c r="L91" s="382"/>
      <c r="M91" s="382"/>
    </row>
    <row r="92" spans="1:16" s="18" customFormat="1" ht="4.5" customHeight="1" outlineLevel="1" x14ac:dyDescent="0.3">
      <c r="B92" s="340"/>
      <c r="C92" s="381"/>
      <c r="D92" s="381"/>
      <c r="E92" s="381"/>
      <c r="F92" s="381"/>
      <c r="G92" s="381"/>
      <c r="H92" s="381"/>
      <c r="I92" s="381"/>
      <c r="J92" s="26"/>
      <c r="L92" s="382"/>
      <c r="M92" s="382"/>
    </row>
    <row r="93" spans="1:16" s="18" customFormat="1" ht="14.25" customHeight="1" outlineLevel="1" x14ac:dyDescent="0.3">
      <c r="A93" s="266" t="s">
        <v>78</v>
      </c>
      <c r="B93" s="389"/>
      <c r="C93" s="398">
        <f>SUM(C95:C96)</f>
        <v>0</v>
      </c>
      <c r="D93" s="398">
        <f t="shared" ref="D93:J93" si="20">SUM(D95:D96)</f>
        <v>0</v>
      </c>
      <c r="E93" s="398">
        <f t="shared" si="20"/>
        <v>0</v>
      </c>
      <c r="F93" s="398">
        <f t="shared" si="20"/>
        <v>0</v>
      </c>
      <c r="G93" s="398">
        <f t="shared" si="20"/>
        <v>0</v>
      </c>
      <c r="H93" s="398">
        <f t="shared" si="20"/>
        <v>0</v>
      </c>
      <c r="I93" s="398"/>
      <c r="J93" s="398">
        <f t="shared" si="20"/>
        <v>0</v>
      </c>
      <c r="K93" s="378" t="s">
        <v>93</v>
      </c>
      <c r="L93" s="391"/>
      <c r="M93" s="391" t="s">
        <v>97</v>
      </c>
      <c r="N93" s="380"/>
      <c r="O93" s="378"/>
      <c r="P93" s="378"/>
    </row>
    <row r="94" spans="1:16" s="18" customFormat="1" ht="4.5" customHeight="1" outlineLevel="1" x14ac:dyDescent="0.3">
      <c r="B94" s="340"/>
      <c r="C94" s="381"/>
      <c r="D94" s="381"/>
      <c r="E94" s="381"/>
      <c r="F94" s="381"/>
      <c r="G94" s="381"/>
      <c r="H94" s="381"/>
      <c r="I94" s="381"/>
      <c r="J94" s="26"/>
      <c r="L94" s="382"/>
      <c r="M94" s="382"/>
    </row>
    <row r="95" spans="1:16" outlineLevel="1" x14ac:dyDescent="0.35">
      <c r="A95" s="381"/>
      <c r="B95" s="284" t="s">
        <v>6</v>
      </c>
      <c r="C95" s="399"/>
      <c r="D95" s="399"/>
      <c r="E95" s="399"/>
      <c r="F95" s="399"/>
      <c r="G95" s="399"/>
      <c r="H95" s="399"/>
      <c r="I95" s="399"/>
      <c r="J95" s="400"/>
      <c r="K95" s="396"/>
      <c r="L95" s="397"/>
      <c r="M95" s="397"/>
    </row>
    <row r="96" spans="1:16" outlineLevel="1" x14ac:dyDescent="0.35">
      <c r="A96" s="381"/>
      <c r="B96" s="284" t="s">
        <v>6</v>
      </c>
      <c r="C96" s="399"/>
      <c r="D96" s="399"/>
      <c r="E96" s="399"/>
      <c r="F96" s="399"/>
      <c r="G96" s="399"/>
      <c r="H96" s="399"/>
      <c r="I96" s="399"/>
      <c r="J96" s="400"/>
      <c r="K96" s="396"/>
      <c r="L96" s="397"/>
      <c r="M96" s="397"/>
    </row>
    <row r="97" spans="1:16" s="18" customFormat="1" ht="4.5" customHeight="1" outlineLevel="1" x14ac:dyDescent="0.3">
      <c r="B97" s="340"/>
      <c r="C97" s="381"/>
      <c r="D97" s="381"/>
      <c r="E97" s="381"/>
      <c r="F97" s="381"/>
      <c r="G97" s="381"/>
      <c r="H97" s="381"/>
      <c r="I97" s="381"/>
      <c r="J97" s="26"/>
      <c r="L97" s="382"/>
      <c r="M97" s="382"/>
    </row>
    <row r="98" spans="1:16" s="18" customFormat="1" ht="14.25" customHeight="1" outlineLevel="1" x14ac:dyDescent="0.3">
      <c r="A98" s="266" t="s">
        <v>76</v>
      </c>
      <c r="B98" s="389" t="s">
        <v>108</v>
      </c>
      <c r="C98" s="378">
        <f>IFERROR(C100*C99,"N/A")</f>
        <v>0</v>
      </c>
      <c r="D98" s="378">
        <f>IFERROR(D100*D99,"N/A")</f>
        <v>600</v>
      </c>
      <c r="E98" s="378">
        <f t="shared" ref="E98:J98" si="21">IFERROR(E100*E99,"N/A")</f>
        <v>600</v>
      </c>
      <c r="F98" s="378">
        <f t="shared" si="21"/>
        <v>600</v>
      </c>
      <c r="G98" s="378">
        <f t="shared" si="21"/>
        <v>600</v>
      </c>
      <c r="H98" s="378">
        <f t="shared" si="21"/>
        <v>600</v>
      </c>
      <c r="I98" s="378"/>
      <c r="J98" s="390">
        <f t="shared" si="21"/>
        <v>600</v>
      </c>
      <c r="K98" s="378" t="s">
        <v>93</v>
      </c>
      <c r="L98" s="391"/>
      <c r="M98" s="391"/>
      <c r="N98" s="380"/>
      <c r="O98" s="378"/>
      <c r="P98" s="378"/>
    </row>
    <row r="99" spans="1:16" s="18" customFormat="1" outlineLevel="1" x14ac:dyDescent="0.3">
      <c r="A99" s="11" t="s">
        <v>144</v>
      </c>
      <c r="B99" s="389" t="s">
        <v>108</v>
      </c>
      <c r="C99" s="385"/>
      <c r="D99" s="385">
        <f t="shared" ref="D99:J99" si="22">12*500</f>
        <v>6000</v>
      </c>
      <c r="E99" s="385">
        <f t="shared" si="22"/>
        <v>6000</v>
      </c>
      <c r="F99" s="385">
        <f t="shared" si="22"/>
        <v>6000</v>
      </c>
      <c r="G99" s="385">
        <f t="shared" si="22"/>
        <v>6000</v>
      </c>
      <c r="H99" s="385">
        <f t="shared" si="22"/>
        <v>6000</v>
      </c>
      <c r="I99" s="385"/>
      <c r="J99" s="386">
        <f t="shared" si="22"/>
        <v>6000</v>
      </c>
      <c r="L99" s="382"/>
      <c r="M99" s="382"/>
    </row>
    <row r="100" spans="1:16" s="18" customFormat="1" outlineLevel="1" x14ac:dyDescent="0.3">
      <c r="A100" s="384" t="s">
        <v>106</v>
      </c>
      <c r="B100" s="340" t="s">
        <v>106</v>
      </c>
      <c r="C100" s="387"/>
      <c r="D100" s="387">
        <v>0.1</v>
      </c>
      <c r="E100" s="387">
        <v>0.1</v>
      </c>
      <c r="F100" s="387">
        <v>0.1</v>
      </c>
      <c r="G100" s="387">
        <v>0.1</v>
      </c>
      <c r="H100" s="387">
        <v>0.1</v>
      </c>
      <c r="I100" s="387"/>
      <c r="J100" s="388">
        <v>0.1</v>
      </c>
      <c r="K100" s="18" t="s">
        <v>95</v>
      </c>
      <c r="L100" s="382"/>
      <c r="M100" s="382"/>
    </row>
    <row r="101" spans="1:16" s="18" customFormat="1" ht="4.5" customHeight="1" outlineLevel="1" x14ac:dyDescent="0.3">
      <c r="B101" s="340"/>
      <c r="C101" s="381"/>
      <c r="D101" s="381"/>
      <c r="E101" s="381"/>
      <c r="F101" s="381"/>
      <c r="G101" s="381"/>
      <c r="H101" s="381"/>
      <c r="I101" s="381"/>
      <c r="J101" s="26"/>
      <c r="L101" s="382"/>
      <c r="M101" s="382"/>
    </row>
    <row r="102" spans="1:16" s="18" customFormat="1" ht="14.25" customHeight="1" outlineLevel="1" x14ac:dyDescent="0.3">
      <c r="A102" s="266" t="s">
        <v>145</v>
      </c>
      <c r="B102" s="389" t="s">
        <v>6</v>
      </c>
      <c r="C102" s="398">
        <f>C104+C108+C111+C113</f>
        <v>0</v>
      </c>
      <c r="D102" s="398">
        <f>D104+D108+D111+D113</f>
        <v>2550</v>
      </c>
      <c r="E102" s="398">
        <f t="shared" ref="E102:J102" si="23">E104+E108+E111+E113</f>
        <v>2550</v>
      </c>
      <c r="F102" s="398">
        <f t="shared" si="23"/>
        <v>2250</v>
      </c>
      <c r="G102" s="398">
        <f t="shared" si="23"/>
        <v>2100</v>
      </c>
      <c r="H102" s="398">
        <f t="shared" si="23"/>
        <v>2150</v>
      </c>
      <c r="I102" s="398"/>
      <c r="J102" s="398">
        <f t="shared" si="23"/>
        <v>2150</v>
      </c>
      <c r="K102" s="378" t="s">
        <v>93</v>
      </c>
      <c r="L102" s="391"/>
      <c r="M102" s="391"/>
      <c r="N102" s="380"/>
      <c r="O102" s="378"/>
      <c r="P102" s="378"/>
    </row>
    <row r="103" spans="1:16" s="18" customFormat="1" ht="4.5" customHeight="1" outlineLevel="1" x14ac:dyDescent="0.3">
      <c r="B103" s="340"/>
      <c r="C103" s="381"/>
      <c r="D103" s="381"/>
      <c r="E103" s="381"/>
      <c r="F103" s="381"/>
      <c r="G103" s="381"/>
      <c r="H103" s="381"/>
      <c r="I103" s="381"/>
      <c r="J103" s="26"/>
      <c r="L103" s="382"/>
      <c r="M103" s="382"/>
    </row>
    <row r="104" spans="1:16" s="18" customFormat="1" outlineLevel="1" x14ac:dyDescent="0.3">
      <c r="A104" s="401" t="s">
        <v>146</v>
      </c>
      <c r="B104" s="340"/>
      <c r="C104" s="402">
        <f>C105*C106</f>
        <v>0</v>
      </c>
      <c r="D104" s="402">
        <f t="shared" ref="D104:J104" si="24">D105*D106</f>
        <v>150</v>
      </c>
      <c r="E104" s="402">
        <f t="shared" si="24"/>
        <v>150</v>
      </c>
      <c r="F104" s="402">
        <f t="shared" si="24"/>
        <v>150</v>
      </c>
      <c r="G104" s="402">
        <f t="shared" si="24"/>
        <v>150</v>
      </c>
      <c r="H104" s="402">
        <f t="shared" si="24"/>
        <v>200</v>
      </c>
      <c r="I104" s="402"/>
      <c r="J104" s="403">
        <f t="shared" si="24"/>
        <v>200</v>
      </c>
      <c r="L104" s="382"/>
      <c r="M104" s="382"/>
    </row>
    <row r="105" spans="1:16" s="18" customFormat="1" outlineLevel="1" x14ac:dyDescent="0.3">
      <c r="A105" s="384" t="s">
        <v>147</v>
      </c>
      <c r="B105" s="340" t="s">
        <v>220</v>
      </c>
      <c r="C105" s="385"/>
      <c r="D105" s="385">
        <v>500</v>
      </c>
      <c r="E105" s="385">
        <v>500</v>
      </c>
      <c r="F105" s="385">
        <v>500</v>
      </c>
      <c r="G105" s="385">
        <v>500</v>
      </c>
      <c r="H105" s="385">
        <v>500</v>
      </c>
      <c r="I105" s="385"/>
      <c r="J105" s="386">
        <v>500</v>
      </c>
      <c r="L105" s="382"/>
      <c r="M105" s="382"/>
    </row>
    <row r="106" spans="1:16" s="18" customFormat="1" outlineLevel="1" x14ac:dyDescent="0.3">
      <c r="A106" s="384" t="s">
        <v>148</v>
      </c>
      <c r="B106" s="340" t="s">
        <v>109</v>
      </c>
      <c r="C106" s="404"/>
      <c r="D106" s="404">
        <f t="shared" ref="D106:J106" si="25">SUM(D70:D71)</f>
        <v>0.3</v>
      </c>
      <c r="E106" s="404">
        <f t="shared" si="25"/>
        <v>0.3</v>
      </c>
      <c r="F106" s="404">
        <f t="shared" si="25"/>
        <v>0.3</v>
      </c>
      <c r="G106" s="404">
        <f t="shared" si="25"/>
        <v>0.3</v>
      </c>
      <c r="H106" s="404">
        <f t="shared" si="25"/>
        <v>0.4</v>
      </c>
      <c r="I106" s="404"/>
      <c r="J106" s="405">
        <f t="shared" si="25"/>
        <v>0.4</v>
      </c>
      <c r="L106" s="382"/>
      <c r="M106" s="382"/>
    </row>
    <row r="107" spans="1:16" s="18" customFormat="1" outlineLevel="1" x14ac:dyDescent="0.3">
      <c r="B107" s="340"/>
      <c r="C107" s="402"/>
      <c r="D107" s="402"/>
      <c r="E107" s="402"/>
      <c r="F107" s="402"/>
      <c r="G107" s="402"/>
      <c r="H107" s="402"/>
      <c r="I107" s="402"/>
      <c r="J107" s="403"/>
      <c r="L107" s="382"/>
      <c r="M107" s="382"/>
    </row>
    <row r="108" spans="1:16" s="18" customFormat="1" outlineLevel="1" x14ac:dyDescent="0.3">
      <c r="A108" s="401" t="s">
        <v>149</v>
      </c>
      <c r="B108" s="340"/>
      <c r="C108" s="402">
        <f t="shared" ref="C108:J108" si="26">C109*12</f>
        <v>0</v>
      </c>
      <c r="D108" s="402">
        <f>D109*12</f>
        <v>1200</v>
      </c>
      <c r="E108" s="402">
        <f t="shared" si="26"/>
        <v>1200</v>
      </c>
      <c r="F108" s="402">
        <f t="shared" si="26"/>
        <v>1200</v>
      </c>
      <c r="G108" s="402">
        <f t="shared" si="26"/>
        <v>1200</v>
      </c>
      <c r="H108" s="402">
        <f t="shared" si="26"/>
        <v>1200</v>
      </c>
      <c r="I108" s="402"/>
      <c r="J108" s="403">
        <f t="shared" si="26"/>
        <v>1200</v>
      </c>
      <c r="K108" s="396"/>
      <c r="L108" s="382"/>
      <c r="M108" s="382"/>
    </row>
    <row r="109" spans="1:16" s="18" customFormat="1" outlineLevel="1" x14ac:dyDescent="0.3">
      <c r="A109" s="18" t="s">
        <v>150</v>
      </c>
      <c r="B109" s="340" t="s">
        <v>105</v>
      </c>
      <c r="C109" s="385">
        <v>0</v>
      </c>
      <c r="D109" s="385">
        <v>100</v>
      </c>
      <c r="E109" s="385">
        <v>100</v>
      </c>
      <c r="F109" s="385">
        <v>100</v>
      </c>
      <c r="G109" s="385">
        <v>100</v>
      </c>
      <c r="H109" s="385">
        <v>100</v>
      </c>
      <c r="I109" s="385"/>
      <c r="J109" s="386">
        <v>100</v>
      </c>
      <c r="L109" s="382"/>
      <c r="M109" s="382"/>
    </row>
    <row r="110" spans="1:16" s="18" customFormat="1" outlineLevel="1" x14ac:dyDescent="0.3">
      <c r="B110" s="340"/>
      <c r="J110" s="20"/>
      <c r="L110" s="382"/>
      <c r="M110" s="382"/>
    </row>
    <row r="111" spans="1:16" s="18" customFormat="1" outlineLevel="1" x14ac:dyDescent="0.3">
      <c r="A111" s="381" t="s">
        <v>151</v>
      </c>
      <c r="B111" s="340" t="s">
        <v>107</v>
      </c>
      <c r="C111" s="402">
        <v>0</v>
      </c>
      <c r="D111" s="402">
        <v>300</v>
      </c>
      <c r="E111" s="402">
        <v>300</v>
      </c>
      <c r="F111" s="402">
        <v>300</v>
      </c>
      <c r="G111" s="402">
        <v>300</v>
      </c>
      <c r="H111" s="402">
        <v>300</v>
      </c>
      <c r="I111" s="402"/>
      <c r="J111" s="403">
        <v>300</v>
      </c>
      <c r="L111" s="382"/>
      <c r="M111" s="382"/>
    </row>
    <row r="112" spans="1:16" s="18" customFormat="1" outlineLevel="1" x14ac:dyDescent="0.3">
      <c r="B112" s="340"/>
      <c r="C112" s="406"/>
      <c r="D112" s="406"/>
      <c r="E112" s="406"/>
      <c r="F112" s="406"/>
      <c r="G112" s="406"/>
      <c r="H112" s="406"/>
      <c r="I112" s="406"/>
      <c r="J112" s="407"/>
      <c r="L112" s="382"/>
      <c r="M112" s="382"/>
    </row>
    <row r="113" spans="1:16" s="18" customFormat="1" outlineLevel="1" x14ac:dyDescent="0.3">
      <c r="A113" s="381" t="s">
        <v>152</v>
      </c>
      <c r="B113" s="340"/>
      <c r="C113" s="402">
        <f t="shared" ref="C113:J113" si="27">IFERROR(C114+C118,"N/A")</f>
        <v>0</v>
      </c>
      <c r="D113" s="402">
        <f t="shared" si="27"/>
        <v>900</v>
      </c>
      <c r="E113" s="402">
        <f t="shared" si="27"/>
        <v>900</v>
      </c>
      <c r="F113" s="402">
        <f t="shared" si="27"/>
        <v>600</v>
      </c>
      <c r="G113" s="402">
        <f t="shared" si="27"/>
        <v>450</v>
      </c>
      <c r="H113" s="402">
        <f t="shared" si="27"/>
        <v>450</v>
      </c>
      <c r="I113" s="402"/>
      <c r="J113" s="403">
        <f t="shared" si="27"/>
        <v>450</v>
      </c>
      <c r="K113" s="396"/>
      <c r="L113" s="382" t="s">
        <v>223</v>
      </c>
      <c r="M113" s="382"/>
    </row>
    <row r="114" spans="1:16" s="18" customFormat="1" outlineLevel="1" x14ac:dyDescent="0.35">
      <c r="A114" s="384" t="s">
        <v>153</v>
      </c>
      <c r="B114" s="340"/>
      <c r="C114" s="394">
        <f t="shared" ref="C114:J114" si="28">IFERROR(C115*C116,"N/A")</f>
        <v>0</v>
      </c>
      <c r="D114" s="394">
        <f t="shared" si="28"/>
        <v>900</v>
      </c>
      <c r="E114" s="394">
        <f t="shared" si="28"/>
        <v>900</v>
      </c>
      <c r="F114" s="394">
        <f t="shared" si="28"/>
        <v>600</v>
      </c>
      <c r="G114" s="394">
        <f t="shared" si="28"/>
        <v>450</v>
      </c>
      <c r="H114" s="394">
        <f t="shared" si="28"/>
        <v>450</v>
      </c>
      <c r="I114" s="394"/>
      <c r="J114" s="395">
        <f t="shared" si="28"/>
        <v>450</v>
      </c>
      <c r="L114" s="382"/>
      <c r="M114" s="382"/>
    </row>
    <row r="115" spans="1:16" s="18" customFormat="1" outlineLevel="1" x14ac:dyDescent="0.35">
      <c r="A115" s="408" t="s">
        <v>221</v>
      </c>
      <c r="B115" s="340" t="s">
        <v>5</v>
      </c>
      <c r="C115" s="409">
        <v>0</v>
      </c>
      <c r="D115" s="409">
        <v>0.05</v>
      </c>
      <c r="E115" s="409">
        <v>0.05</v>
      </c>
      <c r="F115" s="409">
        <v>0.05</v>
      </c>
      <c r="G115" s="409">
        <v>0.05</v>
      </c>
      <c r="H115" s="409">
        <v>0.05</v>
      </c>
      <c r="I115" s="409"/>
      <c r="J115" s="410">
        <v>0.05</v>
      </c>
      <c r="K115" s="411"/>
      <c r="L115" s="412"/>
      <c r="M115" s="382"/>
    </row>
    <row r="116" spans="1:16" s="18" customFormat="1" ht="15.75" customHeight="1" outlineLevel="1" x14ac:dyDescent="0.3">
      <c r="A116" s="408" t="s">
        <v>154</v>
      </c>
      <c r="B116" s="340" t="s">
        <v>108</v>
      </c>
      <c r="C116" s="385">
        <v>0</v>
      </c>
      <c r="D116" s="385">
        <f>12*1500</f>
        <v>18000</v>
      </c>
      <c r="E116" s="385">
        <f>12*1500</f>
        <v>18000</v>
      </c>
      <c r="F116" s="385">
        <f>12*1000</f>
        <v>12000</v>
      </c>
      <c r="G116" s="385">
        <f>12*750</f>
        <v>9000</v>
      </c>
      <c r="H116" s="385">
        <f t="shared" ref="H116:J116" si="29">12*750</f>
        <v>9000</v>
      </c>
      <c r="I116" s="385"/>
      <c r="J116" s="386">
        <f t="shared" si="29"/>
        <v>9000</v>
      </c>
      <c r="L116" s="382"/>
      <c r="M116" s="382"/>
    </row>
    <row r="117" spans="1:16" s="18" customFormat="1" outlineLevel="1" x14ac:dyDescent="0.3">
      <c r="B117" s="340"/>
      <c r="D117" s="406"/>
      <c r="E117" s="406"/>
      <c r="F117" s="406"/>
      <c r="G117" s="406"/>
      <c r="H117" s="406"/>
      <c r="I117" s="406"/>
      <c r="J117" s="407"/>
      <c r="L117" s="382"/>
      <c r="M117" s="382"/>
    </row>
    <row r="118" spans="1:16" s="18" customFormat="1" outlineLevel="1" x14ac:dyDescent="0.35">
      <c r="A118" s="384" t="s">
        <v>155</v>
      </c>
      <c r="B118" s="340"/>
      <c r="C118" s="394">
        <f t="shared" ref="C118:J118" si="30">C119*C120</f>
        <v>0</v>
      </c>
      <c r="D118" s="394">
        <f t="shared" si="30"/>
        <v>0</v>
      </c>
      <c r="E118" s="394">
        <f t="shared" si="30"/>
        <v>0</v>
      </c>
      <c r="F118" s="394">
        <f t="shared" si="30"/>
        <v>0</v>
      </c>
      <c r="G118" s="394">
        <f t="shared" si="30"/>
        <v>0</v>
      </c>
      <c r="H118" s="394">
        <f t="shared" si="30"/>
        <v>0</v>
      </c>
      <c r="I118" s="394"/>
      <c r="J118" s="395">
        <f t="shared" si="30"/>
        <v>0</v>
      </c>
      <c r="K118" s="411"/>
      <c r="L118" s="382"/>
      <c r="M118" s="382"/>
    </row>
    <row r="119" spans="1:16" s="18" customFormat="1" outlineLevel="1" x14ac:dyDescent="0.35">
      <c r="A119" s="408" t="s">
        <v>222</v>
      </c>
      <c r="B119" s="340" t="s">
        <v>110</v>
      </c>
      <c r="C119" s="413"/>
      <c r="D119" s="413"/>
      <c r="E119" s="413"/>
      <c r="F119" s="413"/>
      <c r="G119" s="413"/>
      <c r="H119" s="413"/>
      <c r="I119" s="413"/>
      <c r="J119" s="414"/>
      <c r="K119" s="411"/>
      <c r="L119" s="412"/>
      <c r="M119" s="382"/>
    </row>
    <row r="120" spans="1:16" s="18" customFormat="1" outlineLevel="1" x14ac:dyDescent="0.35">
      <c r="A120" s="408" t="s">
        <v>156</v>
      </c>
      <c r="B120" s="340" t="s">
        <v>111</v>
      </c>
      <c r="C120" s="385"/>
      <c r="D120" s="385"/>
      <c r="E120" s="385"/>
      <c r="F120" s="385"/>
      <c r="G120" s="385"/>
      <c r="H120" s="385"/>
      <c r="I120" s="385"/>
      <c r="J120" s="386"/>
      <c r="K120" s="411"/>
      <c r="L120" s="382" t="s">
        <v>223</v>
      </c>
      <c r="M120" s="382"/>
    </row>
    <row r="121" spans="1:16" s="18" customFormat="1" ht="4.5" customHeight="1" outlineLevel="1" x14ac:dyDescent="0.3">
      <c r="B121" s="340"/>
      <c r="C121" s="381"/>
      <c r="D121" s="381"/>
      <c r="E121" s="381"/>
      <c r="F121" s="381"/>
      <c r="G121" s="381"/>
      <c r="H121" s="381"/>
      <c r="I121" s="381"/>
      <c r="J121" s="26"/>
      <c r="L121" s="382"/>
      <c r="M121" s="382"/>
    </row>
    <row r="122" spans="1:16" s="18" customFormat="1" ht="14.25" customHeight="1" outlineLevel="1" x14ac:dyDescent="0.3">
      <c r="A122" s="266" t="s">
        <v>157</v>
      </c>
      <c r="B122" s="389"/>
      <c r="C122" s="398" t="str">
        <f>C124</f>
        <v>N/A</v>
      </c>
      <c r="D122" s="398" t="str">
        <f t="shared" ref="D122:J122" si="31">D124</f>
        <v>N/A</v>
      </c>
      <c r="E122" s="398" t="str">
        <f t="shared" si="31"/>
        <v>N/A</v>
      </c>
      <c r="F122" s="398" t="str">
        <f t="shared" si="31"/>
        <v>N/A</v>
      </c>
      <c r="G122" s="398" t="str">
        <f t="shared" si="31"/>
        <v>N/A</v>
      </c>
      <c r="H122" s="398" t="str">
        <f t="shared" si="31"/>
        <v>N/A</v>
      </c>
      <c r="I122" s="398"/>
      <c r="J122" s="398" t="str">
        <f t="shared" si="31"/>
        <v>N/A</v>
      </c>
      <c r="K122" s="378" t="s">
        <v>93</v>
      </c>
      <c r="L122" s="391"/>
      <c r="M122" s="391"/>
      <c r="N122" s="380"/>
      <c r="O122" s="378"/>
      <c r="P122" s="378"/>
    </row>
    <row r="123" spans="1:16" s="18" customFormat="1" ht="4.5" customHeight="1" outlineLevel="1" x14ac:dyDescent="0.3">
      <c r="B123" s="340"/>
      <c r="C123" s="381"/>
      <c r="D123" s="381"/>
      <c r="E123" s="381"/>
      <c r="F123" s="381"/>
      <c r="G123" s="381"/>
      <c r="H123" s="381"/>
      <c r="I123" s="381"/>
      <c r="J123" s="26"/>
      <c r="L123" s="382"/>
      <c r="M123" s="382"/>
    </row>
    <row r="124" spans="1:16" outlineLevel="1" x14ac:dyDescent="0.35">
      <c r="A124" s="11" t="s">
        <v>157</v>
      </c>
      <c r="B124" s="284" t="s">
        <v>6</v>
      </c>
      <c r="C124" s="394" t="str">
        <f>IFERROR(#REF!,"N/A")</f>
        <v>N/A</v>
      </c>
      <c r="D124" s="394" t="str">
        <f>IFERROR(#REF!,"N/A")</f>
        <v>N/A</v>
      </c>
      <c r="E124" s="394" t="str">
        <f>IFERROR(#REF!,"N/A")</f>
        <v>N/A</v>
      </c>
      <c r="F124" s="394" t="str">
        <f>IFERROR(#REF!,"N/A")</f>
        <v>N/A</v>
      </c>
      <c r="G124" s="394" t="str">
        <f>IFERROR(#REF!,"N/A")</f>
        <v>N/A</v>
      </c>
      <c r="H124" s="394" t="str">
        <f>IFERROR(#REF!,"N/A")</f>
        <v>N/A</v>
      </c>
      <c r="I124" s="394"/>
      <c r="J124" s="395" t="str">
        <f>IFERROR(#REF!,"N/A")</f>
        <v>N/A</v>
      </c>
      <c r="K124" s="396" t="s">
        <v>98</v>
      </c>
      <c r="L124" s="412"/>
      <c r="M124" s="397"/>
    </row>
    <row r="125" spans="1:16" s="18" customFormat="1" ht="4.5" customHeight="1" outlineLevel="1" x14ac:dyDescent="0.3">
      <c r="B125" s="340"/>
      <c r="C125" s="381"/>
      <c r="D125" s="381"/>
      <c r="E125" s="381"/>
      <c r="F125" s="381"/>
      <c r="G125" s="381"/>
      <c r="H125" s="381"/>
      <c r="I125" s="381"/>
      <c r="J125" s="26"/>
      <c r="L125" s="382"/>
      <c r="M125" s="382"/>
    </row>
    <row r="126" spans="1:16" s="18" customFormat="1" outlineLevel="1" x14ac:dyDescent="0.3">
      <c r="A126" s="374" t="s">
        <v>67</v>
      </c>
      <c r="B126" s="375"/>
      <c r="C126" s="376"/>
      <c r="D126" s="376"/>
      <c r="E126" s="376"/>
      <c r="F126" s="376"/>
      <c r="G126" s="376"/>
      <c r="H126" s="376"/>
      <c r="I126" s="376"/>
      <c r="J126" s="377"/>
      <c r="K126" s="378" t="s">
        <v>93</v>
      </c>
      <c r="L126" s="379"/>
      <c r="M126" s="379"/>
      <c r="N126" s="376"/>
      <c r="O126" s="376"/>
      <c r="P126" s="376"/>
    </row>
    <row r="127" spans="1:16" s="18" customFormat="1" outlineLevel="1" x14ac:dyDescent="0.3">
      <c r="A127" s="18" t="s">
        <v>158</v>
      </c>
      <c r="B127" s="340"/>
      <c r="C127" s="409"/>
      <c r="D127" s="409"/>
      <c r="E127" s="409"/>
      <c r="F127" s="409"/>
      <c r="G127" s="409"/>
      <c r="H127" s="409"/>
      <c r="I127" s="409"/>
      <c r="J127" s="410"/>
      <c r="L127" s="382"/>
      <c r="M127" s="382"/>
    </row>
    <row r="130" spans="1:1" x14ac:dyDescent="0.35">
      <c r="A130" s="415"/>
    </row>
    <row r="131" spans="1:1" x14ac:dyDescent="0.35">
      <c r="A131" s="415"/>
    </row>
    <row r="132" spans="1:1" x14ac:dyDescent="0.35">
      <c r="A132" s="415"/>
    </row>
    <row r="133" spans="1:1" x14ac:dyDescent="0.35">
      <c r="A133" s="415"/>
    </row>
    <row r="134" spans="1:1" x14ac:dyDescent="0.35">
      <c r="A134" s="415"/>
    </row>
  </sheetData>
  <mergeCells count="1">
    <mergeCell ref="A5:P5"/>
  </mergeCells>
  <hyperlinks>
    <hyperlink ref="M93" r:id="rId1" display="Grundlagenbericht Agroscope"/>
    <hyperlink ref="M78" r:id="rId2" display="Grundlagenbericht Agroscope"/>
  </hyperlinks>
  <pageMargins left="0.7" right="0.7" top="0.78740157499999996" bottom="0.78740157499999996" header="0.3" footer="0.3"/>
  <pageSetup paperSize="8" scale="40" fitToWidth="0"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2:S61"/>
  <sheetViews>
    <sheetView view="pageBreakPreview" topLeftCell="A7" zoomScale="80" zoomScaleNormal="100" zoomScaleSheetLayoutView="80" workbookViewId="0">
      <selection activeCell="B11" sqref="B11"/>
    </sheetView>
  </sheetViews>
  <sheetFormatPr baseColWidth="10" defaultColWidth="10.58203125" defaultRowHeight="15.5" x14ac:dyDescent="0.3"/>
  <cols>
    <col min="1" max="1" width="10.58203125" style="18"/>
    <col min="2" max="2" width="60.58203125" style="18" customWidth="1"/>
    <col min="3" max="3" width="13.58203125" style="18" customWidth="1"/>
    <col min="4" max="4" width="20.25" style="18" customWidth="1"/>
    <col min="5" max="5" width="15.83203125" style="18" customWidth="1"/>
    <col min="6" max="6" width="16.25" style="18" customWidth="1"/>
    <col min="7" max="7" width="40.33203125" style="18" customWidth="1"/>
    <col min="8" max="8" width="18.58203125" style="18" customWidth="1"/>
    <col min="9" max="9" width="17.83203125" style="18" customWidth="1"/>
    <col min="10" max="10" width="28.08203125" style="18" customWidth="1"/>
    <col min="11" max="16384" width="10.58203125" style="18"/>
  </cols>
  <sheetData>
    <row r="2" spans="1:19" s="11" customFormat="1" ht="17.5" customHeight="1" x14ac:dyDescent="0.3">
      <c r="A2" s="11">
        <v>2</v>
      </c>
      <c r="B2" s="59" t="s">
        <v>159</v>
      </c>
      <c r="C2" s="13">
        <v>0.33</v>
      </c>
      <c r="D2" s="13">
        <v>0.33</v>
      </c>
      <c r="E2" s="70" t="s">
        <v>246</v>
      </c>
      <c r="F2" s="14">
        <v>0</v>
      </c>
      <c r="G2" s="14">
        <v>0</v>
      </c>
      <c r="H2" s="15">
        <v>0.8</v>
      </c>
      <c r="J2" s="14"/>
      <c r="K2" s="16"/>
      <c r="M2" s="17"/>
      <c r="N2" s="13"/>
      <c r="O2" s="13"/>
    </row>
    <row r="3" spans="1:19" x14ac:dyDescent="0.3">
      <c r="C3" s="77" t="s">
        <v>236</v>
      </c>
      <c r="F3" s="20"/>
    </row>
    <row r="4" spans="1:19" x14ac:dyDescent="0.3">
      <c r="C4" s="21"/>
      <c r="D4" s="21"/>
      <c r="J4" s="21"/>
      <c r="K4" s="21"/>
      <c r="L4" s="21"/>
      <c r="M4" s="21"/>
      <c r="N4" s="21"/>
      <c r="O4" s="22"/>
    </row>
    <row r="5" spans="1:19" ht="28" customHeight="1" x14ac:dyDescent="0.3">
      <c r="B5" s="23"/>
      <c r="C5" s="573" t="s">
        <v>163</v>
      </c>
      <c r="D5" s="574"/>
      <c r="E5" s="18" t="s">
        <v>164</v>
      </c>
      <c r="G5" s="24" t="s">
        <v>166</v>
      </c>
      <c r="I5" s="25"/>
      <c r="K5" s="26"/>
      <c r="M5" s="19"/>
      <c r="N5" s="19"/>
      <c r="O5" s="19"/>
    </row>
    <row r="6" spans="1:19" ht="53.5" customHeight="1" x14ac:dyDescent="0.3">
      <c r="B6" s="27" t="s">
        <v>35</v>
      </c>
      <c r="C6" s="76" t="s">
        <v>235</v>
      </c>
      <c r="D6" s="28" t="s">
        <v>165</v>
      </c>
      <c r="E6" s="76" t="s">
        <v>235</v>
      </c>
      <c r="F6" s="28" t="s">
        <v>165</v>
      </c>
      <c r="G6" s="76" t="s">
        <v>235</v>
      </c>
      <c r="H6" s="28" t="s">
        <v>165</v>
      </c>
      <c r="I6" s="29" t="s">
        <v>167</v>
      </c>
      <c r="J6" s="24"/>
      <c r="K6" s="20"/>
      <c r="M6" s="30"/>
      <c r="N6" s="30"/>
      <c r="O6" s="29"/>
    </row>
    <row r="7" spans="1:19" x14ac:dyDescent="0.3">
      <c r="A7" s="11">
        <v>0</v>
      </c>
      <c r="B7" s="31" t="s">
        <v>160</v>
      </c>
      <c r="C7" s="32"/>
      <c r="D7" s="32"/>
      <c r="E7" s="32"/>
      <c r="F7" s="32"/>
      <c r="G7" s="32"/>
      <c r="I7" s="33"/>
      <c r="J7" s="32"/>
      <c r="K7" s="20"/>
      <c r="M7" s="34"/>
      <c r="N7" s="34"/>
      <c r="O7" s="35"/>
    </row>
    <row r="8" spans="1:19" s="11" customFormat="1" ht="27.65" customHeight="1" x14ac:dyDescent="0.3">
      <c r="A8" s="11">
        <v>1</v>
      </c>
      <c r="B8" s="12" t="s">
        <v>198</v>
      </c>
      <c r="C8" s="13">
        <v>0</v>
      </c>
      <c r="D8" s="13">
        <v>0</v>
      </c>
      <c r="E8" s="14">
        <v>0</v>
      </c>
      <c r="F8" s="14">
        <v>0</v>
      </c>
      <c r="G8" s="70" t="s">
        <v>246</v>
      </c>
      <c r="H8" s="70" t="s">
        <v>246</v>
      </c>
      <c r="I8" s="15">
        <v>0.8</v>
      </c>
      <c r="J8" s="14"/>
      <c r="K8" s="16"/>
      <c r="M8" s="13"/>
      <c r="N8" s="13"/>
      <c r="O8" s="13"/>
    </row>
    <row r="9" spans="1:19" s="11" customFormat="1" ht="25.5" customHeight="1" x14ac:dyDescent="0.3">
      <c r="A9" s="11">
        <v>2</v>
      </c>
      <c r="B9" s="75" t="s">
        <v>234</v>
      </c>
      <c r="C9" s="17">
        <v>0.2</v>
      </c>
      <c r="D9" s="17">
        <v>0.2</v>
      </c>
      <c r="E9" s="14">
        <v>0</v>
      </c>
      <c r="F9" s="14">
        <v>0</v>
      </c>
      <c r="G9" s="70" t="s">
        <v>246</v>
      </c>
      <c r="H9" s="70" t="s">
        <v>246</v>
      </c>
      <c r="I9" s="15">
        <v>0.8</v>
      </c>
      <c r="J9" s="14"/>
      <c r="K9" s="16"/>
      <c r="M9" s="17"/>
      <c r="N9" s="13"/>
      <c r="O9" s="13"/>
    </row>
    <row r="10" spans="1:19" s="11" customFormat="1" ht="35.25" customHeight="1" x14ac:dyDescent="0.3">
      <c r="A10" s="11">
        <v>3</v>
      </c>
      <c r="B10" s="36" t="s">
        <v>274</v>
      </c>
      <c r="C10" s="17">
        <v>0</v>
      </c>
      <c r="D10" s="13">
        <v>0</v>
      </c>
      <c r="E10" s="14">
        <v>0.1</v>
      </c>
      <c r="F10" s="14">
        <v>0.2</v>
      </c>
      <c r="G10" s="51">
        <f>22%+22%*E10</f>
        <v>0.24199999999999999</v>
      </c>
      <c r="H10" s="51">
        <f>22%+22%*F10</f>
        <v>0.26400000000000001</v>
      </c>
      <c r="I10" s="15">
        <v>0.9</v>
      </c>
      <c r="J10" s="14"/>
      <c r="K10" s="37"/>
      <c r="M10" s="17"/>
      <c r="N10" s="13"/>
      <c r="O10" s="13"/>
    </row>
    <row r="11" spans="1:19" s="11" customFormat="1" ht="35.25" customHeight="1" x14ac:dyDescent="0.3">
      <c r="A11" s="11">
        <v>4</v>
      </c>
      <c r="B11" s="36" t="s">
        <v>273</v>
      </c>
      <c r="C11" s="17">
        <v>0.33</v>
      </c>
      <c r="D11" s="13">
        <v>0.33</v>
      </c>
      <c r="E11" s="14">
        <v>0</v>
      </c>
      <c r="F11" s="14">
        <v>0</v>
      </c>
      <c r="G11" s="14">
        <v>0.37</v>
      </c>
      <c r="H11" s="14">
        <v>0.37</v>
      </c>
      <c r="I11" s="15">
        <v>0.8</v>
      </c>
      <c r="J11" s="14"/>
      <c r="K11" s="37"/>
      <c r="M11" s="17"/>
      <c r="N11" s="13"/>
      <c r="O11" s="13"/>
    </row>
    <row r="12" spans="1:19" s="11" customFormat="1" ht="31.5" customHeight="1" x14ac:dyDescent="0.3">
      <c r="A12" s="11">
        <v>5</v>
      </c>
      <c r="B12" s="36" t="s">
        <v>268</v>
      </c>
      <c r="C12" s="17">
        <v>0.33</v>
      </c>
      <c r="D12" s="13">
        <v>0.33</v>
      </c>
      <c r="E12" s="14">
        <v>0</v>
      </c>
      <c r="F12" s="14">
        <v>0</v>
      </c>
      <c r="G12" s="14">
        <v>0.34</v>
      </c>
      <c r="H12" s="14">
        <v>0.34</v>
      </c>
      <c r="I12" s="15">
        <v>0.8</v>
      </c>
      <c r="J12" s="14"/>
      <c r="K12" s="16"/>
      <c r="M12" s="17"/>
      <c r="N12" s="13"/>
      <c r="O12" s="13"/>
    </row>
    <row r="13" spans="1:19" s="11" customFormat="1" ht="17.25" customHeight="1" x14ac:dyDescent="0.35">
      <c r="A13" s="11">
        <v>6</v>
      </c>
      <c r="B13" s="36" t="s">
        <v>161</v>
      </c>
      <c r="C13" s="38">
        <v>0.5</v>
      </c>
      <c r="D13" s="39">
        <v>0.5</v>
      </c>
      <c r="E13" s="14">
        <v>0</v>
      </c>
      <c r="F13" s="14">
        <v>0</v>
      </c>
      <c r="G13" s="70" t="s">
        <v>246</v>
      </c>
      <c r="H13" s="70" t="s">
        <v>246</v>
      </c>
      <c r="I13" s="15">
        <v>0.8</v>
      </c>
      <c r="J13" s="14"/>
      <c r="K13" s="16"/>
      <c r="M13" s="17"/>
      <c r="N13" s="13"/>
      <c r="O13" s="13"/>
      <c r="Q13" s="40">
        <v>80</v>
      </c>
      <c r="R13" s="18" t="s">
        <v>9</v>
      </c>
      <c r="S13" s="18" t="s">
        <v>12</v>
      </c>
    </row>
    <row r="14" spans="1:19" s="11" customFormat="1" ht="15.65" customHeight="1" x14ac:dyDescent="0.3">
      <c r="A14" s="11">
        <v>7</v>
      </c>
      <c r="B14" s="41" t="s">
        <v>277</v>
      </c>
      <c r="C14" s="17">
        <v>0</v>
      </c>
      <c r="D14" s="13">
        <v>0</v>
      </c>
      <c r="E14" s="14">
        <v>0.1</v>
      </c>
      <c r="F14" s="14">
        <v>0.2</v>
      </c>
      <c r="G14" s="11" t="s">
        <v>176</v>
      </c>
      <c r="H14" s="11" t="s">
        <v>176</v>
      </c>
      <c r="I14" s="15">
        <v>0.9</v>
      </c>
      <c r="J14" s="14"/>
      <c r="K14" s="37"/>
      <c r="M14" s="17"/>
      <c r="N14" s="13"/>
      <c r="O14" s="13"/>
      <c r="Q14" s="18">
        <v>90</v>
      </c>
      <c r="R14" s="18" t="s">
        <v>11</v>
      </c>
      <c r="S14" s="18"/>
    </row>
    <row r="15" spans="1:19" s="11" customFormat="1" ht="15.65" customHeight="1" x14ac:dyDescent="0.3">
      <c r="A15" s="11">
        <v>8</v>
      </c>
      <c r="B15" s="41" t="s">
        <v>162</v>
      </c>
      <c r="C15" s="17">
        <v>0</v>
      </c>
      <c r="D15" s="13">
        <v>0</v>
      </c>
      <c r="E15" s="14">
        <v>0.1</v>
      </c>
      <c r="F15" s="14">
        <v>0.2</v>
      </c>
      <c r="G15" s="11" t="s">
        <v>176</v>
      </c>
      <c r="H15" s="11" t="s">
        <v>176</v>
      </c>
      <c r="I15" s="15">
        <v>1</v>
      </c>
      <c r="J15" s="14"/>
      <c r="K15" s="37"/>
      <c r="M15" s="17"/>
      <c r="N15" s="13"/>
      <c r="O15" s="13"/>
      <c r="Q15" s="18">
        <v>100</v>
      </c>
      <c r="R15" s="18" t="s">
        <v>10</v>
      </c>
      <c r="S15" s="18"/>
    </row>
    <row r="16" spans="1:19" s="11" customFormat="1" x14ac:dyDescent="0.3">
      <c r="A16" s="11">
        <v>9</v>
      </c>
      <c r="B16" s="78" t="s">
        <v>237</v>
      </c>
      <c r="C16" s="17">
        <v>0</v>
      </c>
      <c r="D16" s="13">
        <v>0</v>
      </c>
      <c r="E16" s="14">
        <v>0.1</v>
      </c>
      <c r="F16" s="14">
        <v>0.2</v>
      </c>
      <c r="G16" s="11" t="s">
        <v>202</v>
      </c>
      <c r="H16" s="70" t="s">
        <v>176</v>
      </c>
      <c r="I16" s="60" t="s">
        <v>177</v>
      </c>
      <c r="J16" s="14"/>
      <c r="K16" s="37"/>
    </row>
    <row r="17" spans="1:11" s="11" customFormat="1" x14ac:dyDescent="0.3">
      <c r="A17" s="11">
        <v>10</v>
      </c>
      <c r="B17" s="78" t="s">
        <v>238</v>
      </c>
      <c r="C17" s="17">
        <v>0</v>
      </c>
      <c r="D17" s="13">
        <v>0</v>
      </c>
      <c r="E17" s="14">
        <v>0.1</v>
      </c>
      <c r="F17" s="14">
        <v>0.2</v>
      </c>
      <c r="G17" s="11" t="s">
        <v>176</v>
      </c>
      <c r="H17" s="11" t="s">
        <v>176</v>
      </c>
      <c r="I17" s="15">
        <v>1</v>
      </c>
      <c r="J17" s="14"/>
      <c r="K17" s="37"/>
    </row>
    <row r="18" spans="1:11" s="11" customFormat="1" x14ac:dyDescent="0.3">
      <c r="A18" s="11">
        <v>11</v>
      </c>
      <c r="B18" s="78" t="s">
        <v>294</v>
      </c>
      <c r="C18" s="17">
        <v>0</v>
      </c>
      <c r="D18" s="13">
        <v>0</v>
      </c>
      <c r="E18" s="14">
        <v>0.1</v>
      </c>
      <c r="F18" s="14">
        <v>0.2</v>
      </c>
      <c r="G18" s="51">
        <f>22%+22%*E18</f>
        <v>0.24199999999999999</v>
      </c>
      <c r="H18" s="51">
        <f>22%+22%*F18</f>
        <v>0.26400000000000001</v>
      </c>
      <c r="I18" s="15">
        <v>1</v>
      </c>
      <c r="K18" s="16"/>
    </row>
    <row r="19" spans="1:11" x14ac:dyDescent="0.35">
      <c r="B19" s="42"/>
      <c r="C19" s="40"/>
      <c r="D19" s="40"/>
    </row>
    <row r="21" spans="1:11" ht="46.5" x14ac:dyDescent="0.3">
      <c r="B21" s="79" t="s">
        <v>230</v>
      </c>
      <c r="C21" s="43" t="s">
        <v>166</v>
      </c>
      <c r="E21" s="18" t="s">
        <v>284</v>
      </c>
    </row>
    <row r="22" spans="1:11" x14ac:dyDescent="0.3">
      <c r="B22" s="44" t="s">
        <v>160</v>
      </c>
      <c r="C22" s="43"/>
      <c r="E22" s="18" t="s">
        <v>281</v>
      </c>
    </row>
    <row r="23" spans="1:11" x14ac:dyDescent="0.3">
      <c r="B23" s="80" t="s">
        <v>239</v>
      </c>
      <c r="C23" s="45">
        <v>0.34</v>
      </c>
      <c r="E23" s="18" t="s">
        <v>282</v>
      </c>
    </row>
    <row r="24" spans="1:11" x14ac:dyDescent="0.3">
      <c r="B24" s="44" t="s">
        <v>169</v>
      </c>
      <c r="C24" s="45">
        <v>0.37</v>
      </c>
      <c r="E24" s="18" t="s">
        <v>283</v>
      </c>
    </row>
    <row r="25" spans="1:11" x14ac:dyDescent="0.3">
      <c r="B25" s="44" t="s">
        <v>276</v>
      </c>
      <c r="C25" s="45">
        <v>0.4</v>
      </c>
      <c r="E25" s="18" t="s">
        <v>239</v>
      </c>
    </row>
    <row r="27" spans="1:11" ht="62.5" thickBot="1" x14ac:dyDescent="0.35">
      <c r="B27" s="46" t="s">
        <v>171</v>
      </c>
      <c r="C27" s="46" t="s">
        <v>172</v>
      </c>
      <c r="D27" s="46" t="s">
        <v>173</v>
      </c>
      <c r="E27" s="46" t="s">
        <v>269</v>
      </c>
      <c r="F27" s="74" t="s">
        <v>241</v>
      </c>
      <c r="G27" s="18" t="s">
        <v>168</v>
      </c>
    </row>
    <row r="28" spans="1:11" ht="23.5" thickBot="1" x14ac:dyDescent="0.35">
      <c r="B28" s="52" t="s">
        <v>170</v>
      </c>
      <c r="C28" s="81" t="s">
        <v>245</v>
      </c>
      <c r="D28" s="52" t="s">
        <v>272</v>
      </c>
      <c r="E28" s="52" t="s">
        <v>270</v>
      </c>
      <c r="F28" s="58" t="s">
        <v>187</v>
      </c>
    </row>
    <row r="29" spans="1:11" ht="23.5" thickBot="1" x14ac:dyDescent="0.35">
      <c r="B29" s="52" t="s">
        <v>266</v>
      </c>
      <c r="C29" s="81" t="s">
        <v>267</v>
      </c>
      <c r="D29" s="52" t="s">
        <v>182</v>
      </c>
      <c r="E29" s="52" t="s">
        <v>271</v>
      </c>
      <c r="F29" s="71" t="s">
        <v>203</v>
      </c>
    </row>
    <row r="30" spans="1:11" x14ac:dyDescent="0.3">
      <c r="B30" s="81" t="s">
        <v>240</v>
      </c>
      <c r="C30" s="52" t="s">
        <v>179</v>
      </c>
      <c r="D30" s="52" t="s">
        <v>183</v>
      </c>
      <c r="E30" s="52" t="s">
        <v>185</v>
      </c>
      <c r="F30" s="81" t="s">
        <v>241</v>
      </c>
    </row>
    <row r="31" spans="1:11" x14ac:dyDescent="0.3">
      <c r="B31" s="52" t="s">
        <v>174</v>
      </c>
      <c r="C31" s="52" t="s">
        <v>174</v>
      </c>
      <c r="D31" s="52" t="s">
        <v>184</v>
      </c>
      <c r="E31" s="81" t="s">
        <v>244</v>
      </c>
      <c r="F31" s="53"/>
    </row>
    <row r="32" spans="1:11" x14ac:dyDescent="0.3">
      <c r="B32" s="52" t="s">
        <v>175</v>
      </c>
      <c r="C32" s="52" t="s">
        <v>180</v>
      </c>
      <c r="D32" s="82" t="s">
        <v>241</v>
      </c>
      <c r="E32" s="52" t="s">
        <v>186</v>
      </c>
      <c r="F32" s="52"/>
    </row>
    <row r="33" spans="2:14" x14ac:dyDescent="0.3">
      <c r="B33" s="52" t="s">
        <v>178</v>
      </c>
      <c r="C33" s="52" t="s">
        <v>181</v>
      </c>
      <c r="D33" s="53"/>
      <c r="E33" s="82" t="s">
        <v>241</v>
      </c>
      <c r="F33" s="52"/>
    </row>
    <row r="34" spans="2:14" x14ac:dyDescent="0.3">
      <c r="B34" s="82" t="s">
        <v>241</v>
      </c>
      <c r="C34" s="82" t="s">
        <v>241</v>
      </c>
      <c r="D34" s="52"/>
      <c r="E34" s="52"/>
      <c r="F34" s="52"/>
    </row>
    <row r="35" spans="2:14" x14ac:dyDescent="0.3">
      <c r="C35" s="61"/>
    </row>
    <row r="36" spans="2:14" x14ac:dyDescent="0.3">
      <c r="B36" s="79" t="s">
        <v>242</v>
      </c>
      <c r="D36" s="66" t="s">
        <v>201</v>
      </c>
      <c r="E36" s="67"/>
      <c r="F36" s="67"/>
    </row>
    <row r="37" spans="2:14" x14ac:dyDescent="0.3">
      <c r="B37" s="47" t="s">
        <v>189</v>
      </c>
      <c r="D37" s="68" t="s">
        <v>199</v>
      </c>
      <c r="E37" s="67"/>
      <c r="F37" s="67"/>
    </row>
    <row r="38" spans="2:14" x14ac:dyDescent="0.3">
      <c r="B38" s="47" t="s">
        <v>190</v>
      </c>
      <c r="D38" s="68" t="s">
        <v>200</v>
      </c>
      <c r="E38" s="67"/>
      <c r="F38" s="67"/>
    </row>
    <row r="39" spans="2:14" x14ac:dyDescent="0.3">
      <c r="B39" s="55" t="s">
        <v>168</v>
      </c>
      <c r="D39" s="69" t="s">
        <v>168</v>
      </c>
      <c r="E39" s="67"/>
      <c r="F39" s="67"/>
    </row>
    <row r="40" spans="2:14" x14ac:dyDescent="0.3">
      <c r="D40" s="67"/>
      <c r="E40" s="67"/>
      <c r="F40" s="67"/>
    </row>
    <row r="41" spans="2:14" x14ac:dyDescent="0.3">
      <c r="B41" s="43" t="s">
        <v>32</v>
      </c>
      <c r="D41" s="64" t="s">
        <v>188</v>
      </c>
    </row>
    <row r="42" spans="2:14" ht="26" x14ac:dyDescent="0.3">
      <c r="B42" s="47" t="s">
        <v>191</v>
      </c>
      <c r="D42" s="83" t="s">
        <v>243</v>
      </c>
    </row>
    <row r="43" spans="2:14" x14ac:dyDescent="0.3">
      <c r="B43" s="47" t="s">
        <v>192</v>
      </c>
      <c r="D43" s="65" t="s">
        <v>247</v>
      </c>
    </row>
    <row r="44" spans="2:14" x14ac:dyDescent="0.3">
      <c r="B44" s="55" t="s">
        <v>168</v>
      </c>
      <c r="D44" s="18" t="s">
        <v>168</v>
      </c>
    </row>
    <row r="46" spans="2:14" ht="20" x14ac:dyDescent="0.3">
      <c r="B46" s="72" t="s">
        <v>207</v>
      </c>
      <c r="D46" s="518" t="s">
        <v>189</v>
      </c>
      <c r="E46" s="519"/>
      <c r="F46" s="519"/>
      <c r="G46" s="519"/>
      <c r="H46" s="520"/>
      <c r="I46" s="519"/>
      <c r="J46" s="521" t="s">
        <v>290</v>
      </c>
      <c r="K46" s="519"/>
      <c r="L46" s="519"/>
      <c r="M46" s="519"/>
      <c r="N46" s="522"/>
    </row>
    <row r="47" spans="2:14" x14ac:dyDescent="0.3">
      <c r="B47" s="73" t="s">
        <v>208</v>
      </c>
      <c r="D47" s="523" t="s">
        <v>171</v>
      </c>
      <c r="E47" s="350"/>
      <c r="F47" s="350"/>
      <c r="G47" s="34" t="s">
        <v>291</v>
      </c>
      <c r="H47" s="524"/>
      <c r="I47" s="34"/>
      <c r="J47" s="525" t="s">
        <v>292</v>
      </c>
      <c r="K47" s="34"/>
      <c r="L47" s="34"/>
      <c r="M47" s="34" t="s">
        <v>291</v>
      </c>
      <c r="N47" s="20"/>
    </row>
    <row r="48" spans="2:14" x14ac:dyDescent="0.35">
      <c r="B48" s="48" t="s">
        <v>193</v>
      </c>
      <c r="D48" s="526"/>
      <c r="E48" s="350"/>
      <c r="F48" s="350"/>
      <c r="G48" s="34"/>
      <c r="H48" s="524"/>
      <c r="I48" s="34"/>
      <c r="J48" s="525"/>
      <c r="K48" s="34"/>
      <c r="L48" s="34"/>
      <c r="M48" s="34"/>
      <c r="N48" s="20"/>
    </row>
    <row r="49" spans="2:14" x14ac:dyDescent="0.35">
      <c r="B49" s="49" t="s">
        <v>194</v>
      </c>
      <c r="D49" s="526"/>
      <c r="E49" s="350"/>
      <c r="F49" s="350"/>
      <c r="G49" s="34"/>
      <c r="H49" s="524"/>
      <c r="I49" s="34"/>
      <c r="J49" s="525"/>
      <c r="K49" s="34"/>
      <c r="L49" s="34"/>
      <c r="M49" s="34"/>
      <c r="N49" s="20"/>
    </row>
    <row r="50" spans="2:14" ht="31" x14ac:dyDescent="0.35">
      <c r="B50" s="49" t="s">
        <v>88</v>
      </c>
      <c r="D50" s="206" t="s">
        <v>56</v>
      </c>
      <c r="E50" s="207" t="s">
        <v>289</v>
      </c>
      <c r="F50" s="350"/>
      <c r="G50" s="206" t="s">
        <v>56</v>
      </c>
      <c r="H50" s="527" t="s">
        <v>289</v>
      </c>
      <c r="I50" s="350"/>
      <c r="J50" s="207" t="s">
        <v>56</v>
      </c>
      <c r="K50" s="207" t="s">
        <v>289</v>
      </c>
      <c r="L50" s="350"/>
      <c r="M50" s="207" t="s">
        <v>56</v>
      </c>
      <c r="N50" s="207" t="s">
        <v>289</v>
      </c>
    </row>
    <row r="51" spans="2:14" x14ac:dyDescent="0.35">
      <c r="B51" s="49" t="s">
        <v>195</v>
      </c>
      <c r="D51" s="206" t="s">
        <v>287</v>
      </c>
      <c r="E51" s="207" t="s">
        <v>6</v>
      </c>
      <c r="F51" s="350"/>
      <c r="G51" s="206" t="s">
        <v>287</v>
      </c>
      <c r="H51" s="527" t="s">
        <v>6</v>
      </c>
      <c r="I51" s="350"/>
      <c r="J51" s="207" t="e">
        <f>IF('Conto economico'!#REF!&gt;0,"Prezzo di vendita"&amp;" "&amp;'Conto economico'!A18,"")</f>
        <v>#REF!</v>
      </c>
      <c r="K51" s="207" t="e">
        <f>IF('Conto economico'!#REF!&gt;0,"CHF/unità","")</f>
        <v>#REF!</v>
      </c>
      <c r="L51" s="350"/>
      <c r="M51" s="207" t="e">
        <f>IF('Conto economico'!#REF!&gt;0,"Prezzo di vendita"&amp;" "&amp;'Conto economico'!A18,"")</f>
        <v>#REF!</v>
      </c>
      <c r="N51" s="207" t="e">
        <f>IF('Conto economico'!#REF!&gt;0,"CHF/unità","")</f>
        <v>#REF!</v>
      </c>
    </row>
    <row r="52" spans="2:14" x14ac:dyDescent="0.35">
      <c r="B52" s="49" t="s">
        <v>40</v>
      </c>
      <c r="D52" s="207" t="s">
        <v>55</v>
      </c>
      <c r="E52" s="207" t="s">
        <v>298</v>
      </c>
      <c r="F52" s="350"/>
      <c r="G52" s="207" t="s">
        <v>55</v>
      </c>
      <c r="H52" s="527" t="s">
        <v>298</v>
      </c>
      <c r="I52" s="350"/>
      <c r="J52" s="207" t="e">
        <f>IF('Conto economico'!#REF!&gt;0,"Quantità"&amp;" "&amp;'Conto economico'!A18,"")</f>
        <v>#REF!</v>
      </c>
      <c r="K52" s="207" t="e">
        <f>IF('Conto economico'!#REF!&gt;0,"per definire","")</f>
        <v>#REF!</v>
      </c>
      <c r="L52" s="350"/>
      <c r="M52" s="207" t="e">
        <f>IF('Conto economico'!#REF!&gt;0,"Quantità"&amp;" "&amp;'Conto economico'!A18,"")</f>
        <v>#REF!</v>
      </c>
      <c r="N52" s="207" t="e">
        <f>IF('Conto economico'!#REF!&gt;0,"per definire","")</f>
        <v>#REF!</v>
      </c>
    </row>
    <row r="53" spans="2:14" x14ac:dyDescent="0.35">
      <c r="B53" s="49" t="s">
        <v>196</v>
      </c>
      <c r="D53" s="207" t="e">
        <f>IF('Conto economico'!#REF!&gt;0,"Prezzo di vendita"&amp;" "&amp;'Conto economico'!A18,"")</f>
        <v>#REF!</v>
      </c>
      <c r="E53" s="207" t="e">
        <f>IF('Conto economico'!#REF!&gt;0,"CHF/unità","")</f>
        <v>#REF!</v>
      </c>
      <c r="F53" s="528"/>
      <c r="G53" s="207" t="e">
        <f>IF('Conto economico'!#REF!&gt;0,"Prezzo di vendita"&amp;" "&amp;'Conto economico'!A18,"")</f>
        <v>#REF!</v>
      </c>
      <c r="H53" s="207" t="e">
        <f>IF('Conto economico'!#REF!&gt;0,"CHF/unità","")</f>
        <v>#REF!</v>
      </c>
      <c r="I53" s="528"/>
      <c r="J53" s="207" t="e">
        <f>IF('Conto economico'!#REF!&gt;0,"Prezzo di vendita"&amp;" "&amp;'Conto economico'!A19,"")</f>
        <v>#REF!</v>
      </c>
      <c r="K53" s="207" t="e">
        <f>IF('Conto economico'!#REF!&gt;0,"CHF/unità","")</f>
        <v>#REF!</v>
      </c>
      <c r="L53" s="528"/>
      <c r="M53" s="207" t="e">
        <f>IF('Conto economico'!#REF!&gt;0,"Prezzo della materia prima"&amp;" "&amp;'Conto economico'!A28,"")</f>
        <v>#REF!</v>
      </c>
      <c r="N53" s="207" t="e">
        <f>IF('Conto economico'!#REF!&gt;0,"CHF/unità","")</f>
        <v>#REF!</v>
      </c>
    </row>
    <row r="54" spans="2:14" x14ac:dyDescent="0.3">
      <c r="D54" s="207" t="e">
        <f>IF('Conto economico'!#REF!&gt;0,"Quantità"&amp;" "&amp;'Conto economico'!A18,"")</f>
        <v>#REF!</v>
      </c>
      <c r="E54" s="207" t="e">
        <f>IF('Conto economico'!#REF!&gt;0,"per definire","")</f>
        <v>#REF!</v>
      </c>
      <c r="G54" s="207" t="e">
        <f>IF('Conto economico'!#REF!&gt;0,"Quantità"&amp;" "&amp;'Conto economico'!A18,"")</f>
        <v>#REF!</v>
      </c>
      <c r="H54" s="207" t="e">
        <f>IF('Conto economico'!#REF!&gt;0,"per definire","")</f>
        <v>#REF!</v>
      </c>
      <c r="J54" s="207" t="e">
        <f>IF('Conto economico'!#REF!&gt;0,"Quantità"&amp;" "&amp;'Conto economico'!A19,"")</f>
        <v>#REF!</v>
      </c>
      <c r="K54" s="207" t="e">
        <f>IF('Conto economico'!#REF!&gt;0,"per definire","")</f>
        <v>#REF!</v>
      </c>
      <c r="M54" s="207" t="e">
        <f>IF('Conto economico'!#REF!&gt;0,"Prezzo di vendita"&amp;" "&amp;'Conto economico'!A19,"")</f>
        <v>#REF!</v>
      </c>
      <c r="N54" s="207" t="e">
        <f>IF('Conto economico'!#REF!&gt;0,"CHF/unità","")</f>
        <v>#REF!</v>
      </c>
    </row>
    <row r="55" spans="2:14" ht="15.75" customHeight="1" x14ac:dyDescent="0.3">
      <c r="B55" s="74" t="s">
        <v>209</v>
      </c>
      <c r="D55" s="207" t="e">
        <f>IF('Conto economico'!#REF!&gt;0,"Prezzo di vendita"&amp;" "&amp;'Conto economico'!A19,"")</f>
        <v>#REF!</v>
      </c>
      <c r="E55" s="207" t="e">
        <f>IF('Conto economico'!#REF!&gt;0,"CHF/unità","")</f>
        <v>#REF!</v>
      </c>
      <c r="G55" s="207" t="e">
        <f>IF('Conto economico'!#REF!&gt;0,"Prezzo della materia prima"&amp;" "&amp;'Conto economico'!A28,"")</f>
        <v>#REF!</v>
      </c>
      <c r="H55" s="207" t="e">
        <f>IF('Conto economico'!#REF!&gt;0,"CHF/unità","")</f>
        <v>#REF!</v>
      </c>
      <c r="I55" s="18" t="s">
        <v>288</v>
      </c>
      <c r="J55" s="207" t="e">
        <f>IF('Conto economico'!#REF!&gt;0,"Prezzo di vendita"&amp;" "&amp;'Conto economico'!A20,"")</f>
        <v>#REF!</v>
      </c>
      <c r="K55" s="207" t="e">
        <f>IF('Conto economico'!#REF!&gt;0,"CHF/unità","")</f>
        <v>#REF!</v>
      </c>
      <c r="M55" s="207" t="e">
        <f>IF('Conto economico'!#REF!&gt;0,"Quantità"&amp;" "&amp;'Conto economico'!A19,"")</f>
        <v>#REF!</v>
      </c>
      <c r="N55" s="207" t="e">
        <f>IF('Conto economico'!#REF!&gt;0,"per definire","")</f>
        <v>#REF!</v>
      </c>
    </row>
    <row r="56" spans="2:14" x14ac:dyDescent="0.3">
      <c r="B56" s="50" t="s">
        <v>197</v>
      </c>
      <c r="D56" s="207" t="e">
        <f>IF('Conto economico'!#REF!&gt;0,"Quantità"&amp;" "&amp;'Conto economico'!A19,"")</f>
        <v>#REF!</v>
      </c>
      <c r="E56" s="207" t="e">
        <f>IF('Conto economico'!#REF!&gt;0,"per definire","")</f>
        <v>#REF!</v>
      </c>
      <c r="G56" s="207" t="e">
        <f>IF('Conto economico'!#REF!&gt;0,"Prezzo di vendita"&amp;" "&amp;'Conto economico'!A19,"")</f>
        <v>#REF!</v>
      </c>
      <c r="H56" s="207" t="e">
        <f>IF('Conto economico'!#REF!&gt;0,"CHF/unità","")</f>
        <v>#REF!</v>
      </c>
      <c r="I56" s="18" t="s">
        <v>288</v>
      </c>
      <c r="J56" s="207" t="e">
        <f>IF('Conto economico'!#REF!&gt;0,"Quantità"&amp;" "&amp;'Conto economico'!A20,"")</f>
        <v>#REF!</v>
      </c>
      <c r="K56" s="207" t="e">
        <f>IF('Conto economico'!#REF!&gt;0,"per definire","")</f>
        <v>#REF!</v>
      </c>
      <c r="M56" s="207" t="e">
        <f>IF('Conto economico'!#REF!&gt;0,"Prezzo della materia prima"&amp;" "&amp;'Conto economico'!A29,"")</f>
        <v>#REF!</v>
      </c>
      <c r="N56" s="207" t="e">
        <f>IF('Conto economico'!#REF!&gt;0,"CHF/unità","")</f>
        <v>#REF!</v>
      </c>
    </row>
    <row r="57" spans="2:14" x14ac:dyDescent="0.3">
      <c r="B57" s="62" t="s">
        <v>191</v>
      </c>
      <c r="D57" s="207" t="e">
        <f>IF('Conto economico'!#REF!&gt;0,"Prezzo di vendita"&amp;" "&amp;'Conto economico'!A20,"")</f>
        <v>#REF!</v>
      </c>
      <c r="E57" s="207" t="e">
        <f>IF('Conto economico'!#REF!&gt;0,"CHF/unità","")</f>
        <v>#REF!</v>
      </c>
      <c r="G57" s="207" t="e">
        <f>IF('Conto economico'!#REF!&gt;0,"Quantità"&amp;" "&amp;'Conto economico'!A19,"")</f>
        <v>#REF!</v>
      </c>
      <c r="H57" s="207" t="e">
        <f>IF('Conto economico'!#REF!&gt;0,"per definire","")</f>
        <v>#REF!</v>
      </c>
      <c r="M57" s="207" t="e">
        <f>IF('Conto economico'!#REF!&gt;0,"Prezzo di vendita"&amp;" "&amp;'Conto economico'!A20,"")</f>
        <v>#REF!</v>
      </c>
      <c r="N57" s="207" t="e">
        <f>IF('Conto economico'!#REF!&gt;0,"CHF/unità","")</f>
        <v>#REF!</v>
      </c>
    </row>
    <row r="58" spans="2:14" x14ac:dyDescent="0.3">
      <c r="B58" s="63" t="s">
        <v>192</v>
      </c>
      <c r="D58" s="207" t="e">
        <f>IF('Conto economico'!#REF!&gt;0,"Quantità"&amp;" "&amp;'Conto economico'!A20,"")</f>
        <v>#REF!</v>
      </c>
      <c r="E58" s="207" t="e">
        <f>IF('Conto economico'!#REF!&gt;0,"per definire","")</f>
        <v>#REF!</v>
      </c>
      <c r="G58" s="207" t="e">
        <f>IF('Conto economico'!#REF!&gt;0,"Prezzo della materia prima"&amp;" "&amp;'Conto economico'!A29,"")</f>
        <v>#REF!</v>
      </c>
      <c r="H58" s="207" t="e">
        <f>IF('Conto economico'!#REF!&gt;0,"CHF/unità","")</f>
        <v>#REF!</v>
      </c>
      <c r="M58" s="207" t="e">
        <f>IF('Conto economico'!#REF!&gt;0,"Quantità"&amp;" "&amp;'Conto economico'!A20,"")</f>
        <v>#REF!</v>
      </c>
      <c r="N58" s="207" t="e">
        <f>IF('Conto economico'!#REF!&gt;0,"per definire","")</f>
        <v>#REF!</v>
      </c>
    </row>
    <row r="59" spans="2:14" x14ac:dyDescent="0.3">
      <c r="B59" s="56" t="s">
        <v>168</v>
      </c>
      <c r="G59" s="207" t="e">
        <f>IF('Conto economico'!#REF!&gt;0,"Prezzo di vendita"&amp;" "&amp;'Conto economico'!A20,"")</f>
        <v>#REF!</v>
      </c>
      <c r="H59" s="207" t="e">
        <f>IF('Conto economico'!#REF!&gt;0,"CHF/unità","")</f>
        <v>#REF!</v>
      </c>
      <c r="M59" s="207" t="e">
        <f>IF('Conto economico'!#REF!&gt;0,"Prezzo della materia prima"&amp;" "&amp;'Conto economico'!A30,"")</f>
        <v>#REF!</v>
      </c>
      <c r="N59" s="207" t="e">
        <f>IF('Conto economico'!#REF!&gt;0,"CHF/unità","")</f>
        <v>#REF!</v>
      </c>
    </row>
    <row r="60" spans="2:14" x14ac:dyDescent="0.3">
      <c r="G60" s="207" t="e">
        <f>IF('Conto economico'!#REF!&gt;0,"Quantità"&amp;" "&amp;'Conto economico'!A20,"")</f>
        <v>#REF!</v>
      </c>
      <c r="H60" s="207" t="e">
        <f>IF('Conto economico'!#REF!&gt;0,"per definire","")</f>
        <v>#REF!</v>
      </c>
    </row>
    <row r="61" spans="2:14" x14ac:dyDescent="0.3">
      <c r="G61" s="207" t="e">
        <f>IF('Conto economico'!#REF!&gt;0,"Prezzo della materia prima"&amp;" "&amp;'Conto economico'!A30,"")</f>
        <v>#REF!</v>
      </c>
      <c r="H61" s="207" t="e">
        <f>IF('Conto economico'!#REF!&gt;0,"CHF/unità","")</f>
        <v>#REF!</v>
      </c>
    </row>
  </sheetData>
  <mergeCells count="1">
    <mergeCell ref="C5:D5"/>
  </mergeCells>
  <pageMargins left="0" right="0" top="0" bottom="0" header="0" footer="0"/>
  <pageSetup paperSize="8" scale="61"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Conto economico</vt:lpstr>
      <vt:lpstr>Panoramica SP</vt:lpstr>
      <vt:lpstr>Esempio ipotesi</vt:lpstr>
      <vt:lpstr>Dropdown input</vt:lpstr>
      <vt:lpstr>'Conto economico'!Druckbereich</vt:lpstr>
      <vt:lpstr>'Dropdown input'!Druckbereich</vt:lpstr>
      <vt:lpstr>'Esempio ipotesi'!Druckbereich</vt:lpstr>
      <vt:lpstr>'Panoramica SP'!Druckbereich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2021-01-13T13:09:05Z</cp:lastPrinted>
  <dcterms:created xsi:type="dcterms:W3CDTF">2020-03-06T14:56:44Z</dcterms:created>
  <dcterms:modified xsi:type="dcterms:W3CDTF">2022-06-02T06:23:31Z</dcterms:modified>
</cp:coreProperties>
</file>