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19200" windowHeight="7095"/>
  </bookViews>
  <sheets>
    <sheet name="Panoramica SP" sheetId="1" r:id="rId1"/>
    <sheet name="Calcolo trasf. colletiva" sheetId="12" state="hidden" r:id="rId2"/>
    <sheet name="Conto economico" sheetId="10" r:id="rId3"/>
    <sheet name="Liquidità, pianif I e F" sheetId="6" r:id="rId4"/>
    <sheet name="Esempio ipotesi" sheetId="9" r:id="rId5"/>
    <sheet name="Dropdown input" sheetId="11" state="hidden" r:id="rId6"/>
  </sheets>
  <definedNames>
    <definedName name="_xlnm.Print_Area" localSheetId="1">'Calcolo trasf. colletiva'!$A$1:$AC$14</definedName>
    <definedName name="_xlnm.Print_Area" localSheetId="2">'Conto economico'!$A$1:$P$66</definedName>
    <definedName name="_xlnm.Print_Area" localSheetId="5">'Dropdown input'!$A$1:$J$59</definedName>
    <definedName name="_xlnm.Print_Area" localSheetId="4">'Esempio ipotesi'!$A$1:$P$128</definedName>
    <definedName name="_xlnm.Print_Area" localSheetId="3">'Liquidità, pianif I e F'!$A$1:$O$251</definedName>
    <definedName name="_xlnm.Print_Area" localSheetId="0">'Panoramica SP'!$A$1:$AG$124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2" l="1"/>
  <c r="H12" i="12"/>
  <c r="H11" i="12"/>
  <c r="H10" i="12" l="1"/>
  <c r="K11" i="12" l="1"/>
  <c r="R13" i="12" l="1"/>
  <c r="P12" i="12"/>
  <c r="P10" i="12"/>
  <c r="N12" i="12"/>
  <c r="I13" i="12"/>
  <c r="B13" i="12"/>
  <c r="J13" i="12" s="1"/>
  <c r="N11" i="12"/>
  <c r="P11" i="12" l="1"/>
  <c r="E13" i="12"/>
  <c r="J12" i="12"/>
  <c r="E12" i="12"/>
  <c r="J11" i="12"/>
  <c r="E11" i="12"/>
  <c r="J10" i="12"/>
  <c r="E10" i="12"/>
  <c r="L39" i="1"/>
  <c r="K12" i="12" l="1"/>
  <c r="L12" i="12" s="1"/>
  <c r="K10" i="12"/>
  <c r="L10" i="12" s="1"/>
  <c r="M11" i="12"/>
  <c r="O11" i="12" s="1"/>
  <c r="L11" i="12"/>
  <c r="M10" i="12" l="1"/>
  <c r="N10" i="12"/>
  <c r="K13" i="12"/>
  <c r="L13" i="12" s="1"/>
  <c r="M12" i="12"/>
  <c r="Q11" i="12"/>
  <c r="L40" i="1"/>
  <c r="L41" i="1"/>
  <c r="L42" i="1"/>
  <c r="L43" i="1"/>
  <c r="L44" i="1"/>
  <c r="L45" i="1"/>
  <c r="L46" i="1"/>
  <c r="L47" i="1"/>
  <c r="N40" i="1"/>
  <c r="N41" i="1"/>
  <c r="N42" i="1"/>
  <c r="N43" i="1"/>
  <c r="N44" i="1"/>
  <c r="N45" i="1"/>
  <c r="N46" i="1"/>
  <c r="N47" i="1"/>
  <c r="O12" i="12" l="1"/>
  <c r="Q12" i="12" s="1"/>
  <c r="S12" i="12" s="1"/>
  <c r="T12" i="12" s="1"/>
  <c r="U12" i="12" s="1"/>
  <c r="V12" i="12" s="1"/>
  <c r="O10" i="12"/>
  <c r="Q10" i="12" s="1"/>
  <c r="M13" i="12"/>
  <c r="S11" i="12"/>
  <c r="T11" i="12" s="1"/>
  <c r="U11" i="12" s="1"/>
  <c r="V11" i="12" s="1"/>
  <c r="O13" i="12" l="1"/>
  <c r="P13" i="12"/>
  <c r="W12" i="12"/>
  <c r="AB12" i="12"/>
  <c r="AC12" i="12" s="1"/>
  <c r="AB11" i="12"/>
  <c r="AC11" i="12" s="1"/>
  <c r="W11" i="12"/>
  <c r="S10" i="12"/>
  <c r="T10" i="12" s="1"/>
  <c r="U10" i="12" s="1"/>
  <c r="Q13" i="12" l="1"/>
  <c r="V10" i="12"/>
  <c r="AB10" i="12" l="1"/>
  <c r="W10" i="12"/>
  <c r="AC10" i="12" l="1"/>
  <c r="M40" i="1" l="1"/>
  <c r="M41" i="1"/>
  <c r="M42" i="1"/>
  <c r="M43" i="1"/>
  <c r="M44" i="1"/>
  <c r="M45" i="1"/>
  <c r="M46" i="1"/>
  <c r="M47" i="1"/>
  <c r="E40" i="1"/>
  <c r="E41" i="1"/>
  <c r="E42" i="1"/>
  <c r="E43" i="1"/>
  <c r="E44" i="1"/>
  <c r="E45" i="1"/>
  <c r="E46" i="1"/>
  <c r="E47" i="1"/>
  <c r="E39" i="1"/>
  <c r="J39" i="1" s="1"/>
  <c r="M39" i="1" l="1"/>
  <c r="O39" i="1"/>
  <c r="L48" i="1"/>
  <c r="J40" i="1" l="1"/>
  <c r="J41" i="1"/>
  <c r="J42" i="1"/>
  <c r="J43" i="1"/>
  <c r="J44" i="1"/>
  <c r="J45" i="1"/>
  <c r="J46" i="1"/>
  <c r="J47" i="1"/>
  <c r="K40" i="1"/>
  <c r="K41" i="1"/>
  <c r="K42" i="1"/>
  <c r="K43" i="1"/>
  <c r="K44" i="1"/>
  <c r="K45" i="1"/>
  <c r="K46" i="1"/>
  <c r="K47" i="1"/>
  <c r="K56" i="1" l="1"/>
  <c r="D56" i="1"/>
  <c r="E56" i="1"/>
  <c r="F56" i="1"/>
  <c r="G56" i="1"/>
  <c r="H56" i="1"/>
  <c r="I56" i="1"/>
  <c r="J56" i="1"/>
  <c r="C56" i="1"/>
  <c r="K43" i="10" l="1"/>
  <c r="K32" i="10"/>
  <c r="K31" i="10"/>
  <c r="K28" i="10"/>
  <c r="K19" i="10"/>
  <c r="C32" i="10"/>
  <c r="O40" i="1"/>
  <c r="O41" i="1"/>
  <c r="O42" i="1"/>
  <c r="O43" i="1"/>
  <c r="O44" i="1"/>
  <c r="O45" i="1"/>
  <c r="O46" i="1"/>
  <c r="O47" i="1"/>
  <c r="H40" i="1"/>
  <c r="H41" i="1"/>
  <c r="H42" i="1"/>
  <c r="H43" i="1"/>
  <c r="H44" i="1"/>
  <c r="H45" i="1"/>
  <c r="H46" i="1"/>
  <c r="H47" i="1"/>
  <c r="K39" i="1" l="1"/>
  <c r="H39" i="1"/>
  <c r="D4" i="1" l="1"/>
  <c r="Q48" i="1" l="1"/>
  <c r="D59" i="10"/>
  <c r="E59" i="10"/>
  <c r="F59" i="10"/>
  <c r="G59" i="10"/>
  <c r="H59" i="10"/>
  <c r="I59" i="10"/>
  <c r="J59" i="10"/>
  <c r="C11" i="9" l="1"/>
  <c r="D150" i="6" l="1"/>
  <c r="D136" i="6"/>
  <c r="D122" i="6"/>
  <c r="D108" i="6"/>
  <c r="D94" i="6"/>
  <c r="D80" i="6"/>
  <c r="D66" i="6"/>
  <c r="D52" i="6"/>
  <c r="D38" i="6"/>
  <c r="D152" i="6" l="1"/>
  <c r="D138" i="6"/>
  <c r="D124" i="6"/>
  <c r="D110" i="6"/>
  <c r="D96" i="6"/>
  <c r="D82" i="6"/>
  <c r="D68" i="6"/>
  <c r="D54" i="6"/>
  <c r="D40" i="6"/>
  <c r="Q112" i="1"/>
  <c r="Q113" i="1"/>
  <c r="O112" i="1"/>
  <c r="O113" i="1"/>
  <c r="M112" i="1"/>
  <c r="M113" i="1"/>
  <c r="K112" i="1"/>
  <c r="K113" i="1"/>
  <c r="I112" i="1"/>
  <c r="I113" i="1"/>
  <c r="G112" i="1"/>
  <c r="G113" i="1"/>
  <c r="F112" i="1"/>
  <c r="Q107" i="1"/>
  <c r="O107" i="1"/>
  <c r="M107" i="1"/>
  <c r="K107" i="1"/>
  <c r="I107" i="1"/>
  <c r="G107" i="1"/>
  <c r="F106" i="1"/>
  <c r="B108" i="1"/>
  <c r="B109" i="1"/>
  <c r="B110" i="1"/>
  <c r="B111" i="1"/>
  <c r="B112" i="1"/>
  <c r="B113" i="1"/>
  <c r="B107" i="1"/>
  <c r="AC98" i="1"/>
  <c r="AB98" i="1"/>
  <c r="AC97" i="1"/>
  <c r="AB97" i="1"/>
  <c r="V98" i="1"/>
  <c r="U98" i="1"/>
  <c r="V97" i="1"/>
  <c r="U97" i="1"/>
  <c r="O98" i="1"/>
  <c r="N98" i="1"/>
  <c r="O97" i="1"/>
  <c r="N97" i="1"/>
  <c r="H98" i="1"/>
  <c r="G98" i="1"/>
  <c r="H97" i="1"/>
  <c r="G97" i="1"/>
  <c r="AC89" i="1"/>
  <c r="AB89" i="1"/>
  <c r="AC88" i="1"/>
  <c r="AB88" i="1"/>
  <c r="V89" i="1"/>
  <c r="U89" i="1"/>
  <c r="V88" i="1"/>
  <c r="U88" i="1"/>
  <c r="O89" i="1"/>
  <c r="N89" i="1"/>
  <c r="O88" i="1"/>
  <c r="N88" i="1"/>
  <c r="H89" i="1"/>
  <c r="G89" i="1"/>
  <c r="H88" i="1"/>
  <c r="G88" i="1"/>
  <c r="U77" i="1"/>
  <c r="V79" i="1"/>
  <c r="U79" i="1"/>
  <c r="V78" i="1"/>
  <c r="U78" i="1"/>
  <c r="V77" i="1"/>
  <c r="O79" i="1"/>
  <c r="N79" i="1"/>
  <c r="O78" i="1"/>
  <c r="N78" i="1"/>
  <c r="O77" i="1"/>
  <c r="N77" i="1"/>
  <c r="H78" i="1"/>
  <c r="H79" i="1"/>
  <c r="H77" i="1"/>
  <c r="G78" i="1"/>
  <c r="G79" i="1"/>
  <c r="G77" i="1"/>
  <c r="G47" i="1"/>
  <c r="I47" i="1" l="1"/>
  <c r="P47" i="1" l="1"/>
  <c r="R47" i="1" l="1"/>
  <c r="S47" i="1" s="1"/>
  <c r="T47" i="1" s="1"/>
  <c r="U47" i="1" s="1"/>
  <c r="D151" i="6" s="1"/>
  <c r="M151" i="6" s="1"/>
  <c r="V47" i="1" l="1"/>
  <c r="AA47" i="1"/>
  <c r="AB47" i="1" s="1"/>
  <c r="AI47" i="1" s="1"/>
  <c r="P8" i="10" l="1"/>
  <c r="O8" i="10"/>
  <c r="N8" i="10"/>
  <c r="G40" i="1" l="1"/>
  <c r="G41" i="1"/>
  <c r="G42" i="1"/>
  <c r="G43" i="1"/>
  <c r="G44" i="1"/>
  <c r="G45" i="1"/>
  <c r="G46" i="1"/>
  <c r="G39" i="1"/>
  <c r="O32" i="10"/>
  <c r="P32" i="10"/>
  <c r="O19" i="10"/>
  <c r="P19" i="10"/>
  <c r="O9" i="10"/>
  <c r="P9" i="10"/>
  <c r="G247" i="6" l="1"/>
  <c r="H247" i="6"/>
  <c r="I247" i="6"/>
  <c r="J247" i="6"/>
  <c r="K247" i="6"/>
  <c r="L247" i="6"/>
  <c r="M247" i="6"/>
  <c r="F247" i="6"/>
  <c r="G238" i="6"/>
  <c r="H238" i="6"/>
  <c r="I238" i="6"/>
  <c r="J238" i="6"/>
  <c r="K238" i="6"/>
  <c r="L238" i="6"/>
  <c r="M238" i="6"/>
  <c r="F238" i="6"/>
  <c r="G229" i="6"/>
  <c r="H229" i="6"/>
  <c r="I229" i="6"/>
  <c r="J229" i="6"/>
  <c r="K229" i="6"/>
  <c r="L229" i="6"/>
  <c r="M229" i="6"/>
  <c r="F229" i="6"/>
  <c r="G220" i="6"/>
  <c r="H220" i="6"/>
  <c r="I220" i="6"/>
  <c r="J220" i="6"/>
  <c r="K220" i="6"/>
  <c r="L220" i="6"/>
  <c r="M220" i="6"/>
  <c r="F220" i="6"/>
  <c r="G211" i="6"/>
  <c r="H211" i="6"/>
  <c r="I211" i="6"/>
  <c r="J211" i="6"/>
  <c r="K211" i="6"/>
  <c r="L211" i="6"/>
  <c r="M211" i="6"/>
  <c r="F211" i="6"/>
  <c r="G202" i="6"/>
  <c r="H202" i="6"/>
  <c r="I202" i="6"/>
  <c r="J202" i="6"/>
  <c r="K202" i="6"/>
  <c r="L202" i="6"/>
  <c r="F202" i="6"/>
  <c r="G193" i="6"/>
  <c r="H193" i="6"/>
  <c r="I193" i="6"/>
  <c r="J193" i="6"/>
  <c r="K193" i="6"/>
  <c r="L193" i="6"/>
  <c r="M193" i="6"/>
  <c r="F193" i="6"/>
  <c r="G184" i="6"/>
  <c r="H184" i="6"/>
  <c r="I184" i="6"/>
  <c r="J184" i="6"/>
  <c r="K184" i="6"/>
  <c r="L184" i="6"/>
  <c r="M184" i="6"/>
  <c r="F184" i="6"/>
  <c r="H10" i="11" l="1"/>
  <c r="G10" i="11"/>
  <c r="T96" i="1" l="1"/>
  <c r="AA96" i="1"/>
  <c r="M76" i="1"/>
  <c r="K96" i="1"/>
  <c r="J96" i="1"/>
  <c r="M87" i="1"/>
  <c r="K87" i="1"/>
  <c r="J87" i="1"/>
  <c r="C53" i="1"/>
  <c r="B79" i="1"/>
  <c r="J76" i="1"/>
  <c r="K76" i="1"/>
  <c r="C71" i="1"/>
  <c r="D53" i="1"/>
  <c r="I41" i="1" l="1"/>
  <c r="I43" i="1"/>
  <c r="I39" i="1" l="1"/>
  <c r="I44" i="1"/>
  <c r="I42" i="1"/>
  <c r="P41" i="1"/>
  <c r="I40" i="1"/>
  <c r="N39" i="1" l="1"/>
  <c r="P39" i="1" s="1"/>
  <c r="P42" i="1"/>
  <c r="R42" i="1" s="1"/>
  <c r="S42" i="1" s="1"/>
  <c r="R41" i="1"/>
  <c r="P43" i="1"/>
  <c r="P40" i="1"/>
  <c r="P44" i="1"/>
  <c r="R44" i="1" s="1"/>
  <c r="C9" i="10"/>
  <c r="R39" i="1" l="1"/>
  <c r="P48" i="1"/>
  <c r="R40" i="1"/>
  <c r="S40" i="1" s="1"/>
  <c r="T40" i="1" s="1"/>
  <c r="U40" i="1" s="1"/>
  <c r="R43" i="1"/>
  <c r="S43" i="1" s="1"/>
  <c r="S44" i="1"/>
  <c r="S41" i="1"/>
  <c r="T41" i="1" s="1"/>
  <c r="U41" i="1" s="1"/>
  <c r="B2" i="10"/>
  <c r="C155" i="6" l="1"/>
  <c r="C156" i="6"/>
  <c r="C157" i="6"/>
  <c r="C158" i="6"/>
  <c r="C159" i="6"/>
  <c r="C160" i="6"/>
  <c r="C154" i="6"/>
  <c r="C141" i="6"/>
  <c r="C142" i="6"/>
  <c r="C143" i="6"/>
  <c r="C144" i="6"/>
  <c r="C145" i="6"/>
  <c r="C146" i="6"/>
  <c r="C140" i="6"/>
  <c r="C127" i="6"/>
  <c r="C128" i="6"/>
  <c r="C129" i="6"/>
  <c r="C130" i="6"/>
  <c r="C131" i="6"/>
  <c r="C132" i="6"/>
  <c r="C126" i="6"/>
  <c r="C113" i="6"/>
  <c r="C114" i="6"/>
  <c r="C115" i="6"/>
  <c r="C116" i="6"/>
  <c r="C117" i="6"/>
  <c r="C118" i="6"/>
  <c r="C112" i="6"/>
  <c r="C99" i="6"/>
  <c r="C100" i="6"/>
  <c r="C101" i="6"/>
  <c r="C102" i="6"/>
  <c r="C103" i="6"/>
  <c r="C104" i="6"/>
  <c r="C98" i="6"/>
  <c r="C85" i="6"/>
  <c r="C86" i="6"/>
  <c r="C87" i="6"/>
  <c r="C88" i="6"/>
  <c r="C89" i="6"/>
  <c r="C90" i="6"/>
  <c r="C84" i="6"/>
  <c r="C71" i="6"/>
  <c r="C72" i="6"/>
  <c r="C73" i="6"/>
  <c r="C74" i="6"/>
  <c r="C75" i="6"/>
  <c r="C76" i="6"/>
  <c r="C70" i="6"/>
  <c r="C57" i="6"/>
  <c r="C58" i="6"/>
  <c r="C59" i="6"/>
  <c r="C60" i="6"/>
  <c r="C61" i="6"/>
  <c r="C62" i="6"/>
  <c r="C56" i="6"/>
  <c r="C43" i="6"/>
  <c r="C44" i="6"/>
  <c r="C45" i="6"/>
  <c r="C46" i="6"/>
  <c r="C47" i="6"/>
  <c r="C48" i="6"/>
  <c r="C42" i="6"/>
  <c r="D33" i="6" l="1"/>
  <c r="N155" i="6"/>
  <c r="N156" i="6"/>
  <c r="N157" i="6"/>
  <c r="N158" i="6"/>
  <c r="N159" i="6"/>
  <c r="N160" i="6"/>
  <c r="N154" i="6"/>
  <c r="N152" i="6"/>
  <c r="N151" i="6"/>
  <c r="E160" i="6"/>
  <c r="E159" i="6"/>
  <c r="E158" i="6"/>
  <c r="E157" i="6"/>
  <c r="E156" i="6"/>
  <c r="E155" i="6"/>
  <c r="E154" i="6"/>
  <c r="M153" i="6"/>
  <c r="L153" i="6"/>
  <c r="K153" i="6"/>
  <c r="K150" i="6" s="1"/>
  <c r="J153" i="6"/>
  <c r="I153" i="6"/>
  <c r="I150" i="6" s="1"/>
  <c r="H153" i="6"/>
  <c r="H150" i="6" s="1"/>
  <c r="G153" i="6"/>
  <c r="G150" i="6" s="1"/>
  <c r="F153" i="6"/>
  <c r="F161" i="6" s="1"/>
  <c r="E152" i="6"/>
  <c r="E151" i="6"/>
  <c r="M150" i="6"/>
  <c r="L150" i="6"/>
  <c r="N141" i="6"/>
  <c r="N142" i="6"/>
  <c r="N143" i="6"/>
  <c r="N144" i="6"/>
  <c r="N145" i="6"/>
  <c r="N146" i="6"/>
  <c r="N140" i="6"/>
  <c r="N138" i="6"/>
  <c r="N129" i="6"/>
  <c r="N116" i="6"/>
  <c r="N85" i="6"/>
  <c r="N112" i="6"/>
  <c r="N127" i="6"/>
  <c r="N128" i="6"/>
  <c r="N130" i="6"/>
  <c r="N131" i="6"/>
  <c r="N132" i="6"/>
  <c r="N126" i="6"/>
  <c r="N124" i="6"/>
  <c r="E146" i="6"/>
  <c r="E145" i="6"/>
  <c r="E144" i="6"/>
  <c r="E143" i="6"/>
  <c r="E142" i="6"/>
  <c r="E141" i="6"/>
  <c r="E140" i="6"/>
  <c r="M139" i="6"/>
  <c r="L139" i="6"/>
  <c r="L136" i="6" s="1"/>
  <c r="K139" i="6"/>
  <c r="K136" i="6" s="1"/>
  <c r="J139" i="6"/>
  <c r="J136" i="6" s="1"/>
  <c r="I139" i="6"/>
  <c r="I136" i="6" s="1"/>
  <c r="H139" i="6"/>
  <c r="H136" i="6" s="1"/>
  <c r="G139" i="6"/>
  <c r="G136" i="6" s="1"/>
  <c r="F139" i="6"/>
  <c r="F147" i="6" s="1"/>
  <c r="E138" i="6"/>
  <c r="E132" i="6"/>
  <c r="E131" i="6"/>
  <c r="E130" i="6"/>
  <c r="E129" i="6"/>
  <c r="E128" i="6"/>
  <c r="E127" i="6"/>
  <c r="E126" i="6"/>
  <c r="M125" i="6"/>
  <c r="L125" i="6"/>
  <c r="K125" i="6"/>
  <c r="K122" i="6" s="1"/>
  <c r="J125" i="6"/>
  <c r="I125" i="6"/>
  <c r="I122" i="6" s="1"/>
  <c r="H125" i="6"/>
  <c r="H122" i="6" s="1"/>
  <c r="G125" i="6"/>
  <c r="G122" i="6" s="1"/>
  <c r="F125" i="6"/>
  <c r="F133" i="6" s="1"/>
  <c r="E124" i="6"/>
  <c r="L122" i="6"/>
  <c r="N110" i="6"/>
  <c r="N113" i="6"/>
  <c r="N114" i="6"/>
  <c r="N115" i="6"/>
  <c r="N117" i="6"/>
  <c r="N118" i="6"/>
  <c r="E118" i="6"/>
  <c r="E117" i="6"/>
  <c r="E116" i="6"/>
  <c r="E115" i="6"/>
  <c r="E114" i="6"/>
  <c r="E113" i="6"/>
  <c r="E112" i="6"/>
  <c r="M111" i="6"/>
  <c r="L111" i="6"/>
  <c r="K111" i="6"/>
  <c r="K108" i="6" s="1"/>
  <c r="J111" i="6"/>
  <c r="I111" i="6"/>
  <c r="I108" i="6" s="1"/>
  <c r="H111" i="6"/>
  <c r="G111" i="6"/>
  <c r="G108" i="6" s="1"/>
  <c r="F111" i="6"/>
  <c r="F119" i="6" s="1"/>
  <c r="E110" i="6"/>
  <c r="L108" i="6"/>
  <c r="N99" i="6"/>
  <c r="N100" i="6"/>
  <c r="N101" i="6"/>
  <c r="N102" i="6"/>
  <c r="N103" i="6"/>
  <c r="N104" i="6"/>
  <c r="N98" i="6"/>
  <c r="N96" i="6"/>
  <c r="N86" i="6"/>
  <c r="N87" i="6"/>
  <c r="N88" i="6"/>
  <c r="N89" i="6"/>
  <c r="N90" i="6"/>
  <c r="N84" i="6"/>
  <c r="N82" i="6"/>
  <c r="N71" i="6"/>
  <c r="N72" i="6"/>
  <c r="N73" i="6"/>
  <c r="N74" i="6"/>
  <c r="N75" i="6"/>
  <c r="N76" i="6"/>
  <c r="N70" i="6"/>
  <c r="N68" i="6"/>
  <c r="N57" i="6"/>
  <c r="N58" i="6"/>
  <c r="N59" i="6"/>
  <c r="N60" i="6"/>
  <c r="N61" i="6"/>
  <c r="N62" i="6"/>
  <c r="N54" i="6"/>
  <c r="N56" i="6"/>
  <c r="N42" i="6"/>
  <c r="F136" i="6" l="1"/>
  <c r="F148" i="6" s="1"/>
  <c r="N150" i="6"/>
  <c r="H119" i="6"/>
  <c r="L119" i="6"/>
  <c r="G147" i="6"/>
  <c r="M119" i="6"/>
  <c r="J133" i="6"/>
  <c r="K147" i="6"/>
  <c r="L133" i="6"/>
  <c r="I119" i="6"/>
  <c r="H133" i="6"/>
  <c r="H108" i="6"/>
  <c r="J119" i="6"/>
  <c r="I133" i="6"/>
  <c r="M133" i="6"/>
  <c r="J147" i="6"/>
  <c r="I161" i="6"/>
  <c r="M161" i="6"/>
  <c r="J161" i="6"/>
  <c r="G161" i="6"/>
  <c r="K161" i="6"/>
  <c r="F150" i="6"/>
  <c r="F162" i="6" s="1"/>
  <c r="J150" i="6"/>
  <c r="H161" i="6"/>
  <c r="L161" i="6"/>
  <c r="M147" i="6"/>
  <c r="H147" i="6"/>
  <c r="L147" i="6"/>
  <c r="I147" i="6"/>
  <c r="G133" i="6"/>
  <c r="F122" i="6"/>
  <c r="G134" i="6" s="1"/>
  <c r="J122" i="6"/>
  <c r="K133" i="6"/>
  <c r="K119" i="6"/>
  <c r="F108" i="6"/>
  <c r="J108" i="6"/>
  <c r="G119" i="6"/>
  <c r="F96" i="1"/>
  <c r="C60" i="1"/>
  <c r="F113" i="1" s="1"/>
  <c r="L245" i="6"/>
  <c r="L236" i="6"/>
  <c r="L227" i="6"/>
  <c r="M227" i="6"/>
  <c r="L218" i="6"/>
  <c r="L209" i="6"/>
  <c r="F209" i="6"/>
  <c r="L200" i="6"/>
  <c r="L191" i="6"/>
  <c r="L182" i="6"/>
  <c r="K182" i="6"/>
  <c r="M167" i="6"/>
  <c r="M19" i="6" s="1"/>
  <c r="L167" i="6"/>
  <c r="L19" i="6" s="1"/>
  <c r="K167" i="6"/>
  <c r="K19" i="6" s="1"/>
  <c r="E53" i="1"/>
  <c r="F53" i="1"/>
  <c r="G53" i="1"/>
  <c r="H53" i="1"/>
  <c r="I53" i="1"/>
  <c r="J53" i="1"/>
  <c r="H148" i="6" l="1"/>
  <c r="I148" i="6"/>
  <c r="I120" i="6"/>
  <c r="J148" i="6"/>
  <c r="K148" i="6"/>
  <c r="L148" i="6"/>
  <c r="G148" i="6"/>
  <c r="D119" i="6"/>
  <c r="I134" i="6"/>
  <c r="J134" i="6"/>
  <c r="K120" i="6"/>
  <c r="J120" i="6"/>
  <c r="L120" i="6"/>
  <c r="J162" i="6"/>
  <c r="L162" i="6"/>
  <c r="I162" i="6"/>
  <c r="D161" i="6"/>
  <c r="D147" i="6"/>
  <c r="D133" i="6"/>
  <c r="K162" i="6"/>
  <c r="E150" i="6"/>
  <c r="G162" i="6"/>
  <c r="M162" i="6"/>
  <c r="H162" i="6"/>
  <c r="F134" i="6"/>
  <c r="H134" i="6"/>
  <c r="K134" i="6"/>
  <c r="L134" i="6"/>
  <c r="G120" i="6"/>
  <c r="F120" i="6"/>
  <c r="H120" i="6"/>
  <c r="L25" i="6"/>
  <c r="F208" i="6"/>
  <c r="F214" i="6" s="1"/>
  <c r="E43" i="6"/>
  <c r="M97" i="6"/>
  <c r="L97" i="6"/>
  <c r="L94" i="6" s="1"/>
  <c r="K97" i="6"/>
  <c r="K94" i="6" s="1"/>
  <c r="J97" i="6"/>
  <c r="J94" i="6" s="1"/>
  <c r="I97" i="6"/>
  <c r="H97" i="6"/>
  <c r="H94" i="6" s="1"/>
  <c r="G97" i="6"/>
  <c r="F97" i="6"/>
  <c r="F94" i="6" s="1"/>
  <c r="F106" i="6" s="1"/>
  <c r="I94" i="6"/>
  <c r="M83" i="6"/>
  <c r="L83" i="6"/>
  <c r="K83" i="6"/>
  <c r="K80" i="6" s="1"/>
  <c r="J83" i="6"/>
  <c r="J80" i="6" s="1"/>
  <c r="I83" i="6"/>
  <c r="I80" i="6" s="1"/>
  <c r="H83" i="6"/>
  <c r="H80" i="6" s="1"/>
  <c r="G83" i="6"/>
  <c r="G80" i="6" s="1"/>
  <c r="F83" i="6"/>
  <c r="F80" i="6" s="1"/>
  <c r="F92" i="6" s="1"/>
  <c r="L80" i="6"/>
  <c r="M69" i="6"/>
  <c r="L69" i="6"/>
  <c r="L66" i="6" s="1"/>
  <c r="K69" i="6"/>
  <c r="K66" i="6" s="1"/>
  <c r="J69" i="6"/>
  <c r="J66" i="6" s="1"/>
  <c r="I69" i="6"/>
  <c r="I66" i="6" s="1"/>
  <c r="H69" i="6"/>
  <c r="H66" i="6" s="1"/>
  <c r="G69" i="6"/>
  <c r="G66" i="6" s="1"/>
  <c r="F69" i="6"/>
  <c r="F66" i="6" s="1"/>
  <c r="M55" i="6"/>
  <c r="L55" i="6"/>
  <c r="K55" i="6"/>
  <c r="J55" i="6"/>
  <c r="I55" i="6"/>
  <c r="H55" i="6"/>
  <c r="G55" i="6"/>
  <c r="F55" i="6"/>
  <c r="F63" i="6" s="1"/>
  <c r="L52" i="6"/>
  <c r="K52" i="6"/>
  <c r="J52" i="6"/>
  <c r="I52" i="6"/>
  <c r="H52" i="6"/>
  <c r="G52" i="6"/>
  <c r="G41" i="6"/>
  <c r="H41" i="6"/>
  <c r="I41" i="6"/>
  <c r="I38" i="6" s="1"/>
  <c r="J41" i="6"/>
  <c r="K41" i="6"/>
  <c r="L41" i="6"/>
  <c r="M41" i="6"/>
  <c r="F41" i="6"/>
  <c r="F49" i="6" s="1"/>
  <c r="G38" i="6"/>
  <c r="H38" i="6"/>
  <c r="J38" i="6"/>
  <c r="K38" i="6"/>
  <c r="L38" i="6"/>
  <c r="F38" i="6"/>
  <c r="F50" i="6" s="1"/>
  <c r="E96" i="6"/>
  <c r="E68" i="6"/>
  <c r="E54" i="6"/>
  <c r="E104" i="6"/>
  <c r="E103" i="6"/>
  <c r="E102" i="6"/>
  <c r="E101" i="6"/>
  <c r="E100" i="6"/>
  <c r="E99" i="6"/>
  <c r="E98" i="6"/>
  <c r="E90" i="6"/>
  <c r="E89" i="6"/>
  <c r="E88" i="6"/>
  <c r="E87" i="6"/>
  <c r="E86" i="6"/>
  <c r="E85" i="6"/>
  <c r="E84" i="6"/>
  <c r="E76" i="6"/>
  <c r="E75" i="6"/>
  <c r="E74" i="6"/>
  <c r="E73" i="6"/>
  <c r="E72" i="6"/>
  <c r="E71" i="6"/>
  <c r="E70" i="6"/>
  <c r="E62" i="6"/>
  <c r="E61" i="6"/>
  <c r="E60" i="6"/>
  <c r="E59" i="6"/>
  <c r="E58" i="6"/>
  <c r="E57" i="6"/>
  <c r="E56" i="6"/>
  <c r="E44" i="6"/>
  <c r="E45" i="6"/>
  <c r="E46" i="6"/>
  <c r="E47" i="6"/>
  <c r="E48" i="6"/>
  <c r="E42" i="6"/>
  <c r="E169" i="6"/>
  <c r="E170" i="6"/>
  <c r="E168" i="6"/>
  <c r="E40" i="6"/>
  <c r="K63" i="6" l="1"/>
  <c r="K33" i="6"/>
  <c r="K50" i="6"/>
  <c r="G49" i="6"/>
  <c r="I33" i="6"/>
  <c r="F78" i="6"/>
  <c r="F35" i="6" s="1"/>
  <c r="J33" i="6"/>
  <c r="L33" i="6"/>
  <c r="K49" i="6"/>
  <c r="I50" i="6"/>
  <c r="M49" i="6"/>
  <c r="L49" i="6"/>
  <c r="H49" i="6"/>
  <c r="J50" i="6"/>
  <c r="L50" i="6"/>
  <c r="H50" i="6"/>
  <c r="H33" i="6"/>
  <c r="D162" i="6"/>
  <c r="L20" i="6"/>
  <c r="L17" i="6" s="1"/>
  <c r="G92" i="6"/>
  <c r="J78" i="6"/>
  <c r="K78" i="6"/>
  <c r="K92" i="6"/>
  <c r="H78" i="6"/>
  <c r="I78" i="6"/>
  <c r="I92" i="6"/>
  <c r="J91" i="6"/>
  <c r="L78" i="6"/>
  <c r="H92" i="6"/>
  <c r="L92" i="6"/>
  <c r="J49" i="6"/>
  <c r="J92" i="6"/>
  <c r="J63" i="6"/>
  <c r="G50" i="6"/>
  <c r="G78" i="6"/>
  <c r="G35" i="6" s="1"/>
  <c r="I49" i="6"/>
  <c r="F52" i="6"/>
  <c r="F64" i="6" s="1"/>
  <c r="J77" i="6"/>
  <c r="G63" i="6"/>
  <c r="H63" i="6"/>
  <c r="L63" i="6"/>
  <c r="I63" i="6"/>
  <c r="M63" i="6"/>
  <c r="G94" i="6"/>
  <c r="G106" i="6" s="1"/>
  <c r="J105" i="6"/>
  <c r="G105" i="6"/>
  <c r="K105" i="6"/>
  <c r="H105" i="6"/>
  <c r="L105" i="6"/>
  <c r="F105" i="6"/>
  <c r="I105" i="6"/>
  <c r="M105" i="6"/>
  <c r="F91" i="6"/>
  <c r="G91" i="6"/>
  <c r="K91" i="6"/>
  <c r="H91" i="6"/>
  <c r="L91" i="6"/>
  <c r="I91" i="6"/>
  <c r="M91" i="6"/>
  <c r="G77" i="6"/>
  <c r="K77" i="6"/>
  <c r="F77" i="6"/>
  <c r="F34" i="6" s="1"/>
  <c r="C44" i="10" s="1"/>
  <c r="H77" i="6"/>
  <c r="H34" i="6" s="1"/>
  <c r="L77" i="6"/>
  <c r="I77" i="6"/>
  <c r="M77" i="6"/>
  <c r="K30" i="10"/>
  <c r="G34" i="6" l="1"/>
  <c r="D44" i="10" s="1"/>
  <c r="D45" i="10" s="1"/>
  <c r="I34" i="6"/>
  <c r="L34" i="6"/>
  <c r="J34" i="6"/>
  <c r="M34" i="6"/>
  <c r="I35" i="6"/>
  <c r="K34" i="6"/>
  <c r="K64" i="6"/>
  <c r="L64" i="6"/>
  <c r="F33" i="6"/>
  <c r="G33" i="6"/>
  <c r="D49" i="6"/>
  <c r="J106" i="6"/>
  <c r="J35" i="6" s="1"/>
  <c r="K106" i="6"/>
  <c r="K35" i="6" s="1"/>
  <c r="G64" i="6"/>
  <c r="H64" i="6"/>
  <c r="J64" i="6"/>
  <c r="I64" i="6"/>
  <c r="L106" i="6"/>
  <c r="L35" i="6" s="1"/>
  <c r="H106" i="6"/>
  <c r="H35" i="6" s="1"/>
  <c r="I106" i="6"/>
  <c r="C63" i="10"/>
  <c r="J71" i="1" l="1"/>
  <c r="I71" i="1"/>
  <c r="H71" i="1"/>
  <c r="G71" i="1"/>
  <c r="F71" i="1"/>
  <c r="E71" i="1"/>
  <c r="D71" i="1"/>
  <c r="Z96" i="1"/>
  <c r="Y96" i="1"/>
  <c r="X96" i="1"/>
  <c r="S96" i="1"/>
  <c r="R96" i="1"/>
  <c r="Q96" i="1"/>
  <c r="M96" i="1"/>
  <c r="L96" i="1"/>
  <c r="L87" i="1"/>
  <c r="T87" i="1"/>
  <c r="S87" i="1"/>
  <c r="R87" i="1"/>
  <c r="Q87" i="1"/>
  <c r="AA87" i="1"/>
  <c r="Z87" i="1"/>
  <c r="Y87" i="1"/>
  <c r="X87" i="1"/>
  <c r="AA76" i="1"/>
  <c r="Z76" i="1"/>
  <c r="Y76" i="1"/>
  <c r="X76" i="1"/>
  <c r="T76" i="1"/>
  <c r="S76" i="1"/>
  <c r="R76" i="1"/>
  <c r="Q76" i="1"/>
  <c r="L76" i="1"/>
  <c r="C96" i="1"/>
  <c r="E96" i="1"/>
  <c r="D96" i="1"/>
  <c r="F87" i="1"/>
  <c r="E87" i="1"/>
  <c r="D87" i="1"/>
  <c r="C87" i="1"/>
  <c r="C76" i="1"/>
  <c r="E76" i="1"/>
  <c r="F76" i="1"/>
  <c r="AC79" i="1"/>
  <c r="AB79" i="1"/>
  <c r="AC78" i="1"/>
  <c r="AB78" i="1"/>
  <c r="AC77" i="1"/>
  <c r="AB77" i="1"/>
  <c r="D76" i="1"/>
  <c r="I27" i="9" l="1"/>
  <c r="D47" i="9"/>
  <c r="E47" i="9"/>
  <c r="F47" i="9"/>
  <c r="G47" i="9"/>
  <c r="H47" i="9"/>
  <c r="I47" i="9"/>
  <c r="J47" i="9"/>
  <c r="C47" i="9"/>
  <c r="D34" i="9"/>
  <c r="E34" i="9"/>
  <c r="F34" i="9"/>
  <c r="G34" i="9"/>
  <c r="H34" i="9"/>
  <c r="I34" i="9"/>
  <c r="J34" i="9"/>
  <c r="C34" i="9"/>
  <c r="J36" i="9"/>
  <c r="J39" i="9"/>
  <c r="J42" i="9" s="1"/>
  <c r="J44" i="9" s="1"/>
  <c r="J43" i="9"/>
  <c r="J20" i="9"/>
  <c r="J22" i="9" s="1"/>
  <c r="J27" i="9" s="1"/>
  <c r="J29" i="9" s="1"/>
  <c r="J31" i="9" s="1"/>
  <c r="J21" i="9"/>
  <c r="J30" i="9"/>
  <c r="J13" i="9"/>
  <c r="I16" i="9"/>
  <c r="J16" i="9"/>
  <c r="D11" i="9"/>
  <c r="E11" i="9"/>
  <c r="F11" i="9"/>
  <c r="G11" i="9"/>
  <c r="H11" i="9"/>
  <c r="I11" i="9"/>
  <c r="J11" i="9"/>
  <c r="G179" i="6"/>
  <c r="H179" i="6"/>
  <c r="I179" i="6"/>
  <c r="J179" i="6"/>
  <c r="K179" i="6"/>
  <c r="L179" i="6"/>
  <c r="M179" i="6"/>
  <c r="F179" i="6"/>
  <c r="G10" i="6"/>
  <c r="H10" i="6"/>
  <c r="I10" i="6"/>
  <c r="J10" i="6"/>
  <c r="K10" i="6"/>
  <c r="L10" i="6"/>
  <c r="M10" i="6"/>
  <c r="F10" i="6"/>
  <c r="G37" i="6"/>
  <c r="H37" i="6"/>
  <c r="I37" i="6"/>
  <c r="J37" i="6"/>
  <c r="K37" i="6"/>
  <c r="L37" i="6"/>
  <c r="M37" i="6"/>
  <c r="F37" i="6"/>
  <c r="G165" i="6"/>
  <c r="H165" i="6"/>
  <c r="I165" i="6"/>
  <c r="J165" i="6"/>
  <c r="K165" i="6"/>
  <c r="L165" i="6"/>
  <c r="M165" i="6"/>
  <c r="F165" i="6"/>
  <c r="I44" i="10"/>
  <c r="I63" i="10"/>
  <c r="I58" i="10"/>
  <c r="J9" i="10" l="1"/>
  <c r="I19" i="10"/>
  <c r="P22" i="10" s="1"/>
  <c r="I9" i="10"/>
  <c r="I72" i="1"/>
  <c r="K10" i="10"/>
  <c r="P20" i="10" l="1"/>
  <c r="P21" i="10"/>
  <c r="P26" i="10"/>
  <c r="P25" i="10"/>
  <c r="P27" i="10"/>
  <c r="P24" i="10"/>
  <c r="P23" i="10"/>
  <c r="P13" i="10"/>
  <c r="P17" i="10"/>
  <c r="P14" i="10"/>
  <c r="P18" i="10"/>
  <c r="P10" i="10"/>
  <c r="T44" i="1" l="1"/>
  <c r="T42" i="1"/>
  <c r="U42" i="1" s="1"/>
  <c r="T43" i="1"/>
  <c r="U43" i="1" s="1"/>
  <c r="X48" i="1"/>
  <c r="Y48" i="1"/>
  <c r="Z48" i="1"/>
  <c r="W48" i="1"/>
  <c r="U44" i="1" l="1"/>
  <c r="D81" i="6"/>
  <c r="M81" i="6" s="1"/>
  <c r="D67" i="6"/>
  <c r="M67" i="6" s="1"/>
  <c r="B2" i="6"/>
  <c r="D63" i="10"/>
  <c r="E63" i="10"/>
  <c r="F63" i="10"/>
  <c r="G63" i="10"/>
  <c r="H63" i="10"/>
  <c r="J63" i="10"/>
  <c r="N81" i="6" l="1"/>
  <c r="N80" i="6" s="1"/>
  <c r="M80" i="6"/>
  <c r="M92" i="6" s="1"/>
  <c r="N67" i="6"/>
  <c r="N66" i="6" s="1"/>
  <c r="M66" i="6"/>
  <c r="M78" i="6" s="1"/>
  <c r="E67" i="6"/>
  <c r="V42" i="1"/>
  <c r="AA42" i="1"/>
  <c r="AB42" i="1" s="1"/>
  <c r="AI42" i="1" s="1"/>
  <c r="V41" i="1"/>
  <c r="AA41" i="1"/>
  <c r="AB41" i="1" s="1"/>
  <c r="AI41" i="1" s="1"/>
  <c r="D109" i="6"/>
  <c r="M109" i="6" s="1"/>
  <c r="D95" i="6"/>
  <c r="M95" i="6" s="1"/>
  <c r="K191" i="6"/>
  <c r="E109" i="6" l="1"/>
  <c r="N109" i="6"/>
  <c r="N108" i="6" s="1"/>
  <c r="M108" i="6"/>
  <c r="N95" i="6"/>
  <c r="N94" i="6" s="1"/>
  <c r="E95" i="6"/>
  <c r="M94" i="6"/>
  <c r="I45" i="1"/>
  <c r="P45" i="1" s="1"/>
  <c r="I46" i="1"/>
  <c r="P46" i="1" s="1"/>
  <c r="V43" i="1"/>
  <c r="AA43" i="1"/>
  <c r="AB43" i="1" s="1"/>
  <c r="AI43" i="1" s="1"/>
  <c r="V44" i="1"/>
  <c r="AA44" i="1"/>
  <c r="AB44" i="1" s="1"/>
  <c r="AI44" i="1" s="1"/>
  <c r="G20" i="6"/>
  <c r="H20" i="6"/>
  <c r="D105" i="6"/>
  <c r="D91" i="6"/>
  <c r="E94" i="6"/>
  <c r="E80" i="6"/>
  <c r="D77" i="6"/>
  <c r="E66" i="6"/>
  <c r="D63" i="6"/>
  <c r="R46" i="1" l="1"/>
  <c r="S46" i="1" s="1"/>
  <c r="T46" i="1" s="1"/>
  <c r="U46" i="1" s="1"/>
  <c r="R45" i="1"/>
  <c r="S45" i="1" s="1"/>
  <c r="T45" i="1" s="1"/>
  <c r="E108" i="6"/>
  <c r="M120" i="6"/>
  <c r="D120" i="6" s="1"/>
  <c r="M106" i="6"/>
  <c r="U45" i="1" l="1"/>
  <c r="D137" i="6"/>
  <c r="M137" i="6" s="1"/>
  <c r="D123" i="6" l="1"/>
  <c r="M123" i="6" s="1"/>
  <c r="M122" i="6" s="1"/>
  <c r="AA40" i="1"/>
  <c r="D53" i="6"/>
  <c r="M53" i="6" s="1"/>
  <c r="N137" i="6"/>
  <c r="N136" i="6" s="1"/>
  <c r="E137" i="6"/>
  <c r="M136" i="6"/>
  <c r="D106" i="6"/>
  <c r="V46" i="1"/>
  <c r="AA46" i="1"/>
  <c r="V45" i="1"/>
  <c r="AA45" i="1"/>
  <c r="V40" i="1"/>
  <c r="N123" i="6" l="1"/>
  <c r="N122" i="6" s="1"/>
  <c r="E123" i="6"/>
  <c r="N53" i="6"/>
  <c r="N52" i="6" s="1"/>
  <c r="M52" i="6"/>
  <c r="E53" i="6"/>
  <c r="M148" i="6"/>
  <c r="D148" i="6" s="1"/>
  <c r="E136" i="6"/>
  <c r="M134" i="6"/>
  <c r="D134" i="6" s="1"/>
  <c r="E122" i="6"/>
  <c r="D92" i="6"/>
  <c r="M64" i="6" l="1"/>
  <c r="E52" i="6"/>
  <c r="N43" i="6"/>
  <c r="N46" i="6"/>
  <c r="N47" i="6"/>
  <c r="N48" i="6"/>
  <c r="F167" i="6" l="1"/>
  <c r="H182" i="6"/>
  <c r="G167" i="6"/>
  <c r="H167" i="6"/>
  <c r="I167" i="6"/>
  <c r="J167" i="6"/>
  <c r="J44" i="10"/>
  <c r="K64" i="10"/>
  <c r="K63" i="10" s="1"/>
  <c r="E167" i="6" l="1"/>
  <c r="J84" i="9"/>
  <c r="H84" i="9"/>
  <c r="G84" i="9"/>
  <c r="F84" i="9"/>
  <c r="E84" i="9"/>
  <c r="D84" i="9"/>
  <c r="C84" i="9"/>
  <c r="K35" i="10" l="1"/>
  <c r="G245" i="6"/>
  <c r="M245" i="6"/>
  <c r="F245" i="6"/>
  <c r="K236" i="6"/>
  <c r="M236" i="6"/>
  <c r="G227" i="6"/>
  <c r="F227" i="6"/>
  <c r="F226" i="6" s="1"/>
  <c r="F232" i="6" s="1"/>
  <c r="G218" i="6"/>
  <c r="H218" i="6"/>
  <c r="F218" i="6"/>
  <c r="K209" i="6"/>
  <c r="F200" i="6"/>
  <c r="G200" i="6"/>
  <c r="F191" i="6"/>
  <c r="M182" i="6"/>
  <c r="G182" i="6"/>
  <c r="F182" i="6"/>
  <c r="F181" i="6" s="1"/>
  <c r="F175" i="6" s="1"/>
  <c r="I20" i="6"/>
  <c r="J20" i="6"/>
  <c r="K20" i="6"/>
  <c r="C72" i="1"/>
  <c r="D72" i="1"/>
  <c r="E72" i="1"/>
  <c r="F72" i="1"/>
  <c r="G72" i="1"/>
  <c r="H72" i="1"/>
  <c r="J72" i="1"/>
  <c r="K47" i="10"/>
  <c r="K49" i="10"/>
  <c r="J119" i="9"/>
  <c r="H119" i="9"/>
  <c r="G119" i="9"/>
  <c r="F119" i="9"/>
  <c r="E119" i="9"/>
  <c r="D119" i="9"/>
  <c r="C119" i="9"/>
  <c r="J117" i="9"/>
  <c r="J115" i="9" s="1"/>
  <c r="H117" i="9"/>
  <c r="H115" i="9" s="1"/>
  <c r="G117" i="9"/>
  <c r="G115" i="9" s="1"/>
  <c r="F117" i="9"/>
  <c r="F115" i="9" s="1"/>
  <c r="E117" i="9"/>
  <c r="E115" i="9" s="1"/>
  <c r="D117" i="9"/>
  <c r="D115" i="9" s="1"/>
  <c r="C115" i="9"/>
  <c r="J109" i="9"/>
  <c r="H109" i="9"/>
  <c r="G109" i="9"/>
  <c r="F109" i="9"/>
  <c r="E109" i="9"/>
  <c r="D109" i="9"/>
  <c r="C109" i="9"/>
  <c r="J107" i="9"/>
  <c r="J105" i="9" s="1"/>
  <c r="H107" i="9"/>
  <c r="H105" i="9" s="1"/>
  <c r="G107" i="9"/>
  <c r="G105" i="9" s="1"/>
  <c r="F107" i="9"/>
  <c r="F105" i="9" s="1"/>
  <c r="E107" i="9"/>
  <c r="E105" i="9" s="1"/>
  <c r="D107" i="9"/>
  <c r="D105" i="9" s="1"/>
  <c r="C105" i="9"/>
  <c r="J100" i="9"/>
  <c r="J99" i="9" s="1"/>
  <c r="H100" i="9"/>
  <c r="G100" i="9"/>
  <c r="G99" i="9" s="1"/>
  <c r="F100" i="9"/>
  <c r="F99" i="9" s="1"/>
  <c r="E100" i="9"/>
  <c r="E99" i="9" s="1"/>
  <c r="D100" i="9"/>
  <c r="D99" i="9" s="1"/>
  <c r="H99" i="9"/>
  <c r="C99" i="9"/>
  <c r="J94" i="9"/>
  <c r="H94" i="9"/>
  <c r="G94" i="9"/>
  <c r="F94" i="9"/>
  <c r="E94" i="9"/>
  <c r="D94" i="9"/>
  <c r="C94" i="9"/>
  <c r="J89" i="9"/>
  <c r="H89" i="9"/>
  <c r="G89" i="9"/>
  <c r="F89" i="9"/>
  <c r="E89" i="9"/>
  <c r="D89" i="9"/>
  <c r="C89" i="9"/>
  <c r="J74" i="9"/>
  <c r="H74" i="9"/>
  <c r="G74" i="9"/>
  <c r="F74" i="9"/>
  <c r="E74" i="9"/>
  <c r="D74" i="9"/>
  <c r="C74" i="9"/>
  <c r="J57" i="9"/>
  <c r="J19" i="10" s="1"/>
  <c r="H57" i="9"/>
  <c r="H19" i="10" s="1"/>
  <c r="G57" i="9"/>
  <c r="G19" i="10" s="1"/>
  <c r="F57" i="9"/>
  <c r="F19" i="10" s="1"/>
  <c r="E57" i="9"/>
  <c r="E19" i="10" s="1"/>
  <c r="D57" i="9"/>
  <c r="D19" i="10" s="1"/>
  <c r="C57" i="9"/>
  <c r="C19" i="10" s="1"/>
  <c r="J56" i="9"/>
  <c r="H56" i="9"/>
  <c r="H9" i="10" s="1"/>
  <c r="G56" i="9"/>
  <c r="G9" i="10" s="1"/>
  <c r="F56" i="9"/>
  <c r="F9" i="10" s="1"/>
  <c r="E56" i="9"/>
  <c r="E9" i="10" s="1"/>
  <c r="D56" i="9"/>
  <c r="D9" i="10" s="1"/>
  <c r="C56" i="9"/>
  <c r="C43" i="9"/>
  <c r="C42" i="9"/>
  <c r="K40" i="9"/>
  <c r="I39" i="9"/>
  <c r="H39" i="9"/>
  <c r="G39" i="9"/>
  <c r="F39" i="9"/>
  <c r="E39" i="9"/>
  <c r="D39" i="9"/>
  <c r="K38" i="9"/>
  <c r="K37" i="9"/>
  <c r="D36" i="9"/>
  <c r="E36" i="9" s="1"/>
  <c r="E43" i="9" s="1"/>
  <c r="K26" i="9"/>
  <c r="K24" i="9"/>
  <c r="C22" i="9"/>
  <c r="I21" i="9"/>
  <c r="K21" i="9" s="1"/>
  <c r="D20" i="9"/>
  <c r="D22" i="9" s="1"/>
  <c r="D27" i="9" s="1"/>
  <c r="K19" i="9"/>
  <c r="C16" i="9"/>
  <c r="C30" i="9" s="1"/>
  <c r="K15" i="9"/>
  <c r="K14" i="9"/>
  <c r="D13" i="9"/>
  <c r="F187" i="6" l="1"/>
  <c r="K72" i="1"/>
  <c r="F199" i="6"/>
  <c r="G181" i="6"/>
  <c r="F190" i="6"/>
  <c r="G226" i="6"/>
  <c r="G232" i="6" s="1"/>
  <c r="F244" i="6"/>
  <c r="F217" i="6"/>
  <c r="F20" i="6"/>
  <c r="N24" i="10"/>
  <c r="N23" i="10"/>
  <c r="N27" i="10"/>
  <c r="N25" i="10"/>
  <c r="N26" i="10"/>
  <c r="O25" i="10"/>
  <c r="O26" i="10"/>
  <c r="O24" i="10"/>
  <c r="O23" i="10"/>
  <c r="O27" i="10"/>
  <c r="O14" i="10"/>
  <c r="O18" i="10"/>
  <c r="O13" i="10"/>
  <c r="O17" i="10"/>
  <c r="L72" i="1"/>
  <c r="E58" i="10"/>
  <c r="E60" i="1"/>
  <c r="G58" i="10"/>
  <c r="G60" i="1"/>
  <c r="J58" i="10"/>
  <c r="I60" i="1"/>
  <c r="H58" i="10"/>
  <c r="H60" i="1"/>
  <c r="D58" i="10"/>
  <c r="D60" i="1"/>
  <c r="C58" i="10"/>
  <c r="F58" i="10"/>
  <c r="F60" i="1"/>
  <c r="K33" i="10"/>
  <c r="K37" i="10"/>
  <c r="K39" i="10"/>
  <c r="K36" i="10"/>
  <c r="C114" i="9"/>
  <c r="E114" i="9"/>
  <c r="E103" i="9" s="1"/>
  <c r="K12" i="10"/>
  <c r="K29" i="10"/>
  <c r="J60" i="1" s="1"/>
  <c r="C57" i="10"/>
  <c r="K22" i="10"/>
  <c r="C44" i="9"/>
  <c r="C58" i="9"/>
  <c r="H114" i="9"/>
  <c r="H103" i="9" s="1"/>
  <c r="D42" i="9"/>
  <c r="C103" i="9"/>
  <c r="J114" i="9"/>
  <c r="J103" i="9" s="1"/>
  <c r="D43" i="9"/>
  <c r="G58" i="9"/>
  <c r="D58" i="9"/>
  <c r="H58" i="9"/>
  <c r="F114" i="9"/>
  <c r="F103" i="9" s="1"/>
  <c r="E20" i="9"/>
  <c r="K39" i="9"/>
  <c r="E58" i="9"/>
  <c r="J58" i="9"/>
  <c r="G114" i="9"/>
  <c r="G103" i="9" s="1"/>
  <c r="D114" i="9"/>
  <c r="D103" i="9" s="1"/>
  <c r="C27" i="9"/>
  <c r="F58" i="9"/>
  <c r="E42" i="9"/>
  <c r="D16" i="9"/>
  <c r="D30" i="9" s="1"/>
  <c r="E13" i="9"/>
  <c r="F36" i="9"/>
  <c r="F177" i="6" l="1"/>
  <c r="F196" i="6"/>
  <c r="G187" i="6"/>
  <c r="G175" i="6"/>
  <c r="K60" i="1"/>
  <c r="G199" i="6"/>
  <c r="G205" i="6" s="1"/>
  <c r="F205" i="6"/>
  <c r="G217" i="6"/>
  <c r="F223" i="6"/>
  <c r="G244" i="6"/>
  <c r="G250" i="6" s="1"/>
  <c r="F250" i="6"/>
  <c r="C56" i="10"/>
  <c r="C28" i="10"/>
  <c r="C31" i="10" s="1"/>
  <c r="H181" i="6"/>
  <c r="N13" i="10"/>
  <c r="N17" i="10"/>
  <c r="N14" i="10"/>
  <c r="N18" i="10"/>
  <c r="N10" i="10"/>
  <c r="N11" i="10"/>
  <c r="N12" i="10"/>
  <c r="K38" i="10"/>
  <c r="N20" i="10"/>
  <c r="O20" i="10"/>
  <c r="N22" i="10"/>
  <c r="N21" i="10"/>
  <c r="D44" i="9"/>
  <c r="E22" i="9"/>
  <c r="E27" i="9" s="1"/>
  <c r="F20" i="9"/>
  <c r="F13" i="9"/>
  <c r="E16" i="9"/>
  <c r="C29" i="9"/>
  <c r="D29" i="9"/>
  <c r="F43" i="9"/>
  <c r="F42" i="9"/>
  <c r="G36" i="9"/>
  <c r="E44" i="9"/>
  <c r="N19" i="10" l="1"/>
  <c r="N9" i="10"/>
  <c r="H187" i="6"/>
  <c r="H175" i="6"/>
  <c r="H217" i="6"/>
  <c r="H223" i="6" s="1"/>
  <c r="G223" i="6"/>
  <c r="O21" i="10"/>
  <c r="D28" i="10"/>
  <c r="D31" i="10" s="1"/>
  <c r="D57" i="10"/>
  <c r="O22" i="10"/>
  <c r="E29" i="9"/>
  <c r="E30" i="9"/>
  <c r="F22" i="9"/>
  <c r="F27" i="9" s="1"/>
  <c r="G20" i="9"/>
  <c r="D31" i="9"/>
  <c r="F44" i="9"/>
  <c r="F16" i="9"/>
  <c r="G13" i="9"/>
  <c r="C31" i="9"/>
  <c r="G43" i="9"/>
  <c r="G42" i="9"/>
  <c r="H36" i="9"/>
  <c r="G19" i="6"/>
  <c r="G17" i="6" s="1"/>
  <c r="F19" i="6"/>
  <c r="F17" i="6" s="1"/>
  <c r="F18" i="6" s="1"/>
  <c r="D56" i="10" l="1"/>
  <c r="O12" i="10"/>
  <c r="O11" i="10"/>
  <c r="E56" i="10"/>
  <c r="O10" i="10"/>
  <c r="E28" i="10"/>
  <c r="E31" i="10" s="1"/>
  <c r="E31" i="9"/>
  <c r="G22" i="9"/>
  <c r="G27" i="9" s="1"/>
  <c r="H20" i="9"/>
  <c r="G44" i="9"/>
  <c r="G16" i="9"/>
  <c r="H13" i="9"/>
  <c r="F29" i="9"/>
  <c r="I36" i="9"/>
  <c r="H42" i="9"/>
  <c r="H43" i="9"/>
  <c r="F30" i="9"/>
  <c r="F57" i="10" s="1"/>
  <c r="AB46" i="1" l="1"/>
  <c r="AI46" i="1" s="1"/>
  <c r="AB45" i="1"/>
  <c r="AI45" i="1" s="1"/>
  <c r="F28" i="10"/>
  <c r="F31" i="10" s="1"/>
  <c r="D64" i="6"/>
  <c r="D78" i="6"/>
  <c r="F56" i="10"/>
  <c r="E57" i="10"/>
  <c r="G29" i="9"/>
  <c r="I20" i="9"/>
  <c r="I22" i="9" s="1"/>
  <c r="H22" i="9"/>
  <c r="G30" i="9"/>
  <c r="G57" i="10" s="1"/>
  <c r="H44" i="9"/>
  <c r="I42" i="9"/>
  <c r="I43" i="9"/>
  <c r="K36" i="9"/>
  <c r="F31" i="9"/>
  <c r="H16" i="9"/>
  <c r="I13" i="9"/>
  <c r="G28" i="10" l="1"/>
  <c r="G31" i="10" s="1"/>
  <c r="K20" i="9"/>
  <c r="G56" i="10"/>
  <c r="H27" i="9"/>
  <c r="K27" i="9" s="1"/>
  <c r="K22" i="9"/>
  <c r="I30" i="9"/>
  <c r="K13" i="9"/>
  <c r="I44" i="9"/>
  <c r="K44" i="9" s="1"/>
  <c r="K42" i="9"/>
  <c r="K11" i="10" s="1"/>
  <c r="K43" i="9"/>
  <c r="H30" i="9"/>
  <c r="H57" i="10" s="1"/>
  <c r="G31" i="9"/>
  <c r="K21" i="10" l="1"/>
  <c r="H29" i="9"/>
  <c r="I29" i="9"/>
  <c r="K16" i="9"/>
  <c r="K30" i="9"/>
  <c r="P12" i="10" l="1"/>
  <c r="P11" i="10"/>
  <c r="I57" i="10"/>
  <c r="K20" i="10"/>
  <c r="I28" i="10"/>
  <c r="I31" i="10" s="1"/>
  <c r="I56" i="10"/>
  <c r="H31" i="9"/>
  <c r="H28" i="10"/>
  <c r="H31" i="10" s="1"/>
  <c r="J57" i="10"/>
  <c r="I31" i="9"/>
  <c r="K29" i="9"/>
  <c r="J28" i="10" s="1"/>
  <c r="J31" i="10" s="1"/>
  <c r="K31" i="9" l="1"/>
  <c r="H56" i="10"/>
  <c r="K9" i="10"/>
  <c r="J56" i="10"/>
  <c r="F25" i="6" l="1"/>
  <c r="F44" i="10" l="1"/>
  <c r="E44" i="10"/>
  <c r="G18" i="6"/>
  <c r="D125" i="9" l="1"/>
  <c r="D123" i="9" s="1"/>
  <c r="D81" i="9"/>
  <c r="D79" i="9" s="1"/>
  <c r="F236" i="6"/>
  <c r="F235" i="6" l="1"/>
  <c r="F176" i="6" s="1"/>
  <c r="D32" i="10"/>
  <c r="D54" i="1" s="1"/>
  <c r="C125" i="9"/>
  <c r="C123" i="9" s="1"/>
  <c r="C81" i="9"/>
  <c r="C79" i="9" s="1"/>
  <c r="H245" i="6"/>
  <c r="I245" i="6"/>
  <c r="J245" i="6"/>
  <c r="K245" i="6"/>
  <c r="H236" i="6"/>
  <c r="I236" i="6"/>
  <c r="J236" i="6"/>
  <c r="G236" i="6"/>
  <c r="C59" i="10" l="1"/>
  <c r="N33" i="10"/>
  <c r="C43" i="10"/>
  <c r="C54" i="1"/>
  <c r="F107" i="1" s="1"/>
  <c r="C57" i="1"/>
  <c r="F110" i="1" s="1"/>
  <c r="F241" i="6"/>
  <c r="F173" i="6" s="1"/>
  <c r="C46" i="10" s="1"/>
  <c r="H244" i="6"/>
  <c r="H250" i="6" s="1"/>
  <c r="G235" i="6"/>
  <c r="D43" i="10"/>
  <c r="G25" i="6"/>
  <c r="K25" i="6"/>
  <c r="J25" i="6"/>
  <c r="H25" i="6"/>
  <c r="I25" i="6"/>
  <c r="H227" i="6"/>
  <c r="H226" i="6" s="1"/>
  <c r="H232" i="6" s="1"/>
  <c r="M218" i="6"/>
  <c r="G209" i="6"/>
  <c r="G208" i="6" s="1"/>
  <c r="G214" i="6" s="1"/>
  <c r="H200" i="6"/>
  <c r="H199" i="6" s="1"/>
  <c r="H205" i="6" s="1"/>
  <c r="G191" i="6"/>
  <c r="H191" i="6"/>
  <c r="C60" i="10" l="1"/>
  <c r="H235" i="6"/>
  <c r="H241" i="6" s="1"/>
  <c r="G241" i="6"/>
  <c r="F26" i="6"/>
  <c r="F23" i="6" s="1"/>
  <c r="F24" i="6" s="1"/>
  <c r="G176" i="6"/>
  <c r="D57" i="1" s="1"/>
  <c r="G110" i="1" s="1"/>
  <c r="G190" i="6"/>
  <c r="C45" i="10"/>
  <c r="H19" i="6"/>
  <c r="H17" i="6" s="1"/>
  <c r="H18" i="6" s="1"/>
  <c r="I182" i="6"/>
  <c r="I244" i="6"/>
  <c r="I191" i="6"/>
  <c r="C50" i="10" l="1"/>
  <c r="G196" i="6"/>
  <c r="G173" i="6" s="1"/>
  <c r="D46" i="10" s="1"/>
  <c r="D50" i="10" s="1"/>
  <c r="G177" i="6"/>
  <c r="I235" i="6"/>
  <c r="J235" i="6" s="1"/>
  <c r="J241" i="6" s="1"/>
  <c r="J244" i="6"/>
  <c r="J250" i="6" s="1"/>
  <c r="I250" i="6"/>
  <c r="H190" i="6"/>
  <c r="I181" i="6"/>
  <c r="I218" i="6"/>
  <c r="I200" i="6"/>
  <c r="C52" i="10" l="1"/>
  <c r="H196" i="6"/>
  <c r="H177" i="6"/>
  <c r="I187" i="6"/>
  <c r="I175" i="6"/>
  <c r="I241" i="6"/>
  <c r="K244" i="6"/>
  <c r="L244" i="6" s="1"/>
  <c r="K235" i="6"/>
  <c r="I190" i="6"/>
  <c r="I217" i="6"/>
  <c r="I223" i="6" s="1"/>
  <c r="I19" i="6"/>
  <c r="I17" i="6" s="1"/>
  <c r="I18" i="6" s="1"/>
  <c r="J218" i="6"/>
  <c r="I199" i="6"/>
  <c r="I205" i="6" s="1"/>
  <c r="G26" i="6"/>
  <c r="G23" i="6" s="1"/>
  <c r="G24" i="6" s="1"/>
  <c r="J191" i="6"/>
  <c r="J182" i="6"/>
  <c r="C53" i="10" l="1"/>
  <c r="I196" i="6"/>
  <c r="I177" i="6"/>
  <c r="K250" i="6"/>
  <c r="M244" i="6"/>
  <c r="M250" i="6" s="1"/>
  <c r="L250" i="6"/>
  <c r="L235" i="6"/>
  <c r="K241" i="6"/>
  <c r="J217" i="6"/>
  <c r="J223" i="6" s="1"/>
  <c r="AB40" i="1"/>
  <c r="AI40" i="1" s="1"/>
  <c r="J181" i="6"/>
  <c r="J190" i="6"/>
  <c r="E125" i="9"/>
  <c r="E123" i="9" s="1"/>
  <c r="E81" i="9"/>
  <c r="E79" i="9" s="1"/>
  <c r="J200" i="6"/>
  <c r="I227" i="6"/>
  <c r="I226" i="6" s="1"/>
  <c r="I232" i="6" s="1"/>
  <c r="K218" i="6"/>
  <c r="G44" i="10"/>
  <c r="J196" i="6" l="1"/>
  <c r="J187" i="6"/>
  <c r="J175" i="6"/>
  <c r="M235" i="6"/>
  <c r="M241" i="6" s="1"/>
  <c r="L241" i="6"/>
  <c r="K217" i="6"/>
  <c r="K181" i="6"/>
  <c r="E32" i="10"/>
  <c r="E54" i="1" s="1"/>
  <c r="K190" i="6"/>
  <c r="J19" i="6"/>
  <c r="J17" i="6" s="1"/>
  <c r="J18" i="6" s="1"/>
  <c r="F81" i="9"/>
  <c r="F79" i="9" s="1"/>
  <c r="F125" i="9"/>
  <c r="F123" i="9" s="1"/>
  <c r="J199" i="6"/>
  <c r="J205" i="6" s="1"/>
  <c r="J227" i="6"/>
  <c r="J226" i="6" s="1"/>
  <c r="J232" i="6" s="1"/>
  <c r="H44" i="10"/>
  <c r="J177" i="6" l="1"/>
  <c r="K196" i="6"/>
  <c r="K187" i="6"/>
  <c r="K175" i="6"/>
  <c r="L217" i="6"/>
  <c r="K223" i="6"/>
  <c r="K200" i="6"/>
  <c r="K17" i="6" s="1"/>
  <c r="K18" i="6" s="1"/>
  <c r="L18" i="6" s="1"/>
  <c r="L190" i="6"/>
  <c r="L181" i="6"/>
  <c r="E43" i="10"/>
  <c r="F32" i="10"/>
  <c r="F54" i="1" s="1"/>
  <c r="G125" i="9"/>
  <c r="G123" i="9" s="1"/>
  <c r="G81" i="9"/>
  <c r="G79" i="9" s="1"/>
  <c r="K227" i="6"/>
  <c r="K226" i="6" s="1"/>
  <c r="K232" i="6" s="1"/>
  <c r="D34" i="6"/>
  <c r="L196" i="6" l="1"/>
  <c r="L187" i="6"/>
  <c r="L175" i="6"/>
  <c r="M217" i="6"/>
  <c r="M223" i="6" s="1"/>
  <c r="L223" i="6"/>
  <c r="K199" i="6"/>
  <c r="L226" i="6"/>
  <c r="L232" i="6" s="1"/>
  <c r="M181" i="6"/>
  <c r="F43" i="10"/>
  <c r="G32" i="10"/>
  <c r="G54" i="1" s="1"/>
  <c r="H125" i="9"/>
  <c r="H123" i="9" s="1"/>
  <c r="H81" i="9"/>
  <c r="H79" i="9" s="1"/>
  <c r="J125" i="9"/>
  <c r="J123" i="9" s="1"/>
  <c r="J81" i="9"/>
  <c r="J79" i="9" s="1"/>
  <c r="K205" i="6" l="1"/>
  <c r="K177" i="6"/>
  <c r="M187" i="6"/>
  <c r="M175" i="6"/>
  <c r="L199" i="6"/>
  <c r="L177" i="6" s="1"/>
  <c r="M226" i="6"/>
  <c r="M232" i="6" s="1"/>
  <c r="G43" i="10"/>
  <c r="H32" i="10"/>
  <c r="H54" i="1" s="1"/>
  <c r="L205" i="6" l="1"/>
  <c r="H43" i="10"/>
  <c r="I32" i="10"/>
  <c r="I54" i="1" s="1"/>
  <c r="J32" i="10"/>
  <c r="J54" i="1" s="1"/>
  <c r="K34" i="10"/>
  <c r="K44" i="10"/>
  <c r="H209" i="6"/>
  <c r="H208" i="6" s="1"/>
  <c r="H214" i="6" s="1"/>
  <c r="H173" i="6" s="1"/>
  <c r="K54" i="1" l="1"/>
  <c r="J43" i="10"/>
  <c r="M13" i="6" s="1"/>
  <c r="I43" i="10"/>
  <c r="I209" i="6"/>
  <c r="I45" i="10" l="1"/>
  <c r="L13" i="6"/>
  <c r="L11" i="6" s="1"/>
  <c r="L22" i="6" s="1"/>
  <c r="H26" i="6"/>
  <c r="H23" i="6" s="1"/>
  <c r="H24" i="6" s="1"/>
  <c r="H176" i="6"/>
  <c r="E57" i="1" s="1"/>
  <c r="I110" i="1" s="1"/>
  <c r="I208" i="6"/>
  <c r="I214" i="6" s="1"/>
  <c r="I173" i="6" s="1"/>
  <c r="J209" i="6"/>
  <c r="E46" i="10"/>
  <c r="F46" i="10" l="1"/>
  <c r="I176" i="6"/>
  <c r="F57" i="1" s="1"/>
  <c r="K110" i="1" s="1"/>
  <c r="J208" i="6"/>
  <c r="J214" i="6" s="1"/>
  <c r="J173" i="6" s="1"/>
  <c r="J26" i="6" l="1"/>
  <c r="J23" i="6" s="1"/>
  <c r="K208" i="6"/>
  <c r="I26" i="6"/>
  <c r="I23" i="6" s="1"/>
  <c r="I24" i="6" s="1"/>
  <c r="J176" i="6"/>
  <c r="G57" i="1" s="1"/>
  <c r="M110" i="1" s="1"/>
  <c r="M209" i="6"/>
  <c r="L208" i="6" l="1"/>
  <c r="L214" i="6" s="1"/>
  <c r="L173" i="6" s="1"/>
  <c r="K214" i="6"/>
  <c r="K176" i="6"/>
  <c r="H57" i="1" s="1"/>
  <c r="O110" i="1" s="1"/>
  <c r="J24" i="6"/>
  <c r="G46" i="10"/>
  <c r="K26" i="6" l="1"/>
  <c r="K23" i="6" s="1"/>
  <c r="K24" i="6" s="1"/>
  <c r="K173" i="6"/>
  <c r="H46" i="10" s="1"/>
  <c r="M208" i="6"/>
  <c r="M214" i="6" s="1"/>
  <c r="L176" i="6"/>
  <c r="I57" i="1" s="1"/>
  <c r="Q110" i="1" s="1"/>
  <c r="I46" i="10"/>
  <c r="I50" i="10" s="1"/>
  <c r="L26" i="6"/>
  <c r="L23" i="6" s="1"/>
  <c r="M176" i="6" l="1"/>
  <c r="J57" i="1" s="1"/>
  <c r="L28" i="6"/>
  <c r="L24" i="6"/>
  <c r="I60" i="10"/>
  <c r="N40" i="6"/>
  <c r="M25" i="6"/>
  <c r="K57" i="1" l="1"/>
  <c r="J58" i="1"/>
  <c r="I52" i="10"/>
  <c r="M191" i="6"/>
  <c r="M190" i="6" s="1"/>
  <c r="M196" i="6" l="1"/>
  <c r="I55" i="1"/>
  <c r="Q108" i="1" s="1"/>
  <c r="I66" i="10"/>
  <c r="I73" i="1"/>
  <c r="M26" i="6"/>
  <c r="N36" i="10"/>
  <c r="N38" i="10"/>
  <c r="N39" i="10"/>
  <c r="N37" i="10"/>
  <c r="N35" i="10"/>
  <c r="N34" i="10"/>
  <c r="F13" i="6"/>
  <c r="F11" i="6" s="1"/>
  <c r="N32" i="10" l="1"/>
  <c r="M23" i="6"/>
  <c r="N23" i="6" s="1"/>
  <c r="F28" i="6"/>
  <c r="F29" i="6" s="1"/>
  <c r="F12" i="6"/>
  <c r="F109" i="1" s="1"/>
  <c r="F22" i="6"/>
  <c r="C58" i="1" l="1"/>
  <c r="F111" i="1" s="1"/>
  <c r="M24" i="6"/>
  <c r="C55" i="1" l="1"/>
  <c r="O35" i="10"/>
  <c r="O39" i="10"/>
  <c r="O33" i="10"/>
  <c r="O37" i="10"/>
  <c r="O36" i="10"/>
  <c r="O38" i="10"/>
  <c r="O34" i="10"/>
  <c r="P35" i="10"/>
  <c r="P39" i="10"/>
  <c r="P34" i="10"/>
  <c r="P36" i="10"/>
  <c r="P33" i="10"/>
  <c r="P38" i="10"/>
  <c r="P37" i="10"/>
  <c r="H13" i="6"/>
  <c r="H11" i="6" s="1"/>
  <c r="G45" i="10"/>
  <c r="G50" i="10" s="1"/>
  <c r="J45" i="10"/>
  <c r="F45" i="10"/>
  <c r="F50" i="10" s="1"/>
  <c r="K13" i="6"/>
  <c r="K11" i="6" s="1"/>
  <c r="G13" i="6"/>
  <c r="G11" i="6" s="1"/>
  <c r="F108" i="1" l="1"/>
  <c r="K22" i="6"/>
  <c r="K28" i="6"/>
  <c r="C66" i="10"/>
  <c r="C73" i="1"/>
  <c r="H45" i="10"/>
  <c r="D60" i="10"/>
  <c r="E45" i="10"/>
  <c r="M11" i="6"/>
  <c r="G22" i="6"/>
  <c r="G28" i="6"/>
  <c r="G29" i="6" s="1"/>
  <c r="H28" i="6"/>
  <c r="H22" i="6"/>
  <c r="G12" i="6"/>
  <c r="G109" i="1" s="1"/>
  <c r="F60" i="10"/>
  <c r="G60" i="10"/>
  <c r="J13" i="6"/>
  <c r="J11" i="6" s="1"/>
  <c r="I13" i="6"/>
  <c r="I11" i="6" s="1"/>
  <c r="I22" i="6" s="1"/>
  <c r="E50" i="10" l="1"/>
  <c r="K45" i="10"/>
  <c r="H60" i="10"/>
  <c r="H50" i="10"/>
  <c r="H52" i="10" s="1"/>
  <c r="H55" i="1" s="1"/>
  <c r="O108" i="1" s="1"/>
  <c r="D58" i="1"/>
  <c r="G111" i="1" s="1"/>
  <c r="K73" i="1"/>
  <c r="D52" i="10"/>
  <c r="F52" i="10"/>
  <c r="F55" i="1" s="1"/>
  <c r="K108" i="1" s="1"/>
  <c r="E60" i="10"/>
  <c r="G52" i="10"/>
  <c r="G55" i="1" s="1"/>
  <c r="M108" i="1" s="1"/>
  <c r="K51" i="10"/>
  <c r="J28" i="6"/>
  <c r="J22" i="6"/>
  <c r="H12" i="6"/>
  <c r="I28" i="6"/>
  <c r="N11" i="6"/>
  <c r="H29" i="6"/>
  <c r="D55" i="1" l="1"/>
  <c r="E52" i="10"/>
  <c r="E58" i="1"/>
  <c r="I111" i="1" s="1"/>
  <c r="I109" i="1"/>
  <c r="G66" i="10"/>
  <c r="G73" i="1"/>
  <c r="F66" i="10"/>
  <c r="F73" i="1"/>
  <c r="H66" i="10"/>
  <c r="H73" i="1"/>
  <c r="D66" i="10"/>
  <c r="D73" i="1"/>
  <c r="D53" i="10"/>
  <c r="I29" i="6"/>
  <c r="I12" i="6"/>
  <c r="E53" i="10" l="1"/>
  <c r="F53" i="10" s="1"/>
  <c r="G53" i="10" s="1"/>
  <c r="H53" i="10" s="1"/>
  <c r="I53" i="10" s="1"/>
  <c r="G108" i="1"/>
  <c r="E55" i="1"/>
  <c r="E73" i="1"/>
  <c r="E66" i="10"/>
  <c r="F58" i="1"/>
  <c r="K111" i="1" s="1"/>
  <c r="K109" i="1"/>
  <c r="J12" i="6"/>
  <c r="J29" i="6"/>
  <c r="I108" i="1" l="1"/>
  <c r="G58" i="1"/>
  <c r="M111" i="1" s="1"/>
  <c r="M109" i="1"/>
  <c r="K29" i="6"/>
  <c r="L29" i="6" s="1"/>
  <c r="K12" i="6"/>
  <c r="O109" i="1" l="1"/>
  <c r="L12" i="6"/>
  <c r="M12" i="6"/>
  <c r="I58" i="1" l="1"/>
  <c r="Q111" i="1" s="1"/>
  <c r="Q109" i="1"/>
  <c r="H58" i="1"/>
  <c r="K58" i="1" l="1"/>
  <c r="O111" i="1"/>
  <c r="S39" i="1" l="1"/>
  <c r="T39" i="1" s="1"/>
  <c r="T48" i="1" s="1"/>
  <c r="U39" i="1" l="1"/>
  <c r="V39" i="1" l="1"/>
  <c r="U48" i="1"/>
  <c r="V48" i="1" s="1"/>
  <c r="D39" i="6"/>
  <c r="M39" i="6" s="1"/>
  <c r="AA39" i="1"/>
  <c r="AA48" i="1" l="1"/>
  <c r="AB39" i="1"/>
  <c r="E39" i="6"/>
  <c r="M38" i="6"/>
  <c r="N39" i="6"/>
  <c r="N38" i="6" s="1"/>
  <c r="M202" i="6"/>
  <c r="M200" i="6" s="1"/>
  <c r="M199" i="6" s="1"/>
  <c r="E38" i="6" l="1"/>
  <c r="M20" i="6"/>
  <c r="M17" i="6" s="1"/>
  <c r="M33" i="6"/>
  <c r="M50" i="6"/>
  <c r="M205" i="6"/>
  <c r="M173" i="6" s="1"/>
  <c r="J46" i="10" s="1"/>
  <c r="M177" i="6"/>
  <c r="AI39" i="1"/>
  <c r="AB48" i="1"/>
  <c r="AI48" i="1" s="1"/>
  <c r="M35" i="6" l="1"/>
  <c r="D35" i="6" s="1"/>
  <c r="D50" i="6"/>
  <c r="M18" i="6"/>
  <c r="M22" i="6"/>
  <c r="M28" i="6"/>
  <c r="M29" i="6" s="1"/>
  <c r="N17" i="6"/>
  <c r="N22" i="6" s="1"/>
  <c r="J60" i="10"/>
  <c r="K46" i="10"/>
  <c r="J50" i="10"/>
  <c r="K50" i="10" l="1"/>
  <c r="J52" i="10"/>
  <c r="J66" i="10" l="1"/>
  <c r="J53" i="10"/>
  <c r="J55" i="1"/>
  <c r="J73" i="1"/>
  <c r="L73" i="1" s="1"/>
  <c r="K52" i="10"/>
  <c r="K66" i="10" s="1"/>
  <c r="J59" i="1" l="1"/>
  <c r="K59" i="1" s="1"/>
  <c r="K55" i="1"/>
  <c r="S13" i="12" l="1"/>
  <c r="T13" i="12" s="1"/>
  <c r="U13" i="12" s="1"/>
  <c r="N13" i="12"/>
  <c r="V13" i="12" l="1"/>
  <c r="W13" i="12" l="1"/>
  <c r="AB13" i="12"/>
  <c r="AC13" i="12" s="1"/>
</calcChain>
</file>

<file path=xl/comments1.xml><?xml version="1.0" encoding="utf-8"?>
<comments xmlns="http://schemas.openxmlformats.org/spreadsheetml/2006/main">
  <authors>
    <author>Beerli Anna BLW</author>
  </authors>
  <commentList>
    <comment ref="C107" authorId="0" shapeId="0">
      <text>
        <r>
          <rPr>
            <sz val="18"/>
            <color indexed="81"/>
            <rFont val="Segoe UI"/>
            <family val="2"/>
          </rPr>
          <t>non in % in quanto non può essere letto dal tool di analisi UFAG</t>
        </r>
      </text>
    </comment>
  </commentList>
</comments>
</file>

<file path=xl/comments2.xml><?xml version="1.0" encoding="utf-8"?>
<comments xmlns="http://schemas.openxmlformats.org/spreadsheetml/2006/main">
  <authors>
    <author>Beerli Anna BLW</author>
  </authors>
  <commentList>
    <comment ref="B39" authorId="0" shapeId="0">
      <text>
        <r>
          <rPr>
            <sz val="14"/>
            <color indexed="81"/>
            <rFont val="Segoe UI"/>
            <family val="2"/>
          </rPr>
          <t>Il 20% dei contributi sarà trasferito solo dopo la presentazione della relazione finale</t>
        </r>
      </text>
    </comment>
    <comment ref="B53" authorId="0" shapeId="0">
      <text>
        <r>
          <rPr>
            <sz val="14"/>
            <color indexed="81"/>
            <rFont val="Segoe UI"/>
            <family val="2"/>
          </rPr>
          <t>Il 20% dei contributi sarà trasferito solo dopo la presentazione della relazione finale</t>
        </r>
      </text>
    </comment>
    <comment ref="B67" authorId="0" shapeId="0">
      <text>
        <r>
          <rPr>
            <sz val="14"/>
            <color indexed="81"/>
            <rFont val="Segoe UI"/>
            <family val="2"/>
          </rPr>
          <t>Il 20% dei contributi sarà trasferito solo dopo la presentazione della relazione finale</t>
        </r>
      </text>
    </comment>
    <comment ref="B81" authorId="0" shapeId="0">
      <text>
        <r>
          <rPr>
            <sz val="14"/>
            <color indexed="81"/>
            <rFont val="Segoe UI"/>
            <family val="2"/>
          </rPr>
          <t>Il 20% dei contributi sarà trasferito solo dopo la presentazione della relazione finale</t>
        </r>
      </text>
    </comment>
    <comment ref="B95" authorId="0" shapeId="0">
      <text>
        <r>
          <rPr>
            <sz val="14"/>
            <color indexed="81"/>
            <rFont val="Segoe UI"/>
            <family val="2"/>
          </rPr>
          <t>Il 20% dei contributi sarà trasferito solo dopo la presentazione della relazione finale</t>
        </r>
      </text>
    </comment>
    <comment ref="B109" authorId="0" shapeId="0">
      <text>
        <r>
          <rPr>
            <sz val="14"/>
            <color indexed="81"/>
            <rFont val="Segoe UI"/>
            <family val="2"/>
          </rPr>
          <t>Il 20% dei contributi sarà trasferito solo dopo la presentazione della relazione finale</t>
        </r>
      </text>
    </comment>
    <comment ref="B123" authorId="0" shapeId="0">
      <text>
        <r>
          <rPr>
            <sz val="14"/>
            <color indexed="81"/>
            <rFont val="Segoe UI"/>
            <family val="2"/>
          </rPr>
          <t>Il 20% dei contributi sarà trasferito solo dopo la presentazione della relazione finale</t>
        </r>
      </text>
    </comment>
    <comment ref="B137" authorId="0" shapeId="0">
      <text>
        <r>
          <rPr>
            <sz val="14"/>
            <color indexed="81"/>
            <rFont val="Segoe UI"/>
            <family val="2"/>
          </rPr>
          <t>Il 20% dei contributi sarà trasferito solo dopo la presentazione della relazione finale</t>
        </r>
      </text>
    </comment>
    <comment ref="B151" authorId="0" shapeId="0">
      <text>
        <r>
          <rPr>
            <sz val="14"/>
            <color indexed="81"/>
            <rFont val="Segoe UI"/>
            <family val="2"/>
          </rPr>
          <t>Il 20% dei contributi sarà trasferito solo dopo la presentazione della relazione finale</t>
        </r>
      </text>
    </comment>
  </commentList>
</comments>
</file>

<file path=xl/comments3.xml><?xml version="1.0" encoding="utf-8"?>
<comments xmlns="http://schemas.openxmlformats.org/spreadsheetml/2006/main">
  <authors>
    <author>Beerli Anna BLW</author>
  </authors>
  <commentList>
    <comment ref="A29" authorId="0" shapeId="0">
      <text>
        <r>
          <rPr>
            <b/>
            <sz val="9"/>
            <color indexed="81"/>
            <rFont val="Segoe UI"/>
            <family val="2"/>
          </rPr>
          <t>Beerli Anna BLW:</t>
        </r>
        <r>
          <rPr>
            <sz val="9"/>
            <color indexed="81"/>
            <rFont val="Segoe UI"/>
            <family val="2"/>
          </rPr>
          <t xml:space="preserve">
= Verkaufsmenge * Verkaufspreis</t>
        </r>
      </text>
    </comment>
    <comment ref="A30"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42" authorId="0" shapeId="0">
      <text>
        <r>
          <rPr>
            <b/>
            <sz val="9"/>
            <color indexed="81"/>
            <rFont val="Segoe UI"/>
            <family val="2"/>
          </rPr>
          <t>Beerli Anna BLW:</t>
        </r>
        <r>
          <rPr>
            <sz val="9"/>
            <color indexed="81"/>
            <rFont val="Segoe UI"/>
            <family val="2"/>
          </rPr>
          <t xml:space="preserve">
= Verkaufsmenge * Verkaufspreis</t>
        </r>
      </text>
    </comment>
    <comment ref="A43"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56" authorId="0" shapeId="0">
      <text>
        <r>
          <rPr>
            <b/>
            <sz val="9"/>
            <color indexed="81"/>
            <rFont val="Segoe UI"/>
            <family val="2"/>
          </rPr>
          <t>Beerli Anna BLW:</t>
        </r>
        <r>
          <rPr>
            <sz val="9"/>
            <color indexed="81"/>
            <rFont val="Segoe UI"/>
            <family val="2"/>
          </rPr>
          <t xml:space="preserve">
= Verkaufsmenge * Verkaufspreis</t>
        </r>
      </text>
    </comment>
    <comment ref="A57"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List>
</comments>
</file>

<file path=xl/comments4.xml><?xml version="1.0" encoding="utf-8"?>
<comments xmlns="http://schemas.openxmlformats.org/spreadsheetml/2006/main">
  <authors>
    <author>Beerli Anna BLW</author>
  </authors>
  <commentList>
    <comment ref="B14"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<sst xmlns="http://schemas.openxmlformats.org/spreadsheetml/2006/main" count="936" uniqueCount="471">
  <si>
    <t>…</t>
  </si>
  <si>
    <t>n+2</t>
  </si>
  <si>
    <t>n+3</t>
  </si>
  <si>
    <t>n+4</t>
  </si>
  <si>
    <t>n+5</t>
  </si>
  <si>
    <t>n+6</t>
  </si>
  <si>
    <t>n-1</t>
  </si>
  <si>
    <t>n-2</t>
  </si>
  <si>
    <t>%</t>
  </si>
  <si>
    <t>CHF</t>
  </si>
  <si>
    <t>[ 1 ]</t>
  </si>
  <si>
    <t>REFLEX Agridea</t>
  </si>
  <si>
    <t>umfassend</t>
  </si>
  <si>
    <t>einzel</t>
  </si>
  <si>
    <t>gemeinschaftlich</t>
  </si>
  <si>
    <t>MEL</t>
  </si>
  <si>
    <t>E) Controlling &amp; Monitoring</t>
  </si>
  <si>
    <t>E) Controlling- &amp; Monitoring</t>
  </si>
  <si>
    <t>Data</t>
  </si>
  <si>
    <t>Nome del sottoprogetto (SP)</t>
  </si>
  <si>
    <t>Tipo di PSR</t>
  </si>
  <si>
    <t xml:space="preserve">Oreintamento </t>
  </si>
  <si>
    <t xml:space="preserve">Tipo di progetto </t>
  </si>
  <si>
    <t>Istruzioni</t>
  </si>
  <si>
    <t>Unità analizzata della pianificazione finanziaria</t>
  </si>
  <si>
    <t>Tipo di SP per dati sotto  D):</t>
  </si>
  <si>
    <t>Investimento</t>
  </si>
  <si>
    <t>Investimento 2</t>
  </si>
  <si>
    <t>Investimento 3</t>
  </si>
  <si>
    <t>Investimento 4</t>
  </si>
  <si>
    <t>Investimento 5</t>
  </si>
  <si>
    <t>Investimento 6</t>
  </si>
  <si>
    <t>Investimento 7</t>
  </si>
  <si>
    <t>Investimento 8</t>
  </si>
  <si>
    <t>Totale</t>
  </si>
  <si>
    <t>C) Indicatori redditività</t>
  </si>
  <si>
    <t xml:space="preserve">D) Valore aggiunto per l'agricoltura </t>
  </si>
  <si>
    <t>n = anno precedente</t>
  </si>
  <si>
    <t>compilare solo i campi in giallo</t>
  </si>
  <si>
    <t>L'ente promotore esisteva già prima del PSR?</t>
  </si>
  <si>
    <t>Fonti delle entrate principali intera azienda</t>
  </si>
  <si>
    <t>Capitale proprio dell'intera azienda</t>
  </si>
  <si>
    <t>Capitale di terzi dell'intera azienda</t>
  </si>
  <si>
    <t>B) Panoramica del finanziamento incl. calcolo dei contributi pubblici</t>
  </si>
  <si>
    <t>se il carattere è troppo piccolo: cambiare in visualizzazione pagina 100% (in basso a destra nella parte grigia dell'Excel)</t>
  </si>
  <si>
    <t>celle con selezione da menu a tendina</t>
  </si>
  <si>
    <t>2. Ipotesi</t>
  </si>
  <si>
    <t>3. Compilare il conto economico</t>
  </si>
  <si>
    <t>4. Liquidità, pianificazione I e F</t>
  </si>
  <si>
    <t>Capitolo A</t>
  </si>
  <si>
    <t>Misura</t>
  </si>
  <si>
    <t>Misure n.</t>
  </si>
  <si>
    <t>Totale costi d'investimento</t>
  </si>
  <si>
    <t>Finanziamento residuo</t>
  </si>
  <si>
    <t>Mutui</t>
  </si>
  <si>
    <t>Capitale proprio</t>
  </si>
  <si>
    <t>Indicare per tutti i SP</t>
  </si>
  <si>
    <t>Osservazioni sulla tabella "Panoramica SP"</t>
  </si>
  <si>
    <t>Deduzione delle ipotesi per il conto economico e l'andamento degli affari</t>
  </si>
  <si>
    <t>Riportare le cifre delle ipotesi nel conto economico</t>
  </si>
  <si>
    <t>Pianificazione finanziaria: panoramica della tappa di acquisizione delle basi (TAB) del sottoprogetto</t>
  </si>
  <si>
    <t>Completare</t>
  </si>
  <si>
    <t>Costi che non danno diritto ai contributi</t>
  </si>
  <si>
    <t>Costi che danno diritto ai contributi</t>
  </si>
  <si>
    <t>Riduzione dei costi che danno diritto ai contributi</t>
  </si>
  <si>
    <t>Costi determinanti che danno diritto ai contributi</t>
  </si>
  <si>
    <t xml:space="preserve">Aliquota di contribuzione Cantone  
</t>
  </si>
  <si>
    <t>Aliquota di contribuzione Confederazione definitiva</t>
  </si>
  <si>
    <t>Contributo federale</t>
  </si>
  <si>
    <t>Contributo cantonale</t>
  </si>
  <si>
    <t>Totale contributi pubblici</t>
  </si>
  <si>
    <t>CI</t>
  </si>
  <si>
    <t>Totale finanziamento residuo</t>
  </si>
  <si>
    <t>Controllo (finanziamento residuo = lacune)</t>
  </si>
  <si>
    <t>Calcolo</t>
  </si>
  <si>
    <t>Indicatore</t>
  </si>
  <si>
    <t xml:space="preserve">Unità di misura </t>
  </si>
  <si>
    <t>Fonte dei dati</t>
  </si>
  <si>
    <t>Contabilità</t>
  </si>
  <si>
    <t>n+1 -ideale</t>
  </si>
  <si>
    <t>n+1 -effettivo</t>
  </si>
  <si>
    <t>n+2 -ideale</t>
  </si>
  <si>
    <t>n+2 -effettivo</t>
  </si>
  <si>
    <t>n+3 -ideale</t>
  </si>
  <si>
    <t>n+3 -effettivo</t>
  </si>
  <si>
    <t>n+4 -ideale</t>
  </si>
  <si>
    <t>n+4 -effettivo</t>
  </si>
  <si>
    <t>n+5-ideale</t>
  </si>
  <si>
    <t>n+5-effettivo</t>
  </si>
  <si>
    <t>n+6 -ideale</t>
  </si>
  <si>
    <t>n+6-effettivo</t>
  </si>
  <si>
    <t>post3j -ideale</t>
  </si>
  <si>
    <t>post3j -effettivo</t>
  </si>
  <si>
    <t>post6j -ideale</t>
  </si>
  <si>
    <t>post6j -effettivo</t>
  </si>
  <si>
    <t>Numero</t>
  </si>
  <si>
    <t>% soglia dell'utile</t>
  </si>
  <si>
    <t>Risultato netto annuo</t>
  </si>
  <si>
    <t>Fattore d'indebitamento</t>
  </si>
  <si>
    <t>Costi per il personale</t>
  </si>
  <si>
    <t>Percentuale d'impiego</t>
  </si>
  <si>
    <t>Spiegazione</t>
  </si>
  <si>
    <t>Variazone</t>
  </si>
  <si>
    <t>Spiegazioni sullo sfondo della variazione (sopratt. se non c'è variazione)</t>
  </si>
  <si>
    <t>Prodotto 3</t>
  </si>
  <si>
    <t>Unità</t>
  </si>
  <si>
    <t>Prodotto 2</t>
  </si>
  <si>
    <t>Reddito supplementare</t>
  </si>
  <si>
    <t>Media</t>
  </si>
  <si>
    <t>Costi per il personale per l'amministrazione PSR</t>
  </si>
  <si>
    <t>Da indicare per SP direttamente in agr.</t>
  </si>
  <si>
    <t>Indicatori dal piano del conto economico</t>
  </si>
  <si>
    <t>Costi per dipendenti</t>
  </si>
  <si>
    <t>Prodotto 1</t>
  </si>
  <si>
    <t>Misura 2</t>
  </si>
  <si>
    <t>Misura 1</t>
  </si>
  <si>
    <t>CHF /unità</t>
  </si>
  <si>
    <t xml:space="preserve">…commenti alla variazione </t>
  </si>
  <si>
    <t>Misura 3</t>
  </si>
  <si>
    <t>Indicatori specifici per il prodotto</t>
  </si>
  <si>
    <t>Prezzo di vendita (PV) per l'agr.</t>
  </si>
  <si>
    <t>Volume di vendita (VV) per l'agr.</t>
  </si>
  <si>
    <t>Contributo di copertura per unità di vendita</t>
  </si>
  <si>
    <t xml:space="preserve">Commenti alla variazione </t>
  </si>
  <si>
    <t>Volume di acquisto di un prodotto agr.</t>
  </si>
  <si>
    <t>Prezzo di acquisto di un prodotto agr.</t>
  </si>
  <si>
    <t>Indicatori specifici di un prodotto</t>
  </si>
  <si>
    <t>Posti di lavoro</t>
  </si>
  <si>
    <t>Prodotto 4</t>
  </si>
  <si>
    <t>Misura 4</t>
  </si>
  <si>
    <t>Gli indicatori C) Redditività e D) Valore aggiunto sono obbligatori</t>
  </si>
  <si>
    <t>Obiettivo</t>
  </si>
  <si>
    <t>Spiegazioni (facoltativo)</t>
  </si>
  <si>
    <t>n+1 
(1° anno PSR)</t>
  </si>
  <si>
    <t>1° anno dopo l'attuazione</t>
  </si>
  <si>
    <t>Compilare SOLO i campi in giallo</t>
  </si>
  <si>
    <t>Pianificazione finanziaria: conto economico</t>
  </si>
  <si>
    <t>Commenti allo scenario di riferimento</t>
  </si>
  <si>
    <t xml:space="preserve">Da indicare per SP non orientati al prodotto </t>
  </si>
  <si>
    <t>Da indicare per SP non direttamente in agr.</t>
  </si>
  <si>
    <t>Numero di aziende in agr. che beneficiano di SP</t>
  </si>
  <si>
    <t>Dimensione stimata del settore agricolo (p.es. latte, campicoltura) che beneficia di SP (CHF)</t>
  </si>
  <si>
    <t>Panoramica del piano del conto economico [CHF]</t>
  </si>
  <si>
    <t xml:space="preserve">...altre entrate </t>
  </si>
  <si>
    <t>Tasse</t>
  </si>
  <si>
    <t>Analisi della sensibilità</t>
  </si>
  <si>
    <t xml:space="preserve">Contributo di copertura </t>
  </si>
  <si>
    <t>% dell'azienda totale</t>
  </si>
  <si>
    <t>Contributo di copertura per spese per il personale</t>
  </si>
  <si>
    <t>Spese non direttamente attribuibili</t>
  </si>
  <si>
    <t>Pigioni / fitti / costi immobiliari</t>
  </si>
  <si>
    <t>Spese per veicoli e trasporto</t>
  </si>
  <si>
    <t>Assicurazioni di cose</t>
  </si>
  <si>
    <t>Spese per elettricità, energia e smaltimento</t>
  </si>
  <si>
    <t>Spese per amministrazione e promozione</t>
  </si>
  <si>
    <t>Altre spese aziendali</t>
  </si>
  <si>
    <t>Ammortamenti</t>
  </si>
  <si>
    <t>Ricavo finanziaro</t>
  </si>
  <si>
    <t>Spese straordinarie</t>
  </si>
  <si>
    <t>Ricavo straordinario</t>
  </si>
  <si>
    <t>Risultato netto cumulativo</t>
  </si>
  <si>
    <t>Inserire valore per "x" con segno</t>
  </si>
  <si>
    <t>Variazione delle spese dirette annue del x%</t>
  </si>
  <si>
    <t>Variazione dei costi per il personale annui</t>
  </si>
  <si>
    <t>Variazione dei costi non attribuibili del x%</t>
  </si>
  <si>
    <t>riportare da Liquidità, pianif I e F</t>
  </si>
  <si>
    <t>riportare dal foglio Liquidità, pianif I e F</t>
  </si>
  <si>
    <t>riportare dal foglio Esempio ipotesi</t>
  </si>
  <si>
    <t>CHF / ora</t>
  </si>
  <si>
    <t>ore / anno</t>
  </si>
  <si>
    <t>lavoro NON considerato nelle spese per il personale PERSONA 1</t>
  </si>
  <si>
    <t>lavoro NON considerato nelle spese per il personale PERSONA 2</t>
  </si>
  <si>
    <t>Pianificazione finanziaria: ipotesi del conto economico</t>
  </si>
  <si>
    <t>Pianificazione finanziaria: liquidità, pianificazione degli investimenti e finanziaria</t>
  </si>
  <si>
    <t>Compilare SOLO i campi gialli</t>
  </si>
  <si>
    <t>celle con menu a tendina</t>
  </si>
  <si>
    <t>Panoramica della pianificazione della liquidità (Cashflow)</t>
  </si>
  <si>
    <t>Spiegazione delle ipotesi</t>
  </si>
  <si>
    <t>% dell'investimento</t>
  </si>
  <si>
    <t xml:space="preserve">Controllo </t>
  </si>
  <si>
    <t>Somma di investimento</t>
  </si>
  <si>
    <t>Tasso di ammortamento (%)</t>
  </si>
  <si>
    <t>Fonte di finanziamento</t>
  </si>
  <si>
    <t>Investimento 1</t>
  </si>
  <si>
    <t xml:space="preserve">Totale investimenti </t>
  </si>
  <si>
    <t>Totale ammortamenti</t>
  </si>
  <si>
    <t>Totale costi di manutenzione</t>
  </si>
  <si>
    <t>Ammortamento</t>
  </si>
  <si>
    <t>Manutenzione</t>
  </si>
  <si>
    <t>Flussi monetari all'anno</t>
  </si>
  <si>
    <t>Cashflow da attività di investimento</t>
  </si>
  <si>
    <t xml:space="preserve">Cashflow da attività di finanziamento </t>
  </si>
  <si>
    <t>Afflusso di capitale da finanziamento</t>
  </si>
  <si>
    <t xml:space="preserve">Afflusso di capitale per investimenti </t>
  </si>
  <si>
    <t>eventuali correzioni (+ accantonamenti)</t>
  </si>
  <si>
    <t>Variazione dell'inventario (+ in caso di diminuzione - in caso di aumento)</t>
  </si>
  <si>
    <t>Capacità d'investimento da attività operative (%)</t>
  </si>
  <si>
    <t xml:space="preserve">1) Investimenti e fonte di finanziamento </t>
  </si>
  <si>
    <t>2) Disinvestimento (vendita)</t>
  </si>
  <si>
    <t>Disinvestimento</t>
  </si>
  <si>
    <t>Vendita di xy</t>
  </si>
  <si>
    <t>Vendita di yz</t>
  </si>
  <si>
    <t>3) Fonti di finanziamento</t>
  </si>
  <si>
    <t>Tasso d'int. (%)</t>
  </si>
  <si>
    <t>Finanziamento garantito?</t>
  </si>
  <si>
    <t xml:space="preserve">Capitale proprio </t>
  </si>
  <si>
    <t>annuo</t>
  </si>
  <si>
    <t>IN - per capitale aziendale</t>
  </si>
  <si>
    <t>Contributi Confederazione e Cantone</t>
  </si>
  <si>
    <t>Ipoteca</t>
  </si>
  <si>
    <t xml:space="preserve">Mutui bancari </t>
  </si>
  <si>
    <t xml:space="preserve">Finanziamento residuo non noto </t>
  </si>
  <si>
    <t>Spiegazioni delle ipotesi</t>
  </si>
  <si>
    <t>Percentuale di manutenzione in %:</t>
  </si>
  <si>
    <t>Contributi di terzi a fondo perso</t>
  </si>
  <si>
    <t>n+1 = 1° anno PSR</t>
  </si>
  <si>
    <t>Fonti info</t>
  </si>
  <si>
    <t>Valori indicativi UFAG</t>
  </si>
  <si>
    <t>riportare nel conto economico</t>
  </si>
  <si>
    <t>ca. 15% del salario lordo</t>
  </si>
  <si>
    <t>100% per la pianificazione per l'intera azienda</t>
  </si>
  <si>
    <t>Incremento grazie alla maggiore capacità di trasformazione</t>
  </si>
  <si>
    <t>Rapporto di base Agroscope</t>
  </si>
  <si>
    <t>automaticamente dal "calcolo del flusso monetario"</t>
  </si>
  <si>
    <t>CHF / unità offerta</t>
  </si>
  <si>
    <t>unità offerta (notti/anno)</t>
  </si>
  <si>
    <t>p.es. kg latte</t>
  </si>
  <si>
    <t>p.es. kg formaggio</t>
  </si>
  <si>
    <t>p.es. CHF / kg latte</t>
  </si>
  <si>
    <t>p.es. CHF / kg formaggio</t>
  </si>
  <si>
    <t>CHF / mese</t>
  </si>
  <si>
    <t>% per ramo aziendale</t>
  </si>
  <si>
    <t>CHF / anno</t>
  </si>
  <si>
    <t>CHF/ anno</t>
  </si>
  <si>
    <t>ETP</t>
  </si>
  <si>
    <t>Giorni</t>
  </si>
  <si>
    <t>CHF/giorno</t>
  </si>
  <si>
    <t>p.es. tutta l'azienda o solo il ramo aziendale xy</t>
  </si>
  <si>
    <t>Ricavo e costi attribuibili</t>
  </si>
  <si>
    <t>Quantitativi</t>
  </si>
  <si>
    <t>Volume degli acquisti</t>
  </si>
  <si>
    <t>Variazione annua del volume degli acquisti risp. all'anno precedente</t>
  </si>
  <si>
    <t>Coefficiente di conversione</t>
  </si>
  <si>
    <t>Volume di vendita</t>
  </si>
  <si>
    <t>Costi di produzione nell'agricoltura</t>
  </si>
  <si>
    <t>Prezzo di acquisto SP / unità di acquisto</t>
  </si>
  <si>
    <t>Prezzo di acquisto SP in unità di vendita</t>
  </si>
  <si>
    <t>Prezzo di vendita</t>
  </si>
  <si>
    <t>Ricavi</t>
  </si>
  <si>
    <t>Spese dirette</t>
  </si>
  <si>
    <t>Contributo di copertura prodotto 1</t>
  </si>
  <si>
    <t xml:space="preserve">Prodotto 2 - p.es. offerta agrituristica </t>
  </si>
  <si>
    <t>Offerta 1 p.es. pernottamento</t>
  </si>
  <si>
    <t>Offerta 1 p.es. pernottamenti</t>
  </si>
  <si>
    <t>Incremento annuo</t>
  </si>
  <si>
    <t>Costi variabili per offerta</t>
  </si>
  <si>
    <t>Margine</t>
  </si>
  <si>
    <t>Contributo di copertura prodotto 2</t>
  </si>
  <si>
    <t>Offerta 3 p.es. comunicazione collettiva del PSR (marketing)</t>
  </si>
  <si>
    <t>Costi per comunicazione attraverso i social media</t>
  </si>
  <si>
    <t>Costi non attribuibili</t>
  </si>
  <si>
    <t>Spese per il personale - escl. coordinamento del progetto</t>
  </si>
  <si>
    <t>Persona 1</t>
  </si>
  <si>
    <t>Persona 2</t>
  </si>
  <si>
    <t>Quota di occupazione per ramo aziendale</t>
  </si>
  <si>
    <t>Pigioni / mese per l'intera azienda</t>
  </si>
  <si>
    <t>MRS (manutenzione, riparazioni, sostituzione)</t>
  </si>
  <si>
    <t>Manutenzione e costi di riparazione</t>
  </si>
  <si>
    <t>Costi per sostituzioni</t>
  </si>
  <si>
    <t>Costi / anno per l'intera azienda</t>
  </si>
  <si>
    <t>Spese per amministrazione e informatica</t>
  </si>
  <si>
    <t>Spese per amministrazione</t>
  </si>
  <si>
    <t>Spese / ETP</t>
  </si>
  <si>
    <t>Numero ETP</t>
  </si>
  <si>
    <t>Spese per marketing</t>
  </si>
  <si>
    <t>Importo fisso / mese</t>
  </si>
  <si>
    <t>Contributo membri all'associazione mantello PSR</t>
  </si>
  <si>
    <t>Coordinamento progetto</t>
  </si>
  <si>
    <t>… internamente da parte dell'associazione mantello PSR</t>
  </si>
  <si>
    <t>costi del coordinamento globale</t>
  </si>
  <si>
    <t xml:space="preserve">… da parte di un coach esterno </t>
  </si>
  <si>
    <t>aliquota giornaliera, incl. luogo di lavoro e spese</t>
  </si>
  <si>
    <t xml:space="preserve">Ammortamenti </t>
  </si>
  <si>
    <t>Aliquota dell'imposta</t>
  </si>
  <si>
    <t xml:space="preserve">Investimenti collettivi (hardware) nell'interesse del progetto globale </t>
  </si>
  <si>
    <t>…selezionare misura</t>
  </si>
  <si>
    <t>Altre misure nell'interesse del progetto globale (riduzione min. 50%)</t>
  </si>
  <si>
    <t>Stalle individuali per animali che consumano foraggio grezzo</t>
  </si>
  <si>
    <t>Riduzione dei costi che danno diritto ai contributi in %</t>
  </si>
  <si>
    <t>Bonus PSR</t>
  </si>
  <si>
    <t>Intersettoriale</t>
  </si>
  <si>
    <t>Aliquota di contribuzione Confederazione</t>
  </si>
  <si>
    <t>Partecipazione cantonale al contributo federale</t>
  </si>
  <si>
    <t>selezionare</t>
  </si>
  <si>
    <t>ZC / ZM I</t>
  </si>
  <si>
    <t>Frutta e verdura (F e V)</t>
  </si>
  <si>
    <t>Produzione</t>
  </si>
  <si>
    <t>Trasformazione</t>
  </si>
  <si>
    <t>Commercializzazione</t>
  </si>
  <si>
    <t>Latte</t>
  </si>
  <si>
    <t>Ingrasso</t>
  </si>
  <si>
    <t>riprendere dal modello edifici rurali</t>
  </si>
  <si>
    <t>a seconda se comunitario o individuale</t>
  </si>
  <si>
    <t>Alpe (latte, ingrasso, stalla)</t>
  </si>
  <si>
    <t>Vinificazione</t>
  </si>
  <si>
    <t>Carne</t>
  </si>
  <si>
    <t>Alpe</t>
  </si>
  <si>
    <t>Logistca e stoccaggio</t>
  </si>
  <si>
    <t xml:space="preserve">Ristorazione  </t>
  </si>
  <si>
    <t>Comunicazione, marketing</t>
  </si>
  <si>
    <t>Vendita diretta</t>
  </si>
  <si>
    <t>Energie rinnovabili</t>
  </si>
  <si>
    <t>Valorizzazione della regione</t>
  </si>
  <si>
    <t>Tipo PSR</t>
  </si>
  <si>
    <t>Azienda</t>
  </si>
  <si>
    <t>Ramo aziendale</t>
  </si>
  <si>
    <t>sì</t>
  </si>
  <si>
    <t>no</t>
  </si>
  <si>
    <t>Mutuo di terzi</t>
  </si>
  <si>
    <t>Mutuo bancario</t>
  </si>
  <si>
    <t>Credito d'investimento</t>
  </si>
  <si>
    <t xml:space="preserve">Finanziamento residuo sconosciuto </t>
  </si>
  <si>
    <t>…selezionare</t>
  </si>
  <si>
    <t>Investimenti collettivi nell'interesse del progetto globale</t>
  </si>
  <si>
    <t>aziende individuali</t>
  </si>
  <si>
    <t>collettivo</t>
  </si>
  <si>
    <t>Ente promotore</t>
  </si>
  <si>
    <t>chiarire nello specifico con l'UFAG</t>
  </si>
  <si>
    <t>=FI investito / cashflow</t>
  </si>
  <si>
    <t>Amministrazione PSR (non vale come SP)</t>
  </si>
  <si>
    <t xml:space="preserve">Partecipazione minima del Cantone al contributo federale  </t>
  </si>
  <si>
    <t>Finanziamento residuo non garantito</t>
  </si>
  <si>
    <t xml:space="preserve">= contributo di copertura / costi non attribuibili </t>
  </si>
  <si>
    <t xml:space="preserve">∆ anno precedetne vs. 1° anno dopo l'attuazione </t>
  </si>
  <si>
    <t>Capitale di terzi investito (cumulativo)</t>
  </si>
  <si>
    <t>Afflusso di capitale da disinvestimenti</t>
  </si>
  <si>
    <t>Cashflow da attività di finanziamento cumulative</t>
  </si>
  <si>
    <t>Flussi monetari cumulativi</t>
  </si>
  <si>
    <t>Investimento 9</t>
  </si>
  <si>
    <t>Fonti_di finanziamento</t>
  </si>
  <si>
    <t>…selezionare fonti di finanziamento</t>
  </si>
  <si>
    <t>cumulativo</t>
  </si>
  <si>
    <t>Capitale di terzi cumulativo</t>
  </si>
  <si>
    <t xml:space="preserve">Capitale proprio cumulativo </t>
  </si>
  <si>
    <t>Garantito?</t>
  </si>
  <si>
    <t>Variazione annua del prezzo di acquisto risp. all'anno precedente</t>
  </si>
  <si>
    <t>Altri costi di produzione variabili per SP</t>
  </si>
  <si>
    <t>Contributo di copertura prodotto 3</t>
  </si>
  <si>
    <t>Assicurazioni sociali e spese generali (escl. pigioni)</t>
  </si>
  <si>
    <t>Prodotto 1 - p.es. produzione agricola, trasformazione valorizzazione</t>
  </si>
  <si>
    <t>Formazione del prezzo</t>
  </si>
  <si>
    <t>Margine ente promotore SP</t>
  </si>
  <si>
    <t>Prodotto 3 - p.es. progetti non orientati alla produzione</t>
  </si>
  <si>
    <t>Osservazioni</t>
  </si>
  <si>
    <t>Salario per l'intera azienda</t>
  </si>
  <si>
    <t>CHF / ETP anno</t>
  </si>
  <si>
    <t>quota sul coordinamento globale</t>
  </si>
  <si>
    <t>giorni lavorativi</t>
  </si>
  <si>
    <t xml:space="preserve">Elenco onorari UFPER </t>
  </si>
  <si>
    <t>Quota sul risultato globale</t>
  </si>
  <si>
    <t>MRS (manutenzione, riparazioni, sostituzione) di immobilizzazioni materiali mobili</t>
  </si>
  <si>
    <t>Spese finanziarie (interessi)</t>
  </si>
  <si>
    <t>Variazione del ricavo annuo del x%</t>
  </si>
  <si>
    <t>Salario risultante</t>
  </si>
  <si>
    <t>Tipo di ente promotore</t>
  </si>
  <si>
    <t>Unità considerata: nella pianificazione finanziaria viene presentata tutta l'azienda/impresa o solo un ramo aziendale?</t>
  </si>
  <si>
    <t>Unità considerata della pianificazione finanziaria</t>
  </si>
  <si>
    <t>Possibile procedura per l'utilizzo del modello Finanze e controlling</t>
  </si>
  <si>
    <t>A) Presentazione dell'ente promotore</t>
  </si>
  <si>
    <t>Ricavi dell'intera azienda</t>
  </si>
  <si>
    <t>N. di dipendenti</t>
  </si>
  <si>
    <t>Ubicazione dell'azienda</t>
  </si>
  <si>
    <t>Bonus per tipo di PSR</t>
  </si>
  <si>
    <t>Quota sui costi d'investimento</t>
  </si>
  <si>
    <t>Investimento 1 (p.es. installazione per la vendita)</t>
  </si>
  <si>
    <t>In che % è il contributo di copertura è sufficiente per coprire le "spese non direttamente attribuibili"?</t>
  </si>
  <si>
    <t>Liquidità / mezzi di pagamento risultanti dall'attività vera e propria</t>
  </si>
  <si>
    <t xml:space="preserve">Periodo fino a quando possono essere ammortizzati i debiti con il cashflow indicato 
</t>
  </si>
  <si>
    <t>Da indicare in via suppletiva per il SP in quale ammimistrazione /  coordinamento del PSR è integrato</t>
  </si>
  <si>
    <t xml:space="preserve">Cashflow da attività imprenditoriali </t>
  </si>
  <si>
    <t>Cashflow da attività imprenditoriali cumulative</t>
  </si>
  <si>
    <t>Risultato al lordo di interessi, tasse e ammortamenti</t>
  </si>
  <si>
    <t>Cashflow da attività di investimento cumulative</t>
  </si>
  <si>
    <t>Afflusso di capitale da finanziamento (rimborsi e interessi)</t>
  </si>
  <si>
    <t>Viene riportato nel conto economico</t>
  </si>
  <si>
    <t>INTEGRARE il conto economico o nei costi MRS</t>
  </si>
  <si>
    <t xml:space="preserve"> - senza impatto sul cash</t>
  </si>
  <si>
    <t>Totale costi degli interessi</t>
  </si>
  <si>
    <t>Contributi pubblici + contributi di terzi afp cumulativo</t>
  </si>
  <si>
    <t xml:space="preserve">Contributi di terzi a fondo perso (afp) </t>
  </si>
  <si>
    <t>costi degli interessi</t>
  </si>
  <si>
    <t>Credito d'investimento collettivo</t>
  </si>
  <si>
    <t>Mutuo di terzi (specificare nelle spiegazioni)</t>
  </si>
  <si>
    <t>Sviluppo di un ramo aziendale nell'azienda agricola</t>
  </si>
  <si>
    <t>Orientato alla catena di valore aggiunto</t>
  </si>
  <si>
    <t>PO 2021</t>
  </si>
  <si>
    <t>Provvedimenti di migliorie fondiarie</t>
  </si>
  <si>
    <t>Provvedimenti individuali obiettivi ecologici</t>
  </si>
  <si>
    <t>Pianura</t>
  </si>
  <si>
    <t>Vino</t>
  </si>
  <si>
    <t>Altro</t>
  </si>
  <si>
    <t>Unità considerata</t>
  </si>
  <si>
    <t>orientato alla catena di valore aggiunto</t>
  </si>
  <si>
    <t>Offerte pedagogiche</t>
  </si>
  <si>
    <t>F &amp; V-trasformazione</t>
  </si>
  <si>
    <t>a seconda dell'ubicazione dell'azienda</t>
  </si>
  <si>
    <t>intersettoriale</t>
  </si>
  <si>
    <t xml:space="preserve">Spese per il personale </t>
  </si>
  <si>
    <t>(possono essere considerate anche sotto spese dirette)</t>
  </si>
  <si>
    <t>redditività</t>
  </si>
  <si>
    <t>% in decimali</t>
  </si>
  <si>
    <t>[ ]</t>
  </si>
  <si>
    <t>numero</t>
  </si>
  <si>
    <r>
      <t xml:space="preserve">Aliquota di contribuzione Confederazione </t>
    </r>
    <r>
      <rPr>
        <b/>
        <sz val="12"/>
        <color theme="1"/>
        <rFont val="Arial Narrow"/>
        <family val="2"/>
      </rPr>
      <t>senza</t>
    </r>
    <r>
      <rPr>
        <sz val="12"/>
        <color theme="1"/>
        <rFont val="Arial Narrow"/>
        <family val="2"/>
      </rPr>
      <t xml:space="preserve"> bonus PSR </t>
    </r>
  </si>
  <si>
    <r>
      <rPr>
        <b/>
        <sz val="12"/>
        <color theme="1"/>
        <rFont val="Arial Narrow"/>
        <family val="2"/>
      </rPr>
      <t xml:space="preserve">Investimento effettivo </t>
    </r>
    <r>
      <rPr>
        <sz val="12"/>
        <color theme="1"/>
        <rFont val="Arial Narrow"/>
        <family val="2"/>
      </rPr>
      <t>rapporto intermedio 1</t>
    </r>
  </si>
  <si>
    <r>
      <rPr>
        <b/>
        <sz val="12"/>
        <color theme="1"/>
        <rFont val="Arial Narrow"/>
        <family val="2"/>
      </rPr>
      <t xml:space="preserve">Contributo federale effettivo </t>
    </r>
    <r>
      <rPr>
        <sz val="12"/>
        <color theme="1"/>
        <rFont val="Arial Narrow"/>
        <family val="2"/>
      </rPr>
      <t>rapporto intermedio 1</t>
    </r>
  </si>
  <si>
    <r>
      <rPr>
        <b/>
        <sz val="12"/>
        <color theme="1"/>
        <rFont val="Arial Narrow"/>
        <family val="2"/>
      </rPr>
      <t xml:space="preserve">Investimento effettivo </t>
    </r>
    <r>
      <rPr>
        <sz val="12"/>
        <color theme="1"/>
        <rFont val="Arial Narrow"/>
        <family val="2"/>
      </rPr>
      <t>rapporto intermedio 2</t>
    </r>
  </si>
  <si>
    <r>
      <rPr>
        <b/>
        <sz val="12"/>
        <color theme="1"/>
        <rFont val="Arial Narrow"/>
        <family val="2"/>
      </rPr>
      <t xml:space="preserve">Contributo federale </t>
    </r>
    <r>
      <rPr>
        <sz val="12"/>
        <color theme="1"/>
        <rFont val="Arial Narrow"/>
        <family val="2"/>
      </rPr>
      <t>effettivo rapporto intermedio 2</t>
    </r>
  </si>
  <si>
    <r>
      <rPr>
        <b/>
        <sz val="12"/>
        <color theme="1"/>
        <rFont val="Arial Narrow"/>
        <family val="2"/>
      </rPr>
      <t xml:space="preserve">Investimento effettivo </t>
    </r>
    <r>
      <rPr>
        <sz val="12"/>
        <color theme="1"/>
        <rFont val="Arial Narrow"/>
        <family val="2"/>
      </rPr>
      <t xml:space="preserve">rapporto finale </t>
    </r>
  </si>
  <si>
    <r>
      <rPr>
        <b/>
        <sz val="12"/>
        <color theme="1"/>
        <rFont val="Arial Narrow"/>
        <family val="2"/>
      </rPr>
      <t>Contributo federale</t>
    </r>
    <r>
      <rPr>
        <sz val="12"/>
        <color theme="1"/>
        <rFont val="Arial Narrow"/>
        <family val="2"/>
      </rPr>
      <t xml:space="preserve"> effettivo rapporto finale</t>
    </r>
  </si>
  <si>
    <r>
      <rPr>
        <b/>
        <sz val="12"/>
        <color theme="1"/>
        <rFont val="Arial"/>
        <family val="2"/>
      </rPr>
      <t>∆</t>
    </r>
    <r>
      <rPr>
        <b/>
        <sz val="12"/>
        <color theme="1"/>
        <rFont val="Arial Narrow"/>
        <family val="2"/>
      </rPr>
      <t xml:space="preserve"> risultato netto vs. capitale di terzi investito (cumulativo)</t>
    </r>
  </si>
  <si>
    <r>
      <rPr>
        <b/>
        <sz val="12"/>
        <color theme="1"/>
        <rFont val="Arial"/>
        <family val="2"/>
      </rPr>
      <t>∆</t>
    </r>
    <r>
      <rPr>
        <b/>
        <sz val="12"/>
        <color theme="1"/>
        <rFont val="Arial Narrow"/>
        <family val="2"/>
      </rPr>
      <t xml:space="preserve"> anno precedente vs. 6° anno </t>
    </r>
  </si>
  <si>
    <r>
      <t xml:space="preserve">Variazione </t>
    </r>
    <r>
      <rPr>
        <sz val="12"/>
        <color theme="1"/>
        <rFont val="Arial Narrow"/>
        <family val="2"/>
      </rPr>
      <t>durante il PSR in  %</t>
    </r>
  </si>
  <si>
    <r>
      <t xml:space="preserve">"n+ 6" risp. "n"
</t>
    </r>
    <r>
      <rPr>
        <sz val="12"/>
        <color theme="1"/>
        <rFont val="Arial Narrow"/>
        <family val="2"/>
      </rPr>
      <t>[%]</t>
    </r>
  </si>
  <si>
    <r>
      <t xml:space="preserve">"1° anno dopo l'attuazione" risp.  "n" </t>
    </r>
    <r>
      <rPr>
        <sz val="12"/>
        <color theme="1"/>
        <rFont val="Arial Narrow"/>
        <family val="2"/>
      </rPr>
      <t>[%]</t>
    </r>
  </si>
  <si>
    <r>
      <t xml:space="preserve">Aliquota di contributzione 
Confederazione </t>
    </r>
    <r>
      <rPr>
        <b/>
        <sz val="12"/>
        <color theme="1"/>
        <rFont val="Arial Narrow"/>
        <family val="2"/>
      </rPr>
      <t>con</t>
    </r>
    <r>
      <rPr>
        <sz val="12"/>
        <color theme="1"/>
        <rFont val="Arial Narrow"/>
        <family val="2"/>
      </rPr>
      <t xml:space="preserve"> bonus PSR </t>
    </r>
  </si>
  <si>
    <t>IN e OUT - per investimenti</t>
  </si>
  <si>
    <t>out / altro rimborso</t>
  </si>
  <si>
    <r>
      <rPr>
        <sz val="12"/>
        <rFont val="Arial Narrow"/>
        <family val="2"/>
      </rPr>
      <t xml:space="preserve">* </t>
    </r>
    <r>
      <rPr>
        <b/>
        <sz val="12"/>
        <rFont val="Arial Narrow"/>
        <family val="2"/>
      </rPr>
      <t xml:space="preserve">Aprire completamente il foglio Excel: </t>
    </r>
    <r>
      <rPr>
        <sz val="12"/>
        <rFont val="Arial Narrow"/>
        <family val="2"/>
      </rPr>
      <t xml:space="preserve">cliccando sui simboli "+" nel margine grigio a sinistra dell'Excel (accanto alle righe/ colonne del titolo) è possibile aprire l'intero foglio o con il simbolo "-" richiudere parti di esso. 
* </t>
    </r>
    <r>
      <rPr>
        <b/>
        <sz val="12"/>
        <rFont val="Arial Narrow"/>
        <family val="2"/>
      </rPr>
      <t>Riportare</t>
    </r>
    <r>
      <rPr>
        <sz val="12"/>
        <rFont val="Arial Narrow"/>
        <family val="2"/>
      </rPr>
      <t xml:space="preserve"> i valori delle ipotesi nonché del foglio "Liquidità, piani I &amp; F" nel conto economico (righe gialle)
* </t>
    </r>
    <r>
      <rPr>
        <b/>
        <sz val="12"/>
        <rFont val="Arial Narrow"/>
        <family val="2"/>
      </rPr>
      <t>Analisi della sensibilità:</t>
    </r>
    <r>
      <rPr>
        <sz val="12"/>
        <rFont val="Arial Narrow"/>
        <family val="2"/>
      </rPr>
      <t xml:space="preserve"> con le variazioni %-uali dei 4 dati può essere stimato l'effetto sul risultato netto
* </t>
    </r>
    <r>
      <rPr>
        <b/>
        <sz val="12"/>
        <rFont val="Arial Narrow"/>
        <family val="2"/>
      </rPr>
      <t>Percentuale di lavoro:</t>
    </r>
    <r>
      <rPr>
        <sz val="12"/>
        <rFont val="Arial Narrow"/>
        <family val="2"/>
      </rPr>
      <t xml:space="preserve"> poiché i salari di capiazienda e amministratori di aziende individuali non sono considerati nelle spese per il personale, va stimato il tasso di occupazione utile alla stima del salario sulla base del confronto con il risultato medio. </t>
    </r>
  </si>
  <si>
    <r>
      <rPr>
        <b/>
        <sz val="12"/>
        <color rgb="FFFF0000"/>
        <rFont val="Arial Narrow"/>
        <family val="2"/>
      </rPr>
      <t>Tasso di occupazione</t>
    </r>
    <r>
      <rPr>
        <b/>
        <sz val="12"/>
        <rFont val="Arial Narrow"/>
        <family val="2"/>
      </rPr>
      <t xml:space="preserve"> </t>
    </r>
    <r>
      <rPr>
        <sz val="12"/>
        <rFont val="Arial Narrow"/>
        <family val="2"/>
      </rPr>
      <t>del personale che non è</t>
    </r>
    <r>
      <rPr>
        <b/>
        <sz val="12"/>
        <rFont val="Arial Narrow"/>
        <family val="2"/>
      </rPr>
      <t xml:space="preserve"> </t>
    </r>
    <r>
      <rPr>
        <sz val="12"/>
        <rFont val="Arial Narrow"/>
        <family val="2"/>
      </rPr>
      <t>considerato nei costi per il personale (p.es. capiazienda e amministratori di aziende agricole individuali)</t>
    </r>
  </si>
  <si>
    <r>
      <t>Assicurazioni di cose</t>
    </r>
    <r>
      <rPr>
        <sz val="12"/>
        <rFont val="Arial Narrow"/>
        <family val="2"/>
      </rPr>
      <t xml:space="preserve"> (incl. responsabilità civile)</t>
    </r>
  </si>
  <si>
    <r>
      <t xml:space="preserve">Istruzioni  
* </t>
    </r>
    <r>
      <rPr>
        <sz val="12"/>
        <rFont val="Arial Narrow"/>
        <family val="2"/>
      </rPr>
      <t xml:space="preserve">Il presente foglio Excel è </t>
    </r>
    <r>
      <rPr>
        <b/>
        <sz val="12"/>
        <rFont val="Arial Narrow"/>
        <family val="2"/>
      </rPr>
      <t>una proposta</t>
    </r>
    <r>
      <rPr>
        <sz val="12"/>
        <rFont val="Arial Narrow"/>
        <family val="2"/>
      </rPr>
      <t xml:space="preserve"> </t>
    </r>
    <r>
      <rPr>
        <b/>
        <sz val="12"/>
        <rFont val="Arial Narrow"/>
        <family val="2"/>
      </rPr>
      <t xml:space="preserve">/ un esempio </t>
    </r>
    <r>
      <rPr>
        <sz val="12"/>
        <rFont val="Arial Narrow"/>
        <family val="2"/>
      </rPr>
      <t xml:space="preserve">di come potrebbero essere abbozzate le ipotesi del conto economico. Ma è possibile modificare completamente il formato, </t>
    </r>
    <r>
      <rPr>
        <sz val="12"/>
        <color rgb="FFFF0000"/>
        <rFont val="Arial Narrow"/>
        <family val="2"/>
      </rPr>
      <t>purché le cifre del conto economico siano dedotte</t>
    </r>
    <r>
      <rPr>
        <sz val="12"/>
        <rFont val="Arial Narrow"/>
        <family val="2"/>
      </rPr>
      <t xml:space="preserve"> </t>
    </r>
    <r>
      <rPr>
        <sz val="12"/>
        <color rgb="FFFF0000"/>
        <rFont val="Arial Narrow"/>
        <family val="2"/>
      </rPr>
      <t>in maniera
comprensibile e coerente.</t>
    </r>
  </si>
  <si>
    <r>
      <rPr>
        <b/>
        <sz val="12"/>
        <color theme="7" tint="-0.249977111117893"/>
        <rFont val="Arial Narrow"/>
        <family val="2"/>
      </rPr>
      <t>Osservazioni generali</t>
    </r>
    <r>
      <rPr>
        <b/>
        <sz val="12"/>
        <rFont val="Arial Narrow"/>
        <family val="2"/>
      </rPr>
      <t xml:space="preserve">
* Spiegazioni dettagliate sono disponibili nelle relative tabelle.
* Nota:</t>
    </r>
    <r>
      <rPr>
        <sz val="12"/>
        <rFont val="Arial Narrow"/>
        <family val="2"/>
      </rPr>
      <t xml:space="preserve"> devono essere utilizzate le tabelle</t>
    </r>
    <r>
      <rPr>
        <b/>
        <sz val="12"/>
        <rFont val="Arial Narrow"/>
        <family val="2"/>
      </rPr>
      <t xml:space="preserve"> </t>
    </r>
    <r>
      <rPr>
        <sz val="12"/>
        <rFont val="Arial Narrow"/>
        <family val="2"/>
      </rPr>
      <t xml:space="preserve">"Panoramica SP", "Conto economico" e "Liquidità, pianificazione I e F". La determinazione del conto economico, ovvero le ipotesi alla base dei numeri, deve essere semplice e comprensibile per la verifica. Il foglio "Esempio Ipotesi" è un esempio di come questa determinazione potrebbe presentarsi, ma può essere modificata e allestita in maniera individuale. Riportare i valori delle ipotesi nonché del foglio "Liquidità, pianificazione I e F"
nel conto economico (righe gialle)*
* </t>
    </r>
    <r>
      <rPr>
        <b/>
        <sz val="12"/>
        <rFont val="Arial Narrow"/>
        <family val="2"/>
      </rPr>
      <t>Aprire completamente il foglio Excel:</t>
    </r>
    <r>
      <rPr>
        <sz val="12"/>
        <rFont val="Arial Narrow"/>
        <family val="2"/>
      </rPr>
      <t xml:space="preserve"> cliccando sui simboli "+" nel margine grigio a sinistra dell'Excel (accanto alle righe/colonne del titolo) è possibile aprire l'intero foglio o con il simbolo "-" richiudere parti di esso.
</t>
    </r>
    <r>
      <rPr>
        <b/>
        <sz val="26"/>
        <color theme="7" tint="-0.249977111117893"/>
        <rFont val="Arial Narrow"/>
        <family val="2"/>
      </rPr>
      <t/>
    </r>
  </si>
  <si>
    <r>
      <t>B)</t>
    </r>
    <r>
      <rPr>
        <sz val="12"/>
        <color theme="1"/>
        <rFont val="Arial Narrow"/>
        <family val="2"/>
      </rPr>
      <t xml:space="preserve">: Panoramica finanziaria e calcolo dei costi che danno diritto ai contributi i base alla versione attuale dell'OMSt (cfr. istruzioni) --&gt; Indicare i valori effettivi degli investimenti per i rapporti intermedi e finali
</t>
    </r>
    <r>
      <rPr>
        <b/>
        <sz val="12"/>
        <color theme="1"/>
        <rFont val="Arial Narrow"/>
        <family val="2"/>
      </rPr>
      <t xml:space="preserve">C) &amp; D) </t>
    </r>
    <r>
      <rPr>
        <sz val="12"/>
        <color theme="1"/>
        <rFont val="Arial Narrow"/>
        <family val="2"/>
      </rPr>
      <t xml:space="preserve">è compilato automaticamente -&gt; valore aggiunto: se i valori degli indicatori non variano durante il PSR, vi preghiamo di fornire le motivazioni 
</t>
    </r>
    <r>
      <rPr>
        <b/>
        <sz val="12"/>
        <color theme="1"/>
        <rFont val="Arial Narrow"/>
        <family val="2"/>
      </rPr>
      <t>E)</t>
    </r>
    <r>
      <rPr>
        <sz val="12"/>
        <color theme="1"/>
        <rFont val="Arial Narrow"/>
        <family val="2"/>
      </rPr>
      <t xml:space="preserve"> Il Controlling e Monitoring (CMV) serve ai promotori del progetto come strumento di gestione e di verifica per confrontare i valori ideali previsti con quelli effettivi e interpretare discrepanze. I valori ideali per gli anni "post 3j" e "post 6j" dvono essere definiti solo con il rapporto finale. Per l'UFAG deve essere aggiornata la tabella E) in questo documento al più tardi per i rapporti intermedi e finali. Nell'Excel "Panoramica PSR globale" occorre riunire le I</t>
    </r>
    <r>
      <rPr>
        <u/>
        <sz val="12"/>
        <color theme="1"/>
        <rFont val="Arial Narrow"/>
        <family val="2"/>
      </rPr>
      <t>nformazioni CMV delle tabelle E) e B)</t>
    </r>
    <r>
      <rPr>
        <sz val="12"/>
        <color theme="1"/>
        <rFont val="Arial Narrow"/>
        <family val="2"/>
      </rPr>
      <t xml:space="preserve"> di tutti i sottoprogetti del PSR e inoltrarle con il rapporto. Le cifre / gli indicatori sugli obiettivi C) Redditività e D) Valore aggiunto per l'agricoltura devono essere indicati qui come indicatori obbligatori. </t>
    </r>
    <r>
      <rPr>
        <u/>
        <sz val="12"/>
        <color theme="1"/>
        <rFont val="Arial Narrow"/>
        <family val="2"/>
      </rPr>
      <t>Inoltre possono</t>
    </r>
    <r>
      <rPr>
        <sz val="12"/>
        <color theme="1"/>
        <rFont val="Arial Narrow"/>
        <family val="2"/>
      </rPr>
      <t xml:space="preserve"> essere indicati altri obiettivi e indicatori nel settore ambiente, valorizzazione della regione e sviluppi sociali.  </t>
    </r>
  </si>
  <si>
    <r>
      <t xml:space="preserve">Spese dirette </t>
    </r>
    <r>
      <rPr>
        <sz val="14"/>
        <rFont val="Arial Narrow"/>
        <family val="2"/>
      </rPr>
      <t>(spese per materiale, merci, servizi)</t>
    </r>
  </si>
  <si>
    <r>
      <t xml:space="preserve">Ricavi </t>
    </r>
    <r>
      <rPr>
        <sz val="14"/>
        <rFont val="Arial Narrow"/>
        <family val="2"/>
      </rPr>
      <t>(dalle vendite, servizi, PD, ecc.)</t>
    </r>
  </si>
  <si>
    <r>
      <t>EBITDA</t>
    </r>
    <r>
      <rPr>
        <i/>
        <sz val="14"/>
        <color theme="1"/>
        <rFont val="Arial Narrow"/>
        <family val="2"/>
      </rPr>
      <t>(risultato d’esercizio meno interessi, tasse e ammortamenti)</t>
    </r>
  </si>
  <si>
    <r>
      <t>EBT</t>
    </r>
    <r>
      <rPr>
        <i/>
        <sz val="14"/>
        <color theme="1"/>
        <rFont val="Arial Narrow"/>
        <family val="2"/>
      </rPr>
      <t>(risultato al lordo di interessi e tasse)</t>
    </r>
  </si>
  <si>
    <r>
      <t xml:space="preserve">EBT </t>
    </r>
    <r>
      <rPr>
        <i/>
        <sz val="14"/>
        <color theme="1"/>
        <rFont val="Arial Narrow"/>
        <family val="2"/>
      </rPr>
      <t>(risultato al lordo delle tasse)</t>
    </r>
  </si>
  <si>
    <r>
      <t xml:space="preserve">* Aprire completamente il foglio Excel: </t>
    </r>
    <r>
      <rPr>
        <sz val="12"/>
        <rFont val="Arial Narrow"/>
        <family val="2"/>
      </rPr>
      <t xml:space="preserve">cliccando sui simboli "+" nel margine grigio a sinistra dell'Excel (accanto alle righe/ colonne del titolo) è possibile aprire l'intero foglio o con il simbolo "-" richiudere parti di esso. 
</t>
    </r>
    <r>
      <rPr>
        <b/>
        <sz val="12"/>
        <rFont val="Arial Narrow"/>
        <family val="2"/>
      </rPr>
      <t>1) Investimenti</t>
    </r>
    <r>
      <rPr>
        <sz val="12"/>
        <rFont val="Arial Narrow"/>
        <family val="2"/>
      </rPr>
      <t xml:space="preserve">: aggiungere l'importo dell'investimento e selezionare la fonte del finanziamento nonché l'aliquota dell'ammortamento e indicare la percentuale di manutenzione. I contributi delle fonti di finanziamento sono riportati automaticamente nella panoramica 3) Fonte di finanziamento. </t>
    </r>
    <r>
      <rPr>
        <b/>
        <sz val="12"/>
        <rFont val="Arial Narrow"/>
        <family val="2"/>
      </rPr>
      <t xml:space="preserve">Attenzione: </t>
    </r>
    <r>
      <rPr>
        <sz val="12"/>
        <rFont val="Arial Narrow"/>
        <family val="2"/>
      </rPr>
      <t xml:space="preserve">il 20% dei contributi pubblici è versato solo nell'ultimo anno, dopo il conteggio finale. Ovvero questa quota deve essere prefinanziata con un'altra fonte di finanziamento e può essere rimborsata l'ultimo anno.  
</t>
    </r>
    <r>
      <rPr>
        <b/>
        <sz val="12"/>
        <rFont val="Arial Narrow"/>
        <family val="2"/>
      </rPr>
      <t>2) Disinvestimento:</t>
    </r>
    <r>
      <rPr>
        <sz val="12"/>
        <rFont val="Arial Narrow"/>
        <family val="2"/>
      </rPr>
      <t xml:space="preserve"> vendita di impianti
</t>
    </r>
    <r>
      <rPr>
        <b/>
        <sz val="12"/>
        <rFont val="Arial Narrow"/>
        <family val="2"/>
      </rPr>
      <t>3)</t>
    </r>
    <r>
      <rPr>
        <sz val="12"/>
        <rFont val="Arial Narrow"/>
        <family val="2"/>
      </rPr>
      <t xml:space="preserve"> </t>
    </r>
    <r>
      <rPr>
        <b/>
        <sz val="12"/>
        <rFont val="Arial Narrow"/>
        <family val="2"/>
      </rPr>
      <t>Finanziamento</t>
    </r>
    <r>
      <rPr>
        <sz val="12"/>
        <rFont val="Arial Narrow"/>
        <family val="2"/>
      </rPr>
      <t xml:space="preserve">: per le singole fonti di finanziamento indicare nelle righe gialle il capitale necessario supplementare per le attività operative (capitale aziendale) nonché i rimborsi  
</t>
    </r>
  </si>
  <si>
    <t>Contributo communale</t>
  </si>
  <si>
    <t>afp di terzi (aiuto ai contadini di montagna, fondazionii, ecc.)</t>
  </si>
  <si>
    <t>1. Panoramica</t>
  </si>
  <si>
    <t>5. Panoramica</t>
  </si>
  <si>
    <t>Campicoltura (incl. centri di raccolta di cereali)</t>
  </si>
  <si>
    <t>Mulini</t>
  </si>
  <si>
    <t>Regione di pianura: trasformazione, stoccaggio e commercializzazione  in comune di prodotti agricoli regionali</t>
  </si>
  <si>
    <t>Ampliamento_e_ulteriore_sviluppo_ramo_aziendale_nell’azienda_agricola</t>
  </si>
  <si>
    <t>Agriturismo: pernottamento, ristorazione, esperienze</t>
  </si>
  <si>
    <t>Trasformazione e stoccaggio</t>
  </si>
  <si>
    <t>Vendita</t>
  </si>
  <si>
    <t>ZC: trasformazione, stoccaggio e commercializzazione in comune di prodotti agricoli regionali</t>
  </si>
  <si>
    <t>ZM: trasformazione, stoccaggio e commercializzazione in comune di prodotti agricoli regionali</t>
  </si>
  <si>
    <r>
      <rPr>
        <b/>
        <sz val="12"/>
        <color theme="7" tint="-0.249977111117893"/>
        <rFont val="Arial Narrow"/>
        <family val="2"/>
      </rPr>
      <t>* Ulteriori spiegazioni sul tipo di PSR, sull'orientamento e sul tipo di progetto:</t>
    </r>
    <r>
      <rPr>
        <sz val="12"/>
        <rFont val="Arial Narrow"/>
        <family val="2"/>
      </rPr>
      <t xml:space="preserve">
Tipo di PSR: orientato alla catena di valore aggiunto o intersettoriale secondo l'OMSt
Orientamento e tipo di progetto: per i progetti PSR si distinguono 5 diversi orientamenti e i relativi tipi di progetto, questa è la base per l'ulteriore elaborazione dei dati interna all'UFAG. Un PSR deve presentare almeno 3 sottoprogetti con diversi orientamenti laddove "Amministrazione PSR" non è considerato un sottoprogetto a sé stante. Per i sottoprogetti il cui ente promotore è una singola azienda nell’azienda agricola, selezionare l’orientamento  «Ampliamento e ulteriore sviluppo ramo aziendale nell’azienda agricola». Tutti gli altri enti promotori selezionano l’orientamento e il tipo di progetto che descrive al meglio l’investimento previsto, tra le altre cose effettuato con un finanziamento pubblico. Se un SP presenta investimenti in diversi tipi di progetto, va indicato quello con la maggiore cifra d’affari. 
1. Produzione: frutta e verdura, campicoltura (incl. centri di raccolta di cereali), vino, latte, ingrasso, alpe (latte, ingrasso, stalla), altro
2. Trasformazione F e V, mulini, vinificazione, latte, carne, alpe, altro
3. Commercializzazione: vendita, logistica e stoccaggio, ristorazione, comunicazione/marketing, altro
4. Ampliamento e ulteriore sviluppo ramo aziendale nell’azienda agricola: agriturismo (pernottamento, ristorazione, esperienze), trasformazione e stoccaggio, vendita diretta, offerte pedagogiche, energie rinnovabili, altro
5. Altri: valorizzazione della regione, amministrazione PSR (non vale come SP)</t>
    </r>
  </si>
  <si>
    <t xml:space="preserve">Cashflow dall'attività </t>
  </si>
  <si>
    <t>Contributo cantonale escl. bonus PSR</t>
  </si>
  <si>
    <t>ZM II - IV, regione d'estivazione</t>
  </si>
  <si>
    <t>Edifici alpestre</t>
  </si>
  <si>
    <t xml:space="preserve">Guida:
- compilare 1 riga per provenienza della materia prima 
- integrare le celle colorate in blu delle righe dei risultati nella tabella B) "Panoramica dei finanziamenti incl. calcolo dei contributi pubblici" nel foglio Excel "Panoramica SP"
</t>
  </si>
  <si>
    <r>
      <t>Ubicazione dell'azienda = Provenienza della materia prima</t>
    </r>
    <r>
      <rPr>
        <sz val="12"/>
        <color theme="1"/>
        <rFont val="Arial Narrow"/>
        <family val="2"/>
      </rPr>
      <t xml:space="preserve"> (art. 19f cpv. 4 OMSt)</t>
    </r>
  </si>
  <si>
    <t>Provenienza della materia prima trasformata (art. 19 cpv. 6 OMSt)</t>
  </si>
  <si>
    <t>% quota della provenienza rispetto al quantitativo totale trasformato</t>
  </si>
  <si>
    <t>Tipo (PSR, costruzioni)</t>
  </si>
  <si>
    <t>… selezionare provenienza</t>
  </si>
  <si>
    <t>Regione di montagna o d’estivazione</t>
  </si>
  <si>
    <t>Collina</t>
  </si>
  <si>
    <t>Provenienza della materia prima</t>
  </si>
  <si>
    <t>Investimento, Provenienza della materia prima 1</t>
  </si>
  <si>
    <t>Investimento, Provenienza della materia prima 2</t>
  </si>
  <si>
    <t>Investimento, Provenienza della materia prima 3</t>
  </si>
  <si>
    <t xml:space="preserve">- Misure per la trasformazione collettiva: si prega di utilizzare il foglio Excel "Calcolo trasf. colletiva" e di riportare qui le celle colorate in blu
-Per calcolare gli aiuti agli investimenti relativi ai provvedimenti edilizi è possibile utilizzare i moduli di calcolo n. 41, 47, 73 (disponibili online) --&gt; si prega di riportare il contributo cantonale nella colonna "Contributo cantonale escl. bonus PSR" e di allegare il modulo di calcolo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</si>
</sst>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CHF&quot;\ #,##0"/>
    <numFmt numFmtId="167" formatCode="0.000%"/>
    <numFmt numFmtId="168" formatCode="0.0000%"/>
  </numFmts>
  <fonts count="48" x14ac:knownFonts="1">
    <font>
      <sz val="11"/>
      <color theme="1"/>
      <name val="Arial"/>
      <family val="2"/>
    </font>
    <font>
      <sz val="11"/>
      <color theme="1"/>
      <name val="Arial"/>
      <family val="2"/>
    </font>
    <font>
      <sz val="11"/>
      <color theme="1"/>
      <name val="Arial Narrow"/>
      <family val="2"/>
    </font>
    <font>
      <sz val="10"/>
      <color theme="1"/>
      <name val="Arial Narrow"/>
      <family val="2"/>
    </font>
    <font>
      <b/>
      <sz val="10"/>
      <name val="Arial Narrow"/>
      <family val="2"/>
    </font>
    <font>
      <sz val="10"/>
      <color rgb="FFFF0000"/>
      <name val="Arial Narrow"/>
      <family val="2"/>
    </font>
    <font>
      <sz val="11"/>
      <name val="Arial Narrow"/>
      <family val="2"/>
    </font>
    <font>
      <sz val="9"/>
      <color indexed="81"/>
      <name val="Segoe UI"/>
      <family val="2"/>
    </font>
    <font>
      <b/>
      <sz val="9"/>
      <color indexed="81"/>
      <name val="Segoe UI"/>
      <family val="2"/>
    </font>
    <font>
      <b/>
      <sz val="12"/>
      <name val="Arial Narrow"/>
      <family val="2"/>
    </font>
    <font>
      <sz val="12"/>
      <name val="Arial Narrow"/>
      <family val="2"/>
    </font>
    <font>
      <sz val="12"/>
      <color rgb="FFFF0000"/>
      <name val="Arial Narrow"/>
      <family val="2"/>
    </font>
    <font>
      <sz val="12"/>
      <color theme="1"/>
      <name val="Arial Narrow"/>
      <family val="2"/>
    </font>
    <font>
      <sz val="11"/>
      <color theme="1"/>
      <name val="Frutiger 45"/>
      <family val="2"/>
    </font>
    <font>
      <sz val="18"/>
      <name val="Arial Narrow"/>
      <family val="2"/>
    </font>
    <font>
      <sz val="12"/>
      <color rgb="FF7030A0"/>
      <name val="Arial Narrow"/>
      <family val="2"/>
    </font>
    <font>
      <b/>
      <sz val="12"/>
      <color rgb="FF7030A0"/>
      <name val="Arial Narrow"/>
      <family val="2"/>
    </font>
    <font>
      <sz val="9"/>
      <color theme="1"/>
      <name val="Arial Narrow"/>
      <family val="2"/>
    </font>
    <font>
      <sz val="12"/>
      <color theme="1"/>
      <name val="Arial Narrow"/>
      <family val="2"/>
    </font>
    <font>
      <b/>
      <sz val="16"/>
      <name val="Arial Narrow"/>
      <family val="2"/>
    </font>
    <font>
      <sz val="22"/>
      <color theme="1"/>
      <name val="Arial Narrow"/>
      <family val="2"/>
    </font>
    <font>
      <sz val="9"/>
      <color rgb="FF000000"/>
      <name val="Arial Narrow"/>
      <family val="2"/>
    </font>
    <font>
      <sz val="9"/>
      <color theme="1"/>
      <name val="Arial Narrow"/>
      <family val="2"/>
    </font>
    <font>
      <sz val="26"/>
      <color theme="1"/>
      <name val="Arial Narrow"/>
      <family val="2"/>
    </font>
    <font>
      <sz val="26"/>
      <name val="Arial Narrow"/>
      <family val="2"/>
    </font>
    <font>
      <b/>
      <sz val="26"/>
      <color theme="7" tint="-0.249977111117893"/>
      <name val="Arial Narrow"/>
      <family val="2"/>
    </font>
    <font>
      <sz val="18"/>
      <color indexed="81"/>
      <name val="Segoe UI"/>
      <family val="2"/>
    </font>
    <font>
      <sz val="14"/>
      <color indexed="81"/>
      <name val="Segoe UI"/>
      <family val="2"/>
    </font>
    <font>
      <b/>
      <sz val="12"/>
      <color theme="1"/>
      <name val="Arial Narrow"/>
      <family val="2"/>
    </font>
    <font>
      <b/>
      <sz val="12"/>
      <color theme="7" tint="-0.249977111117893"/>
      <name val="Arial Narrow"/>
      <family val="2"/>
    </font>
    <font>
      <u/>
      <sz val="12"/>
      <color theme="1"/>
      <name val="Arial Narrow"/>
      <family val="2"/>
    </font>
    <font>
      <b/>
      <sz val="12"/>
      <color rgb="FF00B050"/>
      <name val="Arial Narrow"/>
      <family val="2"/>
    </font>
    <font>
      <b/>
      <i/>
      <sz val="12"/>
      <color theme="1"/>
      <name val="Arial Narrow"/>
      <family val="2"/>
    </font>
    <font>
      <b/>
      <sz val="12"/>
      <color theme="1"/>
      <name val="Arial"/>
      <family val="2"/>
    </font>
    <font>
      <b/>
      <sz val="12"/>
      <color indexed="8"/>
      <name val="Arial Narrow"/>
      <family val="2"/>
    </font>
    <font>
      <sz val="12"/>
      <color theme="1"/>
      <name val="Frutiger 45"/>
      <family val="2"/>
    </font>
    <font>
      <sz val="12"/>
      <color indexed="8"/>
      <name val="Arial Narrow"/>
      <family val="2"/>
    </font>
    <font>
      <b/>
      <sz val="12"/>
      <color rgb="FFFF0000"/>
      <name val="Arial Narrow"/>
      <family val="2"/>
    </font>
    <font>
      <sz val="12"/>
      <color theme="1"/>
      <name val="Arial"/>
      <family val="2"/>
    </font>
    <font>
      <sz val="12"/>
      <color rgb="FF00B050"/>
      <name val="Arial Narrow"/>
      <family val="2"/>
    </font>
    <font>
      <i/>
      <sz val="12"/>
      <name val="Arial Narrow"/>
      <family val="2"/>
    </font>
    <font>
      <b/>
      <sz val="14"/>
      <name val="Arial Narrow"/>
      <family val="2"/>
    </font>
    <font>
      <sz val="14"/>
      <name val="Arial Narrow"/>
      <family val="2"/>
    </font>
    <font>
      <sz val="14"/>
      <color theme="1"/>
      <name val="Arial Narrow"/>
      <family val="2"/>
    </font>
    <font>
      <b/>
      <i/>
      <sz val="14"/>
      <color theme="1"/>
      <name val="Arial Narrow"/>
      <family val="2"/>
    </font>
    <font>
      <sz val="14"/>
      <color rgb="FF7030A0"/>
      <name val="Arial Narrow"/>
      <family val="2"/>
    </font>
    <font>
      <i/>
      <sz val="14"/>
      <color theme="1"/>
      <name val="Arial Narrow"/>
      <family val="2"/>
    </font>
    <font>
      <b/>
      <sz val="14"/>
      <color theme="1"/>
      <name val="Arial Narrow"/>
      <family val="2"/>
    </font>
  </fonts>
  <fills count="1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FFFF00"/>
        <bgColor indexed="64"/>
      </patternFill>
    </fill>
    <fill>
      <patternFill patternType="lightUp"/>
    </fill>
    <fill>
      <patternFill patternType="solid">
        <fgColor rgb="FFDDEBF7"/>
        <bgColor indexed="64"/>
      </patternFill>
    </fill>
    <fill>
      <patternFill patternType="solid">
        <fgColor theme="4" tint="0.79998168889431442"/>
        <bgColor indexed="64"/>
      </patternFill>
    </fill>
    <fill>
      <patternFill patternType="solid">
        <fgColor theme="4" tint="0.59999389629810485"/>
        <bgColor indexed="64"/>
      </patternFill>
    </fill>
  </fills>
  <borders count="1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dotted">
        <color indexed="64"/>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ashed">
        <color auto="1"/>
      </right>
      <top/>
      <bottom/>
      <diagonal/>
    </border>
    <border>
      <left/>
      <right style="dashed">
        <color auto="1"/>
      </right>
      <top style="thin">
        <color indexed="64"/>
      </top>
      <bottom style="dotted">
        <color indexed="64"/>
      </bottom>
      <diagonal/>
    </border>
    <border>
      <left/>
      <right style="dashed">
        <color auto="1"/>
      </right>
      <top/>
      <bottom style="dotted">
        <color indexed="64"/>
      </bottom>
      <diagonal/>
    </border>
    <border>
      <left/>
      <right style="dashed">
        <color auto="1"/>
      </right>
      <top style="thin">
        <color indexed="64"/>
      </top>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style="thick">
        <color theme="7" tint="0.79998168889431442"/>
      </left>
      <right/>
      <top/>
      <bottom/>
      <diagonal/>
    </border>
    <border>
      <left/>
      <right style="thick">
        <color theme="7" tint="0.79998168889431442"/>
      </right>
      <top/>
      <bottom/>
      <diagonal/>
    </border>
    <border>
      <left style="thick">
        <color theme="7" tint="0.79998168889431442"/>
      </left>
      <right/>
      <top/>
      <bottom style="thick">
        <color theme="7" tint="0.79998168889431442"/>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bottom style="double">
        <color indexed="64"/>
      </bottom>
      <diagonal/>
    </border>
    <border>
      <left style="dotted">
        <color indexed="64"/>
      </left>
      <right style="thin">
        <color indexed="64"/>
      </right>
      <top/>
      <bottom style="double">
        <color indexed="64"/>
      </bottom>
      <diagonal/>
    </border>
    <border>
      <left/>
      <right style="thin">
        <color indexed="64"/>
      </right>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style="dashed">
        <color auto="1"/>
      </right>
      <top style="dotted">
        <color indexed="64"/>
      </top>
      <bottom/>
      <diagonal/>
    </border>
    <border>
      <left style="dashed">
        <color auto="1"/>
      </left>
      <right style="dotted">
        <color indexed="64"/>
      </right>
      <top style="thin">
        <color indexed="64"/>
      </top>
      <bottom/>
      <diagonal/>
    </border>
    <border>
      <left style="dashed">
        <color auto="1"/>
      </left>
      <right style="dotted">
        <color auto="1"/>
      </right>
      <top style="thin">
        <color indexed="64"/>
      </top>
      <bottom style="dotted">
        <color indexed="64"/>
      </bottom>
      <diagonal/>
    </border>
    <border>
      <left style="dashed">
        <color auto="1"/>
      </left>
      <right style="dotted">
        <color auto="1"/>
      </right>
      <top/>
      <bottom/>
      <diagonal/>
    </border>
    <border>
      <left style="dashed">
        <color auto="1"/>
      </left>
      <right style="dotted">
        <color indexed="64"/>
      </right>
      <top/>
      <bottom style="thin">
        <color indexed="64"/>
      </bottom>
      <diagonal/>
    </border>
    <border>
      <left style="dotted">
        <color indexed="64"/>
      </left>
      <right/>
      <top style="dotted">
        <color indexed="64"/>
      </top>
      <bottom/>
      <diagonal/>
    </border>
    <border>
      <left/>
      <right style="dashed">
        <color auto="1"/>
      </right>
      <top/>
      <bottom style="thin">
        <color indexed="64"/>
      </bottom>
      <diagonal/>
    </border>
    <border>
      <left style="dashed">
        <color auto="1"/>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right/>
      <top style="thick">
        <color theme="7" tint="0.79995117038483843"/>
      </top>
      <bottom/>
      <diagonal/>
    </border>
    <border>
      <left style="thick">
        <color theme="7" tint="0.79998168889431442"/>
      </left>
      <right/>
      <top style="thin">
        <color indexed="64"/>
      </top>
      <bottom style="thick">
        <color theme="7" tint="0.79995117038483843"/>
      </bottom>
      <diagonal/>
    </border>
    <border>
      <left/>
      <right/>
      <top style="thin">
        <color indexed="64"/>
      </top>
      <bottom style="thick">
        <color theme="7" tint="0.79995117038483843"/>
      </bottom>
      <diagonal/>
    </border>
    <border>
      <left style="medium">
        <color rgb="FFA3A3A3"/>
      </left>
      <right style="medium">
        <color rgb="FFA3A3A3"/>
      </right>
      <top style="medium">
        <color rgb="FFA3A3A3"/>
      </top>
      <bottom style="medium">
        <color rgb="FFA3A3A3"/>
      </bottom>
      <diagonal/>
    </border>
    <border>
      <left style="thin">
        <color indexed="64"/>
      </left>
      <right style="dotted">
        <color indexed="64"/>
      </right>
      <top/>
      <bottom style="double">
        <color indexed="64"/>
      </bottom>
      <diagonal/>
    </border>
    <border>
      <left style="thin">
        <color indexed="64"/>
      </left>
      <right/>
      <top/>
      <bottom style="double">
        <color indexed="64"/>
      </bottom>
      <diagonal/>
    </border>
    <border>
      <left style="thick">
        <color theme="7" tint="0.79998168889431442"/>
      </left>
      <right/>
      <top style="thin">
        <color indexed="64"/>
      </top>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top style="dotted">
        <color indexed="64"/>
      </top>
      <bottom style="dotted">
        <color indexed="64"/>
      </bottom>
      <diagonal/>
    </border>
  </borders>
  <cellStyleXfs count="5">
    <xf numFmtId="0" fontId="0" fillId="0" borderId="0"/>
    <xf numFmtId="9" fontId="1" fillId="0" borderId="0" applyFont="0" applyFill="0" applyBorder="0" applyAlignment="0" applyProtection="0"/>
    <xf numFmtId="0" fontId="1" fillId="8" borderId="51" applyNumberFormat="0" applyFont="0" applyAlignment="0" applyProtection="0"/>
    <xf numFmtId="0" fontId="1" fillId="7" borderId="0" applyNumberFormat="0" applyBorder="0" applyAlignment="0" applyProtection="0"/>
    <xf numFmtId="0" fontId="13" fillId="0" borderId="0"/>
  </cellStyleXfs>
  <cellXfs count="1037">
    <xf numFmtId="0" fontId="0" fillId="0" borderId="0" xfId="0"/>
    <xf numFmtId="0" fontId="9" fillId="3" borderId="60" xfId="0" applyFont="1" applyFill="1" applyBorder="1" applyAlignment="1">
      <alignment vertical="center"/>
    </xf>
    <xf numFmtId="0" fontId="2" fillId="0" borderId="0" xfId="0" applyFont="1" applyAlignment="1" applyProtection="1">
      <alignment vertical="top"/>
      <protection locked="0"/>
    </xf>
    <xf numFmtId="0" fontId="2" fillId="0" borderId="0" xfId="0" applyFont="1" applyProtection="1">
      <protection locked="0"/>
    </xf>
    <xf numFmtId="0" fontId="6" fillId="0" borderId="0" xfId="0" applyFont="1" applyProtection="1">
      <protection locked="0"/>
    </xf>
    <xf numFmtId="0" fontId="6" fillId="0" borderId="0" xfId="0" applyFont="1" applyAlignment="1" applyProtection="1">
      <alignment vertical="top"/>
      <protection locked="0"/>
    </xf>
    <xf numFmtId="0" fontId="3" fillId="0" borderId="0" xfId="0" applyFont="1" applyProtection="1">
      <protection locked="0"/>
    </xf>
    <xf numFmtId="0" fontId="9" fillId="0" borderId="0" xfId="0" applyFont="1" applyFill="1" applyAlignment="1" applyProtection="1">
      <alignment vertical="top"/>
      <protection locked="0"/>
    </xf>
    <xf numFmtId="0" fontId="12" fillId="0" borderId="0" xfId="0" applyFont="1" applyProtection="1">
      <protection locked="0"/>
    </xf>
    <xf numFmtId="0" fontId="10" fillId="0" borderId="110" xfId="0" applyFont="1" applyBorder="1" applyAlignment="1" applyProtection="1">
      <alignment horizontal="left" vertical="top" wrapText="1"/>
      <protection locked="0"/>
    </xf>
    <xf numFmtId="0" fontId="12" fillId="0" borderId="0" xfId="0" applyFont="1" applyAlignment="1" applyProtection="1">
      <alignment vertical="top"/>
      <protection locked="0"/>
    </xf>
    <xf numFmtId="0" fontId="12" fillId="0" borderId="0" xfId="0" applyFont="1" applyBorder="1" applyAlignment="1" applyProtection="1">
      <alignment vertical="top"/>
      <protection locked="0"/>
    </xf>
    <xf numFmtId="9" fontId="12" fillId="0" borderId="0" xfId="0" applyNumberFormat="1" applyFont="1" applyProtection="1">
      <protection locked="0"/>
    </xf>
    <xf numFmtId="1" fontId="12" fillId="0" borderId="0" xfId="0" applyNumberFormat="1" applyFont="1" applyProtection="1">
      <protection locked="0"/>
    </xf>
    <xf numFmtId="0" fontId="14" fillId="0" borderId="0" xfId="0" applyFont="1" applyAlignment="1" applyProtection="1">
      <alignment vertical="center"/>
      <protection locked="0"/>
    </xf>
    <xf numFmtId="9" fontId="12" fillId="0" borderId="0" xfId="1" applyFont="1" applyAlignment="1" applyProtection="1">
      <alignment vertical="top"/>
      <protection locked="0"/>
    </xf>
    <xf numFmtId="0" fontId="10" fillId="0" borderId="0" xfId="0" applyFont="1" applyProtection="1">
      <protection locked="0"/>
    </xf>
    <xf numFmtId="0" fontId="10" fillId="0" borderId="0" xfId="0" applyFont="1" applyAlignment="1">
      <alignment horizontal="left" vertical="top"/>
    </xf>
    <xf numFmtId="0" fontId="11" fillId="0" borderId="68" xfId="0" applyFont="1" applyBorder="1" applyAlignment="1">
      <alignment horizontal="left" vertical="top" wrapText="1"/>
    </xf>
    <xf numFmtId="9" fontId="12" fillId="0" borderId="0" xfId="1" applyFont="1" applyAlignment="1">
      <alignment horizontal="left" vertical="top"/>
    </xf>
    <xf numFmtId="9" fontId="10" fillId="0" borderId="0" xfId="0" applyNumberFormat="1" applyFont="1" applyAlignment="1">
      <alignment horizontal="left" vertical="top"/>
    </xf>
    <xf numFmtId="9" fontId="12" fillId="0" borderId="7" xfId="1" applyFont="1" applyBorder="1" applyAlignment="1">
      <alignment horizontal="left" vertical="top"/>
    </xf>
    <xf numFmtId="0" fontId="10" fillId="0" borderId="7" xfId="0" applyFont="1" applyBorder="1" applyAlignment="1">
      <alignment horizontal="left" vertical="top"/>
    </xf>
    <xf numFmtId="9" fontId="10" fillId="0" borderId="0" xfId="1" applyFont="1" applyAlignment="1">
      <alignment horizontal="left" vertical="top"/>
    </xf>
    <xf numFmtId="0" fontId="10" fillId="0" borderId="0" xfId="0" applyFont="1" applyAlignment="1">
      <alignment vertical="top"/>
    </xf>
    <xf numFmtId="0" fontId="9" fillId="0" borderId="1" xfId="0" applyFont="1" applyBorder="1" applyAlignment="1">
      <alignment vertical="top"/>
    </xf>
    <xf numFmtId="0" fontId="10" fillId="0" borderId="7" xfId="0" applyFont="1" applyBorder="1" applyAlignment="1">
      <alignment vertical="top"/>
    </xf>
    <xf numFmtId="0" fontId="9" fillId="3" borderId="4" xfId="0" applyFont="1" applyFill="1" applyBorder="1" applyAlignment="1">
      <alignment vertical="top"/>
    </xf>
    <xf numFmtId="0" fontId="9" fillId="3" borderId="10" xfId="0" applyFont="1" applyFill="1" applyBorder="1" applyAlignment="1">
      <alignment vertical="top"/>
    </xf>
    <xf numFmtId="0" fontId="10" fillId="0" borderId="8" xfId="0" applyFont="1" applyBorder="1" applyAlignment="1">
      <alignment vertical="top"/>
    </xf>
    <xf numFmtId="0" fontId="9" fillId="0" borderId="1" xfId="0" applyFont="1" applyBorder="1" applyAlignment="1">
      <alignment vertical="top" wrapText="1"/>
    </xf>
    <xf numFmtId="0" fontId="9" fillId="0" borderId="8" xfId="0" applyFont="1" applyBorder="1" applyAlignment="1">
      <alignment vertical="top"/>
    </xf>
    <xf numFmtId="0" fontId="9" fillId="0" borderId="7" xfId="0" applyFont="1" applyBorder="1" applyAlignment="1">
      <alignment vertical="top"/>
    </xf>
    <xf numFmtId="0" fontId="9" fillId="3" borderId="41" xfId="0" applyFont="1" applyFill="1" applyBorder="1" applyAlignment="1">
      <alignment vertical="top" wrapText="1"/>
    </xf>
    <xf numFmtId="0" fontId="9" fillId="0" borderId="2" xfId="0" applyFont="1" applyBorder="1" applyAlignment="1">
      <alignment vertical="top" wrapText="1"/>
    </xf>
    <xf numFmtId="0" fontId="9" fillId="0" borderId="10" xfId="0" applyFont="1" applyFill="1" applyBorder="1" applyAlignment="1">
      <alignment vertical="top" wrapText="1"/>
    </xf>
    <xf numFmtId="0" fontId="9" fillId="0" borderId="4" xfId="0" applyFont="1" applyBorder="1" applyAlignment="1">
      <alignment vertical="top"/>
    </xf>
    <xf numFmtId="0" fontId="10" fillId="0" borderId="68" xfId="0" applyFont="1" applyFill="1" applyBorder="1" applyAlignment="1">
      <alignment vertical="top" wrapText="1"/>
    </xf>
    <xf numFmtId="0" fontId="9" fillId="0" borderId="0" xfId="0" applyFont="1" applyBorder="1" applyAlignment="1">
      <alignment vertical="top" wrapText="1"/>
    </xf>
    <xf numFmtId="0" fontId="9" fillId="0" borderId="7" xfId="0" applyFont="1" applyFill="1" applyBorder="1" applyAlignment="1">
      <alignment vertical="top" wrapText="1"/>
    </xf>
    <xf numFmtId="0" fontId="9" fillId="0" borderId="0" xfId="0" applyFont="1" applyBorder="1" applyAlignment="1">
      <alignment vertical="top"/>
    </xf>
    <xf numFmtId="0" fontId="9" fillId="0" borderId="0" xfId="0" applyFont="1" applyFill="1" applyBorder="1" applyAlignment="1">
      <alignment vertical="top" wrapText="1"/>
    </xf>
    <xf numFmtId="0" fontId="10" fillId="0" borderId="68" xfId="0" applyFont="1" applyBorder="1" applyAlignment="1">
      <alignment horizontal="left" vertical="top" wrapText="1"/>
    </xf>
    <xf numFmtId="0" fontId="10" fillId="0" borderId="7" xfId="0" applyFont="1" applyBorder="1" applyAlignment="1">
      <alignment horizontal="left" vertical="top" wrapText="1"/>
    </xf>
    <xf numFmtId="9" fontId="10" fillId="9" borderId="0" xfId="1" applyFont="1" applyFill="1" applyAlignment="1">
      <alignment horizontal="left" vertical="top"/>
    </xf>
    <xf numFmtId="9" fontId="12" fillId="9" borderId="0" xfId="1" applyFont="1" applyFill="1" applyAlignment="1">
      <alignment horizontal="left" vertical="top"/>
    </xf>
    <xf numFmtId="0" fontId="12" fillId="0" borderId="0" xfId="0" applyFont="1"/>
    <xf numFmtId="0" fontId="15" fillId="0" borderId="68" xfId="0" applyFont="1" applyBorder="1" applyAlignment="1">
      <alignment horizontal="left" vertical="top" wrapText="1"/>
    </xf>
    <xf numFmtId="0" fontId="10" fillId="0" borderId="7" xfId="0" applyFont="1" applyBorder="1" applyAlignment="1">
      <alignment vertical="top" wrapText="1"/>
    </xf>
    <xf numFmtId="0" fontId="9" fillId="3" borderId="54" xfId="0" applyFont="1" applyFill="1" applyBorder="1" applyAlignment="1">
      <alignment vertical="top" wrapText="1"/>
    </xf>
    <xf numFmtId="0" fontId="10" fillId="0" borderId="54" xfId="0" applyFont="1" applyBorder="1" applyAlignment="1">
      <alignment vertical="top" wrapText="1"/>
    </xf>
    <xf numFmtId="9" fontId="10" fillId="0" borderId="54" xfId="1" applyFont="1" applyBorder="1" applyAlignment="1">
      <alignment vertical="top" wrapText="1"/>
    </xf>
    <xf numFmtId="0" fontId="9" fillId="3" borderId="1" xfId="0" applyFont="1" applyFill="1" applyBorder="1" applyAlignment="1">
      <alignment vertical="top" wrapText="1"/>
    </xf>
    <xf numFmtId="0" fontId="12" fillId="0" borderId="54" xfId="0" applyFont="1" applyBorder="1" applyAlignment="1">
      <alignment vertical="center" wrapText="1"/>
    </xf>
    <xf numFmtId="3" fontId="12" fillId="0" borderId="53" xfId="0" applyNumberFormat="1" applyFont="1" applyFill="1" applyBorder="1"/>
    <xf numFmtId="3" fontId="12" fillId="0" borderId="66" xfId="0" applyNumberFormat="1" applyFont="1" applyFill="1" applyBorder="1"/>
    <xf numFmtId="0" fontId="12" fillId="3" borderId="2" xfId="0" applyFont="1" applyFill="1" applyBorder="1" applyAlignment="1">
      <alignment vertical="center" wrapText="1"/>
    </xf>
    <xf numFmtId="167" fontId="10" fillId="0" borderId="0" xfId="0" applyNumberFormat="1" applyFont="1" applyAlignment="1">
      <alignment horizontal="left" vertical="top"/>
    </xf>
    <xf numFmtId="0" fontId="17" fillId="0" borderId="2" xfId="0" applyFont="1" applyBorder="1" applyAlignment="1">
      <alignment vertical="center" wrapText="1"/>
    </xf>
    <xf numFmtId="0" fontId="17" fillId="0" borderId="4" xfId="0" applyFont="1" applyBorder="1" applyAlignment="1">
      <alignment vertical="center" wrapText="1"/>
    </xf>
    <xf numFmtId="0" fontId="9" fillId="2" borderId="1" xfId="0" applyFont="1" applyFill="1" applyBorder="1" applyAlignment="1">
      <alignment vertical="center"/>
    </xf>
    <xf numFmtId="0" fontId="12" fillId="0" borderId="0" xfId="0" applyFont="1" applyBorder="1" applyAlignment="1">
      <alignment vertical="center" wrapText="1"/>
    </xf>
    <xf numFmtId="0" fontId="18" fillId="0" borderId="4" xfId="0" applyFont="1" applyBorder="1" applyAlignment="1">
      <alignment vertical="center" wrapText="1"/>
    </xf>
    <xf numFmtId="0" fontId="20" fillId="2" borderId="0" xfId="0" applyFont="1" applyFill="1" applyAlignment="1" applyProtection="1">
      <alignment vertical="top"/>
      <protection locked="0"/>
    </xf>
    <xf numFmtId="0" fontId="21" fillId="11" borderId="113" xfId="0" applyFont="1" applyFill="1" applyBorder="1" applyAlignment="1">
      <alignment vertical="center" wrapText="1"/>
    </xf>
    <xf numFmtId="0" fontId="5" fillId="0" borderId="68" xfId="0" applyFont="1" applyBorder="1" applyAlignment="1">
      <alignment horizontal="left" vertical="top" wrapText="1"/>
    </xf>
    <xf numFmtId="9" fontId="3" fillId="0" borderId="7" xfId="1" applyFont="1" applyBorder="1" applyAlignment="1">
      <alignment horizontal="left" vertical="top"/>
    </xf>
    <xf numFmtId="0" fontId="22" fillId="0" borderId="4"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4" fillId="3" borderId="54" xfId="0" applyFont="1" applyFill="1" applyBorder="1" applyAlignment="1">
      <alignment vertical="top" wrapText="1"/>
    </xf>
    <xf numFmtId="0" fontId="3" fillId="0" borderId="54" xfId="0" applyFont="1" applyBorder="1" applyAlignment="1">
      <alignment vertical="center" wrapText="1"/>
    </xf>
    <xf numFmtId="0" fontId="9" fillId="0" borderId="54" xfId="0" applyFont="1" applyFill="1" applyBorder="1" applyAlignment="1">
      <alignment vertical="top" wrapText="1"/>
    </xf>
    <xf numFmtId="0" fontId="10" fillId="0" borderId="0" xfId="0" applyFont="1" applyFill="1" applyAlignment="1">
      <alignment vertical="top"/>
    </xf>
    <xf numFmtId="0" fontId="12" fillId="0" borderId="54" xfId="0" applyFont="1" applyFill="1" applyBorder="1" applyAlignment="1">
      <alignment vertical="center" wrapText="1"/>
    </xf>
    <xf numFmtId="0" fontId="12" fillId="0" borderId="0" xfId="0" applyFont="1" applyFill="1" applyBorder="1" applyAlignment="1">
      <alignment vertical="center" wrapText="1"/>
    </xf>
    <xf numFmtId="0" fontId="10" fillId="9" borderId="0" xfId="0" applyFont="1" applyFill="1" applyAlignment="1">
      <alignment horizontal="left" vertical="top"/>
    </xf>
    <xf numFmtId="0" fontId="21" fillId="9" borderId="113" xfId="0" applyFont="1" applyFill="1" applyBorder="1" applyAlignment="1">
      <alignment vertical="center" wrapText="1"/>
    </xf>
    <xf numFmtId="0" fontId="9" fillId="9" borderId="0" xfId="0" applyFont="1" applyFill="1" applyAlignment="1">
      <alignment vertical="top"/>
    </xf>
    <xf numFmtId="3" fontId="12" fillId="9" borderId="66" xfId="0" applyNumberFormat="1" applyFont="1" applyFill="1" applyBorder="1" applyAlignment="1">
      <alignment vertical="top"/>
    </xf>
    <xf numFmtId="0" fontId="9" fillId="9" borderId="1" xfId="0" applyFont="1" applyFill="1" applyBorder="1" applyAlignment="1">
      <alignment vertical="top" wrapText="1"/>
    </xf>
    <xf numFmtId="0" fontId="10" fillId="9" borderId="68" xfId="0" applyFont="1" applyFill="1" applyBorder="1" applyAlignment="1">
      <alignment horizontal="left" vertical="top" wrapText="1"/>
    </xf>
    <xf numFmtId="0" fontId="9" fillId="9" borderId="68" xfId="0" applyFont="1" applyFill="1" applyBorder="1" applyAlignment="1">
      <alignment vertical="top" wrapText="1"/>
    </xf>
    <xf numFmtId="0" fontId="9" fillId="9" borderId="1" xfId="0" applyFont="1" applyFill="1" applyBorder="1" applyAlignment="1">
      <alignment vertical="top"/>
    </xf>
    <xf numFmtId="0" fontId="15" fillId="9" borderId="0" xfId="0" applyFont="1" applyFill="1" applyBorder="1" applyAlignment="1">
      <alignment horizontal="left" vertical="top" wrapText="1"/>
    </xf>
    <xf numFmtId="0" fontId="9" fillId="9" borderId="54" xfId="0" applyFont="1" applyFill="1" applyBorder="1" applyAlignment="1">
      <alignment vertical="top" wrapText="1"/>
    </xf>
    <xf numFmtId="0" fontId="10" fillId="9" borderId="54" xfId="0" applyFont="1" applyFill="1" applyBorder="1" applyAlignment="1">
      <alignment vertical="top" wrapText="1"/>
    </xf>
    <xf numFmtId="0" fontId="17" fillId="9" borderId="2" xfId="0" applyFont="1" applyFill="1" applyBorder="1" applyAlignment="1">
      <alignment vertical="center" wrapText="1"/>
    </xf>
    <xf numFmtId="0" fontId="17" fillId="9" borderId="4" xfId="0" applyFont="1" applyFill="1" applyBorder="1" applyAlignment="1">
      <alignment vertical="center" wrapText="1"/>
    </xf>
    <xf numFmtId="0" fontId="3" fillId="9" borderId="54" xfId="0" applyFont="1" applyFill="1" applyBorder="1" applyAlignment="1">
      <alignment vertical="center" wrapText="1"/>
    </xf>
    <xf numFmtId="0" fontId="23" fillId="0" borderId="0" xfId="0" applyFont="1" applyAlignment="1" applyProtection="1">
      <alignment vertical="top"/>
      <protection locked="0"/>
    </xf>
    <xf numFmtId="0" fontId="24" fillId="0" borderId="0" xfId="0" applyFont="1" applyAlignment="1" applyProtection="1">
      <alignment horizontal="left" vertical="center"/>
      <protection locked="0"/>
    </xf>
    <xf numFmtId="0" fontId="24" fillId="0" borderId="0" xfId="0" applyFont="1" applyAlignment="1" applyProtection="1">
      <alignment vertical="top"/>
      <protection locked="0"/>
    </xf>
    <xf numFmtId="0" fontId="28" fillId="2" borderId="0" xfId="0" applyFont="1" applyFill="1" applyAlignment="1" applyProtection="1">
      <alignment vertical="top"/>
      <protection locked="0"/>
    </xf>
    <xf numFmtId="0" fontId="28" fillId="2" borderId="0" xfId="0" applyFont="1" applyFill="1" applyAlignment="1" applyProtection="1">
      <alignment vertical="top" wrapText="1"/>
      <protection locked="0"/>
    </xf>
    <xf numFmtId="0" fontId="12" fillId="2" borderId="0" xfId="0" applyFont="1" applyFill="1" applyAlignment="1" applyProtection="1">
      <alignment vertical="top"/>
      <protection locked="0"/>
    </xf>
    <xf numFmtId="0" fontId="9" fillId="0" borderId="6" xfId="0" applyFont="1" applyFill="1" applyBorder="1" applyAlignment="1" applyProtection="1">
      <alignment horizontal="left" vertical="center"/>
      <protection locked="0"/>
    </xf>
    <xf numFmtId="0" fontId="9" fillId="3" borderId="6" xfId="0" applyFont="1" applyFill="1" applyBorder="1" applyAlignment="1" applyProtection="1">
      <alignment vertical="center"/>
      <protection locked="0"/>
    </xf>
    <xf numFmtId="14" fontId="10" fillId="3" borderId="6"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Alignment="1" applyProtection="1">
      <alignment vertical="center" wrapText="1"/>
      <protection locked="0"/>
    </xf>
    <xf numFmtId="0" fontId="9" fillId="0" borderId="43" xfId="0" applyFont="1" applyFill="1" applyBorder="1" applyAlignment="1" applyProtection="1">
      <alignment horizontal="left" vertical="center"/>
      <protection locked="0"/>
    </xf>
    <xf numFmtId="0" fontId="12" fillId="4" borderId="43" xfId="0" applyFont="1" applyFill="1" applyBorder="1" applyAlignment="1" applyProtection="1">
      <alignment vertical="top"/>
      <protection locked="0"/>
    </xf>
    <xf numFmtId="0" fontId="12" fillId="4" borderId="43" xfId="0" applyFont="1" applyFill="1" applyBorder="1" applyAlignment="1" applyProtection="1">
      <alignment vertical="center"/>
      <protection locked="0"/>
    </xf>
    <xf numFmtId="0" fontId="9" fillId="0" borderId="43" xfId="0" applyFont="1" applyFill="1" applyBorder="1" applyAlignment="1" applyProtection="1">
      <alignment horizontal="left" vertical="top" wrapText="1"/>
      <protection locked="0"/>
    </xf>
    <xf numFmtId="0" fontId="10" fillId="0" borderId="43"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12" fillId="0" borderId="1" xfId="0" applyFont="1" applyFill="1" applyBorder="1" applyAlignment="1" applyProtection="1">
      <alignment vertical="center"/>
      <protection locked="0"/>
    </xf>
    <xf numFmtId="0" fontId="12" fillId="0" borderId="1" xfId="0" applyFont="1" applyFill="1" applyBorder="1" applyAlignment="1" applyProtection="1">
      <alignment vertical="center" wrapText="1"/>
      <protection locked="0"/>
    </xf>
    <xf numFmtId="0" fontId="12" fillId="0" borderId="0" xfId="0" applyFont="1" applyAlignment="1" applyProtection="1">
      <alignment vertical="top" wrapText="1"/>
      <protection locked="0"/>
    </xf>
    <xf numFmtId="0" fontId="12" fillId="0" borderId="2" xfId="0" applyFont="1" applyBorder="1" applyAlignment="1" applyProtection="1">
      <alignment vertical="top"/>
      <protection locked="0"/>
    </xf>
    <xf numFmtId="0" fontId="9" fillId="5" borderId="2" xfId="0" applyFont="1" applyFill="1" applyBorder="1" applyAlignment="1" applyProtection="1">
      <alignment vertical="center"/>
      <protection locked="0"/>
    </xf>
    <xf numFmtId="0" fontId="10" fillId="5" borderId="2" xfId="0" applyFont="1" applyFill="1" applyBorder="1" applyAlignment="1" applyProtection="1">
      <alignment vertical="center" wrapText="1"/>
      <protection locked="0"/>
    </xf>
    <xf numFmtId="0" fontId="10" fillId="0" borderId="0" xfId="0" applyFont="1" applyBorder="1" applyAlignment="1" applyProtection="1">
      <alignment vertical="top" wrapText="1"/>
      <protection locked="0"/>
    </xf>
    <xf numFmtId="0" fontId="10" fillId="0" borderId="0" xfId="0" applyFont="1" applyBorder="1" applyAlignment="1" applyProtection="1">
      <alignment vertical="top"/>
      <protection locked="0"/>
    </xf>
    <xf numFmtId="0" fontId="29" fillId="0" borderId="4" xfId="0" applyFont="1" applyBorder="1" applyAlignment="1" applyProtection="1">
      <alignment vertical="top"/>
      <protection locked="0"/>
    </xf>
    <xf numFmtId="0" fontId="10" fillId="0" borderId="4" xfId="0" applyFont="1" applyBorder="1" applyAlignment="1" applyProtection="1">
      <alignment vertical="top" wrapText="1"/>
      <protection locked="0"/>
    </xf>
    <xf numFmtId="0" fontId="9" fillId="3" borderId="0" xfId="0" applyFont="1" applyFill="1" applyBorder="1" applyAlignment="1" applyProtection="1">
      <alignment vertical="center"/>
      <protection locked="0"/>
    </xf>
    <xf numFmtId="168" fontId="12" fillId="0" borderId="0" xfId="0" applyNumberFormat="1" applyFont="1" applyAlignment="1" applyProtection="1">
      <alignment vertical="top"/>
      <protection locked="0"/>
    </xf>
    <xf numFmtId="0" fontId="11" fillId="0" borderId="0" xfId="0" applyFont="1" applyAlignment="1" applyProtection="1">
      <alignment vertical="top"/>
      <protection locked="0"/>
    </xf>
    <xf numFmtId="167" fontId="12" fillId="0" borderId="0" xfId="0" applyNumberFormat="1" applyFont="1" applyAlignment="1" applyProtection="1">
      <alignment vertical="top"/>
      <protection locked="0"/>
    </xf>
    <xf numFmtId="0" fontId="28" fillId="0" borderId="0" xfId="0" applyFont="1" applyAlignment="1" applyProtection="1">
      <alignment vertical="top" wrapText="1"/>
      <protection locked="0"/>
    </xf>
    <xf numFmtId="0" fontId="12" fillId="4" borderId="0" xfId="0" applyFont="1" applyFill="1" applyProtection="1">
      <protection locked="0"/>
    </xf>
    <xf numFmtId="0" fontId="28" fillId="0" borderId="0" xfId="0" applyFont="1" applyAlignment="1" applyProtection="1">
      <alignment vertical="top"/>
      <protection locked="0"/>
    </xf>
    <xf numFmtId="0" fontId="12" fillId="0" borderId="0" xfId="0" applyFont="1" applyFill="1" applyAlignment="1" applyProtection="1">
      <alignment horizontal="left" vertical="top" wrapText="1"/>
      <protection locked="0"/>
    </xf>
    <xf numFmtId="0" fontId="12" fillId="0" borderId="29" xfId="0" applyFont="1" applyBorder="1" applyAlignment="1" applyProtection="1">
      <alignment vertical="top"/>
      <protection locked="0"/>
    </xf>
    <xf numFmtId="0" fontId="28" fillId="0" borderId="29" xfId="0" applyFont="1" applyBorder="1" applyAlignment="1" applyProtection="1">
      <alignment vertical="top"/>
      <protection locked="0"/>
    </xf>
    <xf numFmtId="0" fontId="10" fillId="0" borderId="23" xfId="0" applyFont="1" applyBorder="1" applyAlignment="1" applyProtection="1">
      <alignment vertical="top"/>
      <protection locked="0"/>
    </xf>
    <xf numFmtId="0" fontId="12" fillId="3" borderId="23" xfId="0" applyFont="1" applyFill="1" applyBorder="1" applyAlignment="1" applyProtection="1">
      <alignment vertical="top"/>
      <protection locked="0"/>
    </xf>
    <xf numFmtId="0" fontId="12" fillId="0" borderId="23" xfId="0" applyFont="1" applyBorder="1" applyAlignment="1" applyProtection="1">
      <alignment vertical="top"/>
      <protection locked="0"/>
    </xf>
    <xf numFmtId="0" fontId="3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2" fillId="0" borderId="0" xfId="0" applyFont="1" applyFill="1" applyAlignment="1" applyProtection="1">
      <alignment vertical="top"/>
      <protection locked="0"/>
    </xf>
    <xf numFmtId="0" fontId="12" fillId="0" borderId="2" xfId="0" applyFont="1" applyBorder="1" applyProtection="1">
      <protection locked="0"/>
    </xf>
    <xf numFmtId="0" fontId="12" fillId="0" borderId="9" xfId="0" applyFont="1" applyBorder="1" applyProtection="1">
      <protection locked="0"/>
    </xf>
    <xf numFmtId="0" fontId="28" fillId="0" borderId="68" xfId="0" applyFont="1" applyBorder="1" applyAlignment="1" applyProtection="1">
      <alignment vertical="top"/>
      <protection locked="0"/>
    </xf>
    <xf numFmtId="0" fontId="9" fillId="0" borderId="68" xfId="0" applyFont="1" applyFill="1" applyBorder="1" applyAlignment="1" applyProtection="1">
      <alignment vertical="top"/>
      <protection locked="0"/>
    </xf>
    <xf numFmtId="0" fontId="28" fillId="0" borderId="23" xfId="0" applyFont="1" applyBorder="1" applyAlignment="1" applyProtection="1">
      <alignment vertical="top" wrapText="1"/>
      <protection locked="0"/>
    </xf>
    <xf numFmtId="0" fontId="28" fillId="0" borderId="29" xfId="0" applyFont="1" applyBorder="1" applyAlignment="1" applyProtection="1">
      <alignment vertical="top" wrapText="1"/>
      <protection locked="0"/>
    </xf>
    <xf numFmtId="0" fontId="12" fillId="0" borderId="48" xfId="0" applyFont="1" applyBorder="1" applyAlignment="1" applyProtection="1">
      <alignment vertical="top" wrapText="1"/>
      <protection locked="0"/>
    </xf>
    <xf numFmtId="0" fontId="28" fillId="0" borderId="54" xfId="0" applyFont="1" applyFill="1" applyBorder="1" applyAlignment="1" applyProtection="1">
      <alignment vertical="top" wrapText="1"/>
      <protection locked="0"/>
    </xf>
    <xf numFmtId="0" fontId="12" fillId="0" borderId="54" xfId="0" applyFont="1" applyBorder="1" applyAlignment="1" applyProtection="1">
      <alignment vertical="top" wrapText="1"/>
      <protection locked="0"/>
    </xf>
    <xf numFmtId="0" fontId="12" fillId="0" borderId="29" xfId="0" applyFont="1" applyFill="1" applyBorder="1" applyAlignment="1" applyProtection="1">
      <alignment vertical="top" wrapText="1"/>
      <protection locked="0"/>
    </xf>
    <xf numFmtId="0" fontId="12" fillId="0" borderId="28" xfId="0" applyFont="1" applyBorder="1" applyAlignment="1" applyProtection="1">
      <alignment vertical="top" wrapText="1"/>
      <protection locked="0"/>
    </xf>
    <xf numFmtId="0" fontId="12" fillId="0" borderId="23" xfId="0" applyFont="1" applyBorder="1" applyAlignment="1" applyProtection="1">
      <alignment vertical="top" wrapText="1"/>
      <protection locked="0"/>
    </xf>
    <xf numFmtId="0" fontId="28" fillId="0" borderId="31" xfId="0" applyFont="1" applyBorder="1" applyAlignment="1" applyProtection="1">
      <alignment vertical="top" wrapText="1"/>
      <protection locked="0"/>
    </xf>
    <xf numFmtId="0" fontId="28" fillId="0" borderId="28" xfId="0" applyFont="1" applyFill="1" applyBorder="1" applyAlignment="1" applyProtection="1">
      <alignment vertical="top" wrapText="1"/>
      <protection locked="0"/>
    </xf>
    <xf numFmtId="0" fontId="28" fillId="0" borderId="33" xfId="0" applyFont="1" applyFill="1" applyBorder="1" applyAlignment="1" applyProtection="1">
      <alignment vertical="top" wrapText="1"/>
      <protection locked="0"/>
    </xf>
    <xf numFmtId="0" fontId="12" fillId="0" borderId="33" xfId="0" applyFont="1" applyBorder="1" applyAlignment="1" applyProtection="1">
      <alignment vertical="top" wrapText="1"/>
      <protection locked="0"/>
    </xf>
    <xf numFmtId="0" fontId="12" fillId="0" borderId="17" xfId="0" applyFont="1" applyBorder="1" applyAlignment="1" applyProtection="1">
      <alignment vertical="top" wrapText="1"/>
      <protection locked="0"/>
    </xf>
    <xf numFmtId="0" fontId="12" fillId="0" borderId="21" xfId="0" applyFont="1" applyBorder="1" applyAlignment="1" applyProtection="1">
      <alignment vertical="top" wrapText="1"/>
      <protection locked="0"/>
    </xf>
    <xf numFmtId="0" fontId="28" fillId="0" borderId="7" xfId="0" applyFont="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2" fillId="0" borderId="48" xfId="0" applyFont="1" applyFill="1" applyBorder="1" applyAlignment="1" applyProtection="1">
      <alignment vertical="top" wrapText="1"/>
      <protection locked="0"/>
    </xf>
    <xf numFmtId="0" fontId="12" fillId="0" borderId="17" xfId="0" applyFont="1" applyFill="1" applyBorder="1" applyAlignment="1" applyProtection="1">
      <alignment vertical="top" wrapText="1"/>
      <protection locked="0"/>
    </xf>
    <xf numFmtId="0" fontId="12" fillId="0" borderId="32" xfId="0" applyFont="1" applyBorder="1" applyAlignment="1" applyProtection="1">
      <alignment vertical="top" wrapText="1"/>
      <protection locked="0"/>
    </xf>
    <xf numFmtId="0" fontId="12" fillId="3" borderId="18" xfId="0" applyFont="1" applyFill="1" applyBorder="1" applyAlignment="1" applyProtection="1">
      <alignment vertical="top" wrapText="1"/>
      <protection locked="0"/>
    </xf>
    <xf numFmtId="3" fontId="28" fillId="3" borderId="18" xfId="0" applyNumberFormat="1" applyFont="1" applyFill="1" applyBorder="1" applyAlignment="1" applyProtection="1">
      <alignment vertical="top"/>
      <protection locked="0"/>
    </xf>
    <xf numFmtId="0" fontId="12" fillId="4" borderId="6" xfId="0" applyFont="1" applyFill="1" applyBorder="1" applyAlignment="1" applyProtection="1">
      <alignment vertical="top" wrapText="1"/>
      <protection locked="0"/>
    </xf>
    <xf numFmtId="0" fontId="12" fillId="4" borderId="22" xfId="0" applyFont="1" applyFill="1" applyBorder="1" applyAlignment="1" applyProtection="1">
      <alignment vertical="top" wrapText="1"/>
      <protection locked="0"/>
    </xf>
    <xf numFmtId="3" fontId="12" fillId="3" borderId="49" xfId="0" applyNumberFormat="1" applyFont="1" applyFill="1" applyBorder="1" applyAlignment="1" applyProtection="1">
      <alignment vertical="top"/>
      <protection locked="0"/>
    </xf>
    <xf numFmtId="3" fontId="28" fillId="0" borderId="80" xfId="0" applyNumberFormat="1" applyFont="1" applyFill="1" applyBorder="1" applyAlignment="1" applyProtection="1">
      <alignment vertical="top"/>
    </xf>
    <xf numFmtId="9" fontId="12" fillId="0" borderId="67" xfId="1" applyFont="1" applyBorder="1" applyAlignment="1" applyProtection="1">
      <alignment vertical="top" wrapText="1"/>
    </xf>
    <xf numFmtId="9" fontId="12" fillId="0" borderId="19" xfId="1" applyFont="1" applyBorder="1" applyAlignment="1" applyProtection="1">
      <alignment vertical="top" wrapText="1"/>
    </xf>
    <xf numFmtId="164" fontId="12" fillId="0" borderId="38" xfId="1" applyNumberFormat="1" applyFont="1" applyFill="1" applyBorder="1" applyAlignment="1" applyProtection="1">
      <alignment vertical="top" wrapText="1"/>
    </xf>
    <xf numFmtId="164" fontId="28" fillId="0" borderId="49" xfId="1" applyNumberFormat="1" applyFont="1" applyFill="1" applyBorder="1" applyAlignment="1" applyProtection="1">
      <alignment vertical="top" wrapText="1"/>
      <protection locked="0"/>
    </xf>
    <xf numFmtId="3" fontId="12" fillId="0" borderId="18" xfId="0" applyNumberFormat="1" applyFont="1" applyFill="1" applyBorder="1" applyAlignment="1" applyProtection="1">
      <alignment vertical="top" wrapText="1"/>
      <protection locked="0"/>
    </xf>
    <xf numFmtId="9" fontId="12" fillId="0" borderId="45" xfId="0" applyNumberFormat="1" applyFont="1" applyFill="1" applyBorder="1" applyAlignment="1" applyProtection="1">
      <alignment horizontal="right" vertical="top"/>
      <protection locked="0"/>
    </xf>
    <xf numFmtId="3" fontId="12" fillId="3" borderId="18" xfId="0" applyNumberFormat="1" applyFont="1" applyFill="1" applyBorder="1" applyAlignment="1" applyProtection="1">
      <alignment vertical="top"/>
      <protection locked="0"/>
    </xf>
    <xf numFmtId="3" fontId="12" fillId="3" borderId="22" xfId="0" applyNumberFormat="1" applyFont="1" applyFill="1" applyBorder="1" applyAlignment="1" applyProtection="1">
      <alignment vertical="top"/>
      <protection locked="0"/>
    </xf>
    <xf numFmtId="3" fontId="12" fillId="3" borderId="49" xfId="0" applyNumberFormat="1" applyFont="1" applyFill="1" applyBorder="1" applyAlignment="1" applyProtection="1">
      <alignment horizontal="right" vertical="top"/>
      <protection locked="0"/>
    </xf>
    <xf numFmtId="3" fontId="28" fillId="0" borderId="80" xfId="0" applyNumberFormat="1" applyFont="1" applyBorder="1" applyAlignment="1" applyProtection="1">
      <alignment vertical="top"/>
      <protection locked="0"/>
    </xf>
    <xf numFmtId="3" fontId="12" fillId="0" borderId="80" xfId="0" applyNumberFormat="1" applyFont="1" applyBorder="1" applyAlignment="1" applyProtection="1">
      <alignment vertical="top" wrapText="1"/>
      <protection locked="0"/>
    </xf>
    <xf numFmtId="0" fontId="12" fillId="3" borderId="44" xfId="0" applyFont="1" applyFill="1" applyBorder="1" applyAlignment="1" applyProtection="1">
      <alignment vertical="top" wrapText="1"/>
      <protection locked="0"/>
    </xf>
    <xf numFmtId="3" fontId="28" fillId="3" borderId="44" xfId="0" applyNumberFormat="1" applyFont="1" applyFill="1" applyBorder="1" applyAlignment="1" applyProtection="1">
      <alignment vertical="top"/>
      <protection locked="0"/>
    </xf>
    <xf numFmtId="0" fontId="12" fillId="4" borderId="43" xfId="0" applyFont="1" applyFill="1" applyBorder="1" applyAlignment="1" applyProtection="1">
      <alignment vertical="top" wrapText="1"/>
      <protection locked="0"/>
    </xf>
    <xf numFmtId="0" fontId="12" fillId="4" borderId="38" xfId="0" applyFont="1" applyFill="1" applyBorder="1" applyAlignment="1" applyProtection="1">
      <alignment vertical="top" wrapText="1"/>
      <protection locked="0"/>
    </xf>
    <xf numFmtId="3" fontId="12" fillId="3" borderId="47" xfId="0" applyNumberFormat="1" applyFont="1" applyFill="1" applyBorder="1" applyAlignment="1" applyProtection="1">
      <alignment vertical="top"/>
      <protection locked="0"/>
    </xf>
    <xf numFmtId="3" fontId="28" fillId="0" borderId="81" xfId="0" applyNumberFormat="1" applyFont="1" applyFill="1" applyBorder="1" applyAlignment="1" applyProtection="1">
      <alignment vertical="top"/>
    </xf>
    <xf numFmtId="164" fontId="28" fillId="0" borderId="47" xfId="1" applyNumberFormat="1" applyFont="1" applyFill="1" applyBorder="1" applyAlignment="1" applyProtection="1">
      <alignment vertical="top" wrapText="1"/>
      <protection locked="0"/>
    </xf>
    <xf numFmtId="3" fontId="12" fillId="0" borderId="44" xfId="0" applyNumberFormat="1" applyFont="1" applyFill="1" applyBorder="1" applyAlignment="1" applyProtection="1">
      <alignment vertical="top" wrapText="1"/>
      <protection locked="0"/>
    </xf>
    <xf numFmtId="3" fontId="12" fillId="3" borderId="44" xfId="0" applyNumberFormat="1" applyFont="1" applyFill="1" applyBorder="1" applyAlignment="1" applyProtection="1">
      <alignment vertical="top"/>
      <protection locked="0"/>
    </xf>
    <xf numFmtId="3" fontId="12" fillId="3" borderId="38" xfId="0" applyNumberFormat="1" applyFont="1" applyFill="1" applyBorder="1" applyAlignment="1" applyProtection="1">
      <alignment vertical="top"/>
      <protection locked="0"/>
    </xf>
    <xf numFmtId="3" fontId="12" fillId="3" borderId="47" xfId="0" applyNumberFormat="1" applyFont="1" applyFill="1" applyBorder="1" applyAlignment="1" applyProtection="1">
      <alignment horizontal="right" vertical="top"/>
      <protection locked="0"/>
    </xf>
    <xf numFmtId="3" fontId="28" fillId="0" borderId="81" xfId="0" applyNumberFormat="1" applyFont="1" applyBorder="1" applyAlignment="1" applyProtection="1">
      <alignment vertical="top"/>
      <protection locked="0"/>
    </xf>
    <xf numFmtId="0" fontId="12" fillId="3" borderId="87" xfId="0" applyFont="1" applyFill="1" applyBorder="1" applyAlignment="1" applyProtection="1">
      <alignment vertical="top" wrapText="1"/>
      <protection locked="0"/>
    </xf>
    <xf numFmtId="3" fontId="28" fillId="3" borderId="87" xfId="0" applyNumberFormat="1" applyFont="1" applyFill="1" applyBorder="1" applyAlignment="1" applyProtection="1">
      <alignment vertical="top"/>
      <protection locked="0"/>
    </xf>
    <xf numFmtId="0" fontId="12" fillId="4" borderId="88" xfId="0" applyFont="1" applyFill="1" applyBorder="1" applyAlignment="1" applyProtection="1">
      <alignment vertical="top" wrapText="1"/>
      <protection locked="0"/>
    </xf>
    <xf numFmtId="0" fontId="12" fillId="4" borderId="39" xfId="0" applyFont="1" applyFill="1" applyBorder="1" applyAlignment="1" applyProtection="1">
      <alignment vertical="top" wrapText="1"/>
      <protection locked="0"/>
    </xf>
    <xf numFmtId="3" fontId="12" fillId="3" borderId="46" xfId="0" applyNumberFormat="1" applyFont="1" applyFill="1" applyBorder="1" applyAlignment="1" applyProtection="1">
      <alignment vertical="top"/>
      <protection locked="0"/>
    </xf>
    <xf numFmtId="3" fontId="28" fillId="0" borderId="52" xfId="0" applyNumberFormat="1" applyFont="1" applyFill="1" applyBorder="1" applyAlignment="1" applyProtection="1">
      <alignment vertical="top"/>
    </xf>
    <xf numFmtId="164" fontId="28" fillId="0" borderId="46" xfId="1" applyNumberFormat="1" applyFont="1" applyFill="1" applyBorder="1" applyAlignment="1" applyProtection="1">
      <alignment vertical="top" wrapText="1"/>
      <protection locked="0"/>
    </xf>
    <xf numFmtId="3" fontId="12" fillId="0" borderId="87" xfId="0" applyNumberFormat="1" applyFont="1" applyFill="1" applyBorder="1" applyAlignment="1" applyProtection="1">
      <alignment vertical="top" wrapText="1"/>
      <protection locked="0"/>
    </xf>
    <xf numFmtId="9" fontId="12" fillId="0" borderId="32" xfId="0" applyNumberFormat="1" applyFont="1" applyFill="1" applyBorder="1" applyAlignment="1" applyProtection="1">
      <alignment horizontal="right" vertical="top"/>
      <protection locked="0"/>
    </xf>
    <xf numFmtId="3" fontId="12" fillId="3" borderId="87" xfId="0" applyNumberFormat="1" applyFont="1" applyFill="1" applyBorder="1" applyAlignment="1" applyProtection="1">
      <alignment vertical="top"/>
      <protection locked="0"/>
    </xf>
    <xf numFmtId="3" fontId="12" fillId="3" borderId="39" xfId="0" applyNumberFormat="1" applyFont="1" applyFill="1" applyBorder="1" applyAlignment="1" applyProtection="1">
      <alignment vertical="top"/>
      <protection locked="0"/>
    </xf>
    <xf numFmtId="3" fontId="12" fillId="3" borderId="46" xfId="0" applyNumberFormat="1" applyFont="1" applyFill="1" applyBorder="1" applyAlignment="1" applyProtection="1">
      <alignment horizontal="right" vertical="top"/>
      <protection locked="0"/>
    </xf>
    <xf numFmtId="3" fontId="28" fillId="0" borderId="52" xfId="0" applyNumberFormat="1" applyFont="1" applyBorder="1" applyAlignment="1" applyProtection="1">
      <alignment vertical="top"/>
      <protection locked="0"/>
    </xf>
    <xf numFmtId="3" fontId="12" fillId="0" borderId="53" xfId="0" applyNumberFormat="1" applyFont="1" applyBorder="1" applyAlignment="1" applyProtection="1">
      <alignment vertical="top" wrapText="1"/>
      <protection locked="0"/>
    </xf>
    <xf numFmtId="0" fontId="12" fillId="3" borderId="86" xfId="0" applyFont="1" applyFill="1" applyBorder="1" applyAlignment="1" applyProtection="1">
      <alignment vertical="top" wrapText="1"/>
      <protection locked="0"/>
    </xf>
    <xf numFmtId="3" fontId="28" fillId="3" borderId="86" xfId="0" applyNumberFormat="1" applyFont="1" applyFill="1" applyBorder="1" applyAlignment="1" applyProtection="1">
      <alignment vertical="top"/>
      <protection locked="0"/>
    </xf>
    <xf numFmtId="0" fontId="12" fillId="4" borderId="77" xfId="0" applyFont="1" applyFill="1" applyBorder="1" applyAlignment="1" applyProtection="1">
      <alignment vertical="top" wrapText="1"/>
      <protection locked="0"/>
    </xf>
    <xf numFmtId="0" fontId="12" fillId="4" borderId="72" xfId="0" applyFont="1" applyFill="1" applyBorder="1" applyAlignment="1" applyProtection="1">
      <alignment vertical="top" wrapText="1"/>
      <protection locked="0"/>
    </xf>
    <xf numFmtId="3" fontId="12" fillId="3" borderId="71" xfId="0" applyNumberFormat="1" applyFont="1" applyFill="1" applyBorder="1" applyAlignment="1" applyProtection="1">
      <alignment vertical="top"/>
      <protection locked="0"/>
    </xf>
    <xf numFmtId="3" fontId="28" fillId="0" borderId="89" xfId="0" applyNumberFormat="1" applyFont="1" applyFill="1" applyBorder="1" applyAlignment="1" applyProtection="1">
      <alignment vertical="top"/>
    </xf>
    <xf numFmtId="9" fontId="12" fillId="0" borderId="89" xfId="1" applyFont="1" applyBorder="1" applyAlignment="1" applyProtection="1">
      <alignment vertical="top" wrapText="1"/>
    </xf>
    <xf numFmtId="9" fontId="12" fillId="0" borderId="86" xfId="1" applyFont="1" applyBorder="1" applyAlignment="1" applyProtection="1">
      <alignment vertical="top" wrapText="1"/>
    </xf>
    <xf numFmtId="164" fontId="12" fillId="0" borderId="72" xfId="1" applyNumberFormat="1" applyFont="1" applyFill="1" applyBorder="1" applyAlignment="1" applyProtection="1">
      <alignment vertical="top" wrapText="1"/>
    </xf>
    <xf numFmtId="164" fontId="28" fillId="0" borderId="71" xfId="1" applyNumberFormat="1" applyFont="1" applyFill="1" applyBorder="1" applyAlignment="1" applyProtection="1">
      <alignment vertical="top" wrapText="1"/>
      <protection locked="0"/>
    </xf>
    <xf numFmtId="3" fontId="12" fillId="0" borderId="86" xfId="0" applyNumberFormat="1" applyFont="1" applyFill="1" applyBorder="1" applyAlignment="1" applyProtection="1">
      <alignment vertical="top" wrapText="1"/>
      <protection locked="0"/>
    </xf>
    <xf numFmtId="9" fontId="12" fillId="0" borderId="71" xfId="0" applyNumberFormat="1" applyFont="1" applyFill="1" applyBorder="1" applyAlignment="1" applyProtection="1">
      <alignment horizontal="right" vertical="top"/>
      <protection locked="0"/>
    </xf>
    <xf numFmtId="3" fontId="12" fillId="3" borderId="86" xfId="0" applyNumberFormat="1" applyFont="1" applyFill="1" applyBorder="1" applyAlignment="1" applyProtection="1">
      <alignment vertical="top"/>
      <protection locked="0"/>
    </xf>
    <xf numFmtId="3" fontId="12" fillId="3" borderId="72" xfId="0" applyNumberFormat="1" applyFont="1" applyFill="1" applyBorder="1" applyAlignment="1" applyProtection="1">
      <alignment vertical="top"/>
      <protection locked="0"/>
    </xf>
    <xf numFmtId="3" fontId="12" fillId="3" borderId="71" xfId="0" applyNumberFormat="1" applyFont="1" applyFill="1" applyBorder="1" applyAlignment="1" applyProtection="1">
      <alignment horizontal="right" vertical="top"/>
      <protection locked="0"/>
    </xf>
    <xf numFmtId="3" fontId="28" fillId="0" borderId="89" xfId="0" applyNumberFormat="1" applyFont="1" applyBorder="1" applyAlignment="1" applyProtection="1">
      <alignment vertical="top"/>
      <protection locked="0"/>
    </xf>
    <xf numFmtId="3" fontId="12" fillId="0" borderId="89" xfId="0" applyNumberFormat="1" applyFont="1" applyBorder="1" applyAlignment="1" applyProtection="1">
      <alignment vertical="top" wrapText="1"/>
      <protection locked="0"/>
    </xf>
    <xf numFmtId="0" fontId="12" fillId="0" borderId="77" xfId="0" applyFont="1" applyBorder="1" applyAlignment="1" applyProtection="1">
      <alignment vertical="top"/>
      <protection locked="0"/>
    </xf>
    <xf numFmtId="0" fontId="28" fillId="0" borderId="37" xfId="0" applyFont="1" applyBorder="1" applyAlignment="1" applyProtection="1">
      <alignment vertical="top"/>
      <protection locked="0"/>
    </xf>
    <xf numFmtId="0" fontId="12" fillId="0" borderId="37" xfId="0" applyFont="1" applyBorder="1" applyAlignment="1" applyProtection="1">
      <alignment vertical="top"/>
      <protection locked="0"/>
    </xf>
    <xf numFmtId="3" fontId="28" fillId="0" borderId="84" xfId="0" applyNumberFormat="1" applyFont="1" applyBorder="1" applyAlignment="1" applyProtection="1">
      <alignment vertical="top"/>
      <protection locked="0"/>
    </xf>
    <xf numFmtId="0" fontId="28" fillId="0" borderId="85" xfId="0" applyFont="1" applyBorder="1" applyAlignment="1" applyProtection="1">
      <alignment vertical="top"/>
      <protection locked="0"/>
    </xf>
    <xf numFmtId="3" fontId="28" fillId="0" borderId="114" xfId="0" applyNumberFormat="1" applyFont="1" applyBorder="1" applyAlignment="1" applyProtection="1">
      <alignment vertical="top"/>
      <protection locked="0"/>
    </xf>
    <xf numFmtId="3" fontId="28" fillId="0" borderId="73" xfId="0" applyNumberFormat="1" applyFont="1" applyBorder="1" applyAlignment="1" applyProtection="1">
      <alignment vertical="top"/>
      <protection locked="0"/>
    </xf>
    <xf numFmtId="3" fontId="28" fillId="0" borderId="115" xfId="0" applyNumberFormat="1" applyFont="1" applyBorder="1" applyAlignment="1" applyProtection="1">
      <alignment vertical="top"/>
      <protection locked="0"/>
    </xf>
    <xf numFmtId="0" fontId="12" fillId="0" borderId="37" xfId="0" applyFont="1" applyFill="1" applyBorder="1" applyAlignment="1" applyProtection="1">
      <alignment vertical="top" wrapText="1"/>
      <protection locked="0"/>
    </xf>
    <xf numFmtId="0" fontId="32" fillId="0" borderId="4" xfId="0" applyFont="1" applyBorder="1" applyAlignment="1" applyProtection="1">
      <alignment horizontal="right" vertical="top"/>
      <protection locked="0"/>
    </xf>
    <xf numFmtId="0" fontId="12" fillId="0" borderId="4" xfId="0" applyFont="1" applyBorder="1" applyAlignment="1" applyProtection="1">
      <alignment vertical="top"/>
      <protection locked="0"/>
    </xf>
    <xf numFmtId="3" fontId="28" fillId="0" borderId="4" xfId="0" applyNumberFormat="1" applyFont="1" applyBorder="1" applyAlignment="1" applyProtection="1">
      <alignment vertical="top"/>
      <protection locked="0"/>
    </xf>
    <xf numFmtId="3" fontId="28" fillId="0" borderId="0" xfId="0" applyNumberFormat="1" applyFont="1" applyBorder="1" applyAlignment="1" applyProtection="1">
      <alignment vertical="top"/>
      <protection locked="0"/>
    </xf>
    <xf numFmtId="0" fontId="12" fillId="0" borderId="0" xfId="0" applyFont="1" applyBorder="1" applyAlignment="1" applyProtection="1">
      <alignment vertical="top" wrapText="1"/>
      <protection locked="0"/>
    </xf>
    <xf numFmtId="0" fontId="28" fillId="5" borderId="0" xfId="0" applyFont="1" applyFill="1" applyAlignment="1" applyProtection="1">
      <alignment vertical="center"/>
      <protection locked="0"/>
    </xf>
    <xf numFmtId="0" fontId="28" fillId="5" borderId="0" xfId="0" applyFont="1" applyFill="1" applyAlignment="1" applyProtection="1">
      <alignment vertical="center" wrapText="1"/>
      <protection locked="0"/>
    </xf>
    <xf numFmtId="0" fontId="28" fillId="0" borderId="17" xfId="0" applyFont="1" applyBorder="1" applyAlignment="1" applyProtection="1">
      <alignment horizontal="left" vertical="center" indent="1"/>
      <protection locked="0"/>
    </xf>
    <xf numFmtId="0" fontId="28" fillId="0" borderId="21" xfId="0" applyFont="1" applyBorder="1" applyAlignment="1" applyProtection="1">
      <alignment horizontal="left" vertical="center" indent="1"/>
      <protection locked="0"/>
    </xf>
    <xf numFmtId="0" fontId="28" fillId="0" borderId="21" xfId="0" applyFont="1" applyBorder="1" applyAlignment="1" applyProtection="1">
      <alignment horizontal="right" vertical="top" wrapText="1"/>
      <protection locked="0"/>
    </xf>
    <xf numFmtId="0" fontId="28" fillId="0" borderId="48" xfId="0" applyFont="1" applyBorder="1" applyAlignment="1" applyProtection="1">
      <alignment horizontal="right" vertical="top" wrapText="1"/>
      <protection locked="0"/>
    </xf>
    <xf numFmtId="0" fontId="28" fillId="0" borderId="9" xfId="0" applyFont="1" applyBorder="1" applyAlignment="1" applyProtection="1">
      <alignment horizontal="right" vertical="top"/>
      <protection locked="0"/>
    </xf>
    <xf numFmtId="0" fontId="28" fillId="0" borderId="68" xfId="0" applyFont="1" applyBorder="1" applyAlignment="1" applyProtection="1">
      <alignment horizontal="left" vertical="center"/>
      <protection locked="0"/>
    </xf>
    <xf numFmtId="0" fontId="28" fillId="0" borderId="2" xfId="0" applyFont="1" applyBorder="1" applyAlignment="1" applyProtection="1">
      <alignment horizontal="left" vertical="center" indent="1"/>
      <protection locked="0"/>
    </xf>
    <xf numFmtId="3" fontId="28" fillId="0" borderId="22" xfId="0" applyNumberFormat="1" applyFont="1" applyBorder="1" applyAlignment="1" applyProtection="1">
      <alignment horizontal="left" vertical="top" wrapText="1"/>
      <protection locked="0"/>
    </xf>
    <xf numFmtId="3" fontId="12" fillId="0" borderId="22" xfId="0" quotePrefix="1" applyNumberFormat="1" applyFont="1" applyBorder="1" applyAlignment="1" applyProtection="1">
      <alignment horizontal="left" vertical="top" wrapText="1"/>
      <protection locked="0"/>
    </xf>
    <xf numFmtId="9" fontId="12" fillId="0" borderId="22" xfId="0" applyNumberFormat="1" applyFont="1" applyBorder="1" applyAlignment="1" applyProtection="1">
      <alignment horizontal="right" vertical="top"/>
      <protection locked="0"/>
    </xf>
    <xf numFmtId="9" fontId="12" fillId="0" borderId="49" xfId="0" applyNumberFormat="1" applyFont="1" applyBorder="1" applyAlignment="1" applyProtection="1">
      <alignment horizontal="right" vertical="top"/>
      <protection locked="0"/>
    </xf>
    <xf numFmtId="3" fontId="12" fillId="0" borderId="69" xfId="0" applyNumberFormat="1" applyFont="1" applyBorder="1" applyAlignment="1" applyProtection="1">
      <alignment horizontal="left" vertical="top"/>
      <protection locked="0"/>
    </xf>
    <xf numFmtId="3" fontId="28" fillId="0" borderId="4" xfId="0" applyNumberFormat="1" applyFont="1" applyBorder="1" applyAlignment="1" applyProtection="1">
      <alignment horizontal="left" vertical="top" wrapText="1"/>
      <protection locked="0"/>
    </xf>
    <xf numFmtId="3" fontId="9" fillId="0" borderId="38" xfId="0" applyNumberFormat="1" applyFont="1" applyFill="1" applyBorder="1" applyAlignment="1" applyProtection="1">
      <alignment horizontal="left" vertical="top" wrapText="1"/>
      <protection locked="0"/>
    </xf>
    <xf numFmtId="3" fontId="12" fillId="0" borderId="38" xfId="0" applyNumberFormat="1" applyFont="1" applyBorder="1" applyAlignment="1" applyProtection="1">
      <alignment horizontal="left" vertical="top" wrapText="1"/>
      <protection locked="0"/>
    </xf>
    <xf numFmtId="3" fontId="12" fillId="0" borderId="38" xfId="0" applyNumberFormat="1" applyFont="1" applyBorder="1" applyAlignment="1" applyProtection="1">
      <alignment horizontal="right" vertical="top"/>
      <protection locked="0"/>
    </xf>
    <xf numFmtId="3" fontId="12" fillId="0" borderId="47" xfId="0" applyNumberFormat="1" applyFont="1" applyBorder="1" applyAlignment="1" applyProtection="1">
      <alignment horizontal="right" vertical="top"/>
      <protection locked="0"/>
    </xf>
    <xf numFmtId="3" fontId="12" fillId="0" borderId="82" xfId="0" applyNumberFormat="1" applyFont="1" applyBorder="1" applyAlignment="1" applyProtection="1">
      <alignment horizontal="left" vertical="top"/>
      <protection locked="0"/>
    </xf>
    <xf numFmtId="3" fontId="28" fillId="0" borderId="43" xfId="0" applyNumberFormat="1" applyFont="1" applyBorder="1" applyAlignment="1" applyProtection="1">
      <alignment horizontal="left" vertical="top" wrapText="1"/>
      <protection locked="0"/>
    </xf>
    <xf numFmtId="3" fontId="28" fillId="0" borderId="38" xfId="0" applyNumberFormat="1" applyFont="1" applyBorder="1" applyAlignment="1" applyProtection="1">
      <alignment horizontal="left" vertical="top" wrapText="1"/>
      <protection locked="0"/>
    </xf>
    <xf numFmtId="3" fontId="12" fillId="0" borderId="38" xfId="0" quotePrefix="1" applyNumberFormat="1" applyFont="1" applyBorder="1" applyAlignment="1" applyProtection="1">
      <alignment horizontal="left" vertical="top" wrapText="1"/>
      <protection locked="0"/>
    </xf>
    <xf numFmtId="1" fontId="10" fillId="0" borderId="38" xfId="1" applyNumberFormat="1" applyFont="1" applyBorder="1" applyAlignment="1" applyProtection="1">
      <alignment horizontal="right" vertical="top"/>
      <protection locked="0"/>
    </xf>
    <xf numFmtId="1" fontId="10" fillId="0" borderId="47" xfId="1" applyNumberFormat="1" applyFont="1" applyBorder="1" applyAlignment="1" applyProtection="1">
      <alignment horizontal="right" vertical="top"/>
      <protection locked="0"/>
    </xf>
    <xf numFmtId="1" fontId="10" fillId="10" borderId="38" xfId="1" applyNumberFormat="1" applyFont="1" applyFill="1" applyBorder="1" applyAlignment="1" applyProtection="1">
      <alignment horizontal="right" vertical="top"/>
      <protection locked="0"/>
    </xf>
    <xf numFmtId="3" fontId="28" fillId="0" borderId="72" xfId="0" applyNumberFormat="1" applyFont="1" applyBorder="1" applyAlignment="1" applyProtection="1">
      <alignment horizontal="left" vertical="top" wrapText="1"/>
      <protection locked="0"/>
    </xf>
    <xf numFmtId="3" fontId="12" fillId="0" borderId="72" xfId="0" applyNumberFormat="1" applyFont="1" applyBorder="1" applyAlignment="1" applyProtection="1">
      <alignment horizontal="left" vertical="top" wrapText="1"/>
      <protection locked="0"/>
    </xf>
    <xf numFmtId="9" fontId="12" fillId="3" borderId="72" xfId="1" applyFont="1" applyFill="1" applyBorder="1" applyAlignment="1" applyProtection="1">
      <alignment horizontal="right" vertical="top"/>
      <protection locked="0"/>
    </xf>
    <xf numFmtId="9" fontId="12" fillId="3" borderId="71" xfId="1" applyFont="1" applyFill="1" applyBorder="1" applyAlignment="1" applyProtection="1">
      <alignment horizontal="right" vertical="top"/>
      <protection locked="0"/>
    </xf>
    <xf numFmtId="9" fontId="12" fillId="3" borderId="78" xfId="1" applyFont="1" applyFill="1" applyBorder="1" applyAlignment="1" applyProtection="1">
      <alignment horizontal="right" vertical="top"/>
      <protection locked="0"/>
    </xf>
    <xf numFmtId="3" fontId="12" fillId="0" borderId="95" xfId="0" applyNumberFormat="1" applyFont="1" applyBorder="1" applyAlignment="1" applyProtection="1">
      <alignment horizontal="left" vertical="top"/>
      <protection locked="0"/>
    </xf>
    <xf numFmtId="3" fontId="28" fillId="0" borderId="77" xfId="0" applyNumberFormat="1" applyFont="1" applyBorder="1" applyAlignment="1" applyProtection="1">
      <alignment horizontal="left" vertical="top" wrapText="1"/>
      <protection locked="0"/>
    </xf>
    <xf numFmtId="3" fontId="12" fillId="0" borderId="22" xfId="0" applyNumberFormat="1" applyFont="1" applyBorder="1" applyAlignment="1" applyProtection="1">
      <alignment horizontal="left" vertical="top" wrapText="1"/>
      <protection locked="0"/>
    </xf>
    <xf numFmtId="9" fontId="12" fillId="3" borderId="22" xfId="1" applyFont="1" applyFill="1" applyBorder="1" applyAlignment="1" applyProtection="1">
      <alignment horizontal="right" vertical="top"/>
      <protection locked="0"/>
    </xf>
    <xf numFmtId="9" fontId="12" fillId="3" borderId="49" xfId="1" applyFont="1" applyFill="1" applyBorder="1" applyAlignment="1" applyProtection="1">
      <alignment horizontal="right" vertical="top"/>
      <protection locked="0"/>
    </xf>
    <xf numFmtId="9" fontId="12" fillId="3" borderId="74" xfId="1" applyFont="1" applyFill="1" applyBorder="1" applyAlignment="1" applyProtection="1">
      <alignment horizontal="right" vertical="top"/>
      <protection locked="0"/>
    </xf>
    <xf numFmtId="3" fontId="12" fillId="0" borderId="38" xfId="0" applyNumberFormat="1" applyFont="1" applyBorder="1" applyAlignment="1" applyProtection="1">
      <alignment horizontal="left" vertical="top"/>
      <protection locked="0"/>
    </xf>
    <xf numFmtId="9" fontId="12" fillId="3" borderId="38" xfId="1" applyFont="1" applyFill="1" applyBorder="1" applyAlignment="1" applyProtection="1">
      <alignment horizontal="right" vertical="top"/>
      <protection locked="0"/>
    </xf>
    <xf numFmtId="9" fontId="12" fillId="3" borderId="47" xfId="1" applyFont="1" applyFill="1" applyBorder="1" applyAlignment="1" applyProtection="1">
      <alignment horizontal="right" vertical="top"/>
      <protection locked="0"/>
    </xf>
    <xf numFmtId="9" fontId="12" fillId="3" borderId="76" xfId="1" applyFont="1" applyFill="1" applyBorder="1" applyAlignment="1" applyProtection="1">
      <alignment horizontal="right" vertical="top"/>
      <protection locked="0"/>
    </xf>
    <xf numFmtId="3" fontId="12" fillId="0" borderId="0" xfId="0" applyNumberFormat="1" applyFont="1" applyBorder="1" applyAlignment="1" applyProtection="1">
      <alignment horizontal="left" vertical="top"/>
      <protection locked="0"/>
    </xf>
    <xf numFmtId="3" fontId="12" fillId="0" borderId="0" xfId="0" applyNumberFormat="1" applyFont="1" applyBorder="1" applyAlignment="1" applyProtection="1">
      <alignment horizontal="left" vertical="top" wrapText="1"/>
      <protection locked="0"/>
    </xf>
    <xf numFmtId="9" fontId="12" fillId="0" borderId="0" xfId="1" applyFont="1" applyBorder="1" applyAlignment="1" applyProtection="1">
      <alignment horizontal="right" vertical="top"/>
      <protection locked="0"/>
    </xf>
    <xf numFmtId="3" fontId="12" fillId="0" borderId="0" xfId="0" applyNumberFormat="1" applyFont="1" applyBorder="1" applyAlignment="1" applyProtection="1">
      <alignment horizontal="right" vertical="top"/>
      <protection locked="0"/>
    </xf>
    <xf numFmtId="0" fontId="12" fillId="0" borderId="0" xfId="0" applyFont="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28" fillId="0" borderId="79" xfId="0" applyFont="1" applyBorder="1" applyAlignment="1" applyProtection="1">
      <alignment horizontal="left" vertical="center"/>
      <protection locked="0"/>
    </xf>
    <xf numFmtId="0" fontId="28" fillId="0" borderId="1"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0" xfId="0" applyFont="1" applyAlignment="1" applyProtection="1">
      <alignment horizontal="left" vertical="center" wrapText="1"/>
      <protection locked="0"/>
    </xf>
    <xf numFmtId="0" fontId="28" fillId="0" borderId="17" xfId="0" applyFont="1" applyBorder="1" applyAlignment="1" applyProtection="1">
      <alignment horizontal="left" vertical="top" wrapText="1"/>
      <protection locked="0"/>
    </xf>
    <xf numFmtId="0" fontId="28" fillId="0" borderId="90" xfId="0" applyFont="1" applyBorder="1" applyAlignment="1" applyProtection="1">
      <alignment vertical="top" wrapText="1"/>
      <protection locked="0"/>
    </xf>
    <xf numFmtId="0" fontId="28" fillId="0" borderId="48" xfId="0" applyFont="1" applyBorder="1" applyAlignment="1" applyProtection="1">
      <alignment horizontal="left" vertical="top" wrapText="1"/>
      <protection locked="0"/>
    </xf>
    <xf numFmtId="0" fontId="12" fillId="0" borderId="68" xfId="0" applyFont="1" applyBorder="1" applyAlignment="1" applyProtection="1">
      <alignment vertical="top" wrapText="1"/>
      <protection locked="0"/>
    </xf>
    <xf numFmtId="0" fontId="12" fillId="0" borderId="2" xfId="0" applyFont="1" applyBorder="1" applyAlignment="1" applyProtection="1">
      <alignment vertical="top" wrapText="1"/>
      <protection locked="0"/>
    </xf>
    <xf numFmtId="3" fontId="28" fillId="0" borderId="22" xfId="0" applyNumberFormat="1" applyFont="1" applyBorder="1" applyAlignment="1" applyProtection="1">
      <alignment horizontal="left" vertical="top"/>
      <protection locked="0"/>
    </xf>
    <xf numFmtId="3" fontId="12" fillId="0" borderId="22" xfId="0" applyNumberFormat="1" applyFont="1" applyBorder="1" applyAlignment="1" applyProtection="1">
      <alignment horizontal="left" vertical="top"/>
      <protection locked="0"/>
    </xf>
    <xf numFmtId="3" fontId="12" fillId="0" borderId="22" xfId="0" applyNumberFormat="1" applyFont="1" applyBorder="1" applyAlignment="1" applyProtection="1">
      <alignment horizontal="right" vertical="top"/>
      <protection locked="0"/>
    </xf>
    <xf numFmtId="3" fontId="12" fillId="0" borderId="49" xfId="0" applyNumberFormat="1" applyFont="1" applyBorder="1" applyAlignment="1" applyProtection="1">
      <alignment horizontal="right" vertical="top"/>
      <protection locked="0"/>
    </xf>
    <xf numFmtId="166" fontId="12" fillId="0" borderId="26" xfId="0" applyNumberFormat="1" applyFont="1" applyFill="1" applyBorder="1" applyAlignment="1" applyProtection="1">
      <alignment horizontal="right" vertical="top"/>
      <protection locked="0"/>
    </xf>
    <xf numFmtId="166" fontId="12" fillId="0" borderId="10" xfId="0" applyNumberFormat="1" applyFont="1" applyFill="1" applyBorder="1" applyAlignment="1" applyProtection="1">
      <alignment horizontal="right" vertical="top"/>
      <protection locked="0"/>
    </xf>
    <xf numFmtId="3" fontId="15" fillId="3" borderId="82" xfId="0" applyNumberFormat="1" applyFont="1" applyFill="1" applyBorder="1" applyAlignment="1" applyProtection="1">
      <alignment horizontal="center" vertical="top" wrapText="1"/>
      <protection locked="0"/>
    </xf>
    <xf numFmtId="3" fontId="15" fillId="3" borderId="43" xfId="0" applyNumberFormat="1" applyFont="1" applyFill="1" applyBorder="1" applyAlignment="1" applyProtection="1">
      <alignment horizontal="center" vertical="top" wrapText="1"/>
      <protection locked="0"/>
    </xf>
    <xf numFmtId="3" fontId="15" fillId="3" borderId="44" xfId="0" applyNumberFormat="1" applyFont="1" applyFill="1" applyBorder="1" applyAlignment="1" applyProtection="1">
      <alignment horizontal="center" vertical="top" wrapText="1"/>
      <protection locked="0"/>
    </xf>
    <xf numFmtId="0" fontId="15" fillId="0" borderId="0" xfId="0" applyFont="1" applyAlignment="1" applyProtection="1">
      <alignment vertical="top"/>
      <protection locked="0"/>
    </xf>
    <xf numFmtId="0" fontId="15" fillId="0" borderId="0" xfId="0" applyFont="1" applyAlignment="1" applyProtection="1">
      <alignment vertical="top" wrapText="1"/>
      <protection locked="0"/>
    </xf>
    <xf numFmtId="3" fontId="28" fillId="0" borderId="72" xfId="0" applyNumberFormat="1" applyFont="1" applyBorder="1" applyAlignment="1" applyProtection="1">
      <alignment horizontal="left" vertical="top"/>
      <protection locked="0"/>
    </xf>
    <xf numFmtId="3" fontId="12" fillId="0" borderId="72" xfId="0" applyNumberFormat="1" applyFont="1" applyBorder="1" applyAlignment="1" applyProtection="1">
      <alignment horizontal="left" vertical="top"/>
      <protection locked="0"/>
    </xf>
    <xf numFmtId="3" fontId="12" fillId="0" borderId="72" xfId="0" applyNumberFormat="1" applyFont="1" applyBorder="1" applyAlignment="1" applyProtection="1">
      <alignment horizontal="right" vertical="top"/>
      <protection locked="0"/>
    </xf>
    <xf numFmtId="3" fontId="12" fillId="0" borderId="71" xfId="0" applyNumberFormat="1" applyFont="1" applyBorder="1" applyAlignment="1" applyProtection="1">
      <alignment horizontal="right" vertical="top"/>
      <protection locked="0"/>
    </xf>
    <xf numFmtId="166" fontId="12" fillId="0" borderId="91" xfId="0" applyNumberFormat="1" applyFont="1" applyFill="1" applyBorder="1" applyAlignment="1" applyProtection="1">
      <alignment horizontal="right" vertical="top"/>
      <protection locked="0"/>
    </xf>
    <xf numFmtId="166" fontId="12" fillId="0" borderId="71" xfId="0" applyNumberFormat="1" applyFont="1" applyFill="1" applyBorder="1" applyAlignment="1" applyProtection="1">
      <alignment horizontal="right" vertical="top"/>
      <protection locked="0"/>
    </xf>
    <xf numFmtId="0" fontId="12" fillId="0" borderId="11" xfId="0" applyFont="1" applyBorder="1" applyAlignment="1" applyProtection="1">
      <alignment vertical="top"/>
      <protection locked="0"/>
    </xf>
    <xf numFmtId="0" fontId="28" fillId="3" borderId="0" xfId="0" applyFont="1" applyFill="1" applyAlignment="1" applyProtection="1">
      <alignment vertical="top"/>
      <protection locked="0"/>
    </xf>
    <xf numFmtId="0" fontId="28" fillId="0" borderId="6" xfId="0" applyFont="1" applyBorder="1" applyAlignment="1" applyProtection="1">
      <alignment vertical="top"/>
      <protection locked="0"/>
    </xf>
    <xf numFmtId="0" fontId="12" fillId="0" borderId="6" xfId="0" applyFont="1" applyBorder="1" applyAlignment="1" applyProtection="1">
      <alignment vertical="top"/>
      <protection locked="0"/>
    </xf>
    <xf numFmtId="0" fontId="12" fillId="0" borderId="25" xfId="0" applyFont="1" applyBorder="1" applyAlignment="1" applyProtection="1">
      <alignment vertical="top"/>
      <protection locked="0"/>
    </xf>
    <xf numFmtId="0" fontId="28" fillId="0" borderId="6" xfId="0" applyFont="1" applyBorder="1" applyAlignment="1" applyProtection="1">
      <alignment vertical="top" wrapText="1"/>
      <protection locked="0"/>
    </xf>
    <xf numFmtId="0" fontId="28" fillId="0" borderId="2" xfId="0" applyFont="1" applyBorder="1" applyAlignment="1" applyProtection="1">
      <alignment horizontal="left" vertical="center" wrapText="1"/>
      <protection locked="0"/>
    </xf>
    <xf numFmtId="0" fontId="28" fillId="0" borderId="91" xfId="0" applyFont="1" applyBorder="1" applyAlignment="1" applyProtection="1">
      <alignment vertical="top" wrapText="1"/>
      <protection locked="0"/>
    </xf>
    <xf numFmtId="0" fontId="28" fillId="0" borderId="72" xfId="0" applyFont="1" applyBorder="1" applyAlignment="1" applyProtection="1">
      <alignment horizontal="left" vertical="top" wrapText="1"/>
      <protection locked="0"/>
    </xf>
    <xf numFmtId="0" fontId="28" fillId="0" borderId="71" xfId="0" applyFont="1" applyBorder="1" applyAlignment="1" applyProtection="1">
      <alignment horizontal="left" vertical="top" wrapText="1"/>
      <protection locked="0"/>
    </xf>
    <xf numFmtId="0" fontId="28" fillId="0" borderId="86" xfId="0" applyFont="1" applyBorder="1" applyAlignment="1" applyProtection="1">
      <alignment vertical="top" wrapText="1"/>
      <protection locked="0"/>
    </xf>
    <xf numFmtId="0" fontId="28" fillId="0" borderId="4" xfId="0" applyFont="1" applyBorder="1" applyAlignment="1" applyProtection="1">
      <alignment vertical="top"/>
      <protection locked="0"/>
    </xf>
    <xf numFmtId="0" fontId="12" fillId="3" borderId="94" xfId="0" applyFont="1" applyFill="1" applyBorder="1" applyAlignment="1" applyProtection="1">
      <alignment vertical="top"/>
      <protection locked="0"/>
    </xf>
    <xf numFmtId="9" fontId="12" fillId="0" borderId="92" xfId="1" applyFont="1" applyFill="1" applyBorder="1" applyAlignment="1" applyProtection="1">
      <alignment vertical="top"/>
      <protection locked="0"/>
    </xf>
    <xf numFmtId="9" fontId="12" fillId="0" borderId="49" xfId="1" applyFont="1" applyFill="1" applyBorder="1" applyAlignment="1" applyProtection="1">
      <alignment vertical="top"/>
      <protection locked="0"/>
    </xf>
    <xf numFmtId="3" fontId="12" fillId="3" borderId="22" xfId="0" applyNumberFormat="1" applyFont="1" applyFill="1" applyBorder="1" applyAlignment="1" applyProtection="1">
      <alignment vertical="top" wrapText="1"/>
      <protection locked="0"/>
    </xf>
    <xf numFmtId="0" fontId="28" fillId="0" borderId="0" xfId="0" applyFont="1" applyBorder="1" applyAlignment="1" applyProtection="1">
      <alignment vertical="top"/>
      <protection locked="0"/>
    </xf>
    <xf numFmtId="0" fontId="12" fillId="3" borderId="82" xfId="0" applyFont="1" applyFill="1" applyBorder="1" applyAlignment="1" applyProtection="1">
      <alignment vertical="top"/>
      <protection locked="0"/>
    </xf>
    <xf numFmtId="9" fontId="12" fillId="0" borderId="93" xfId="1" applyFont="1" applyFill="1" applyBorder="1" applyAlignment="1" applyProtection="1">
      <alignment vertical="top"/>
      <protection locked="0"/>
    </xf>
    <xf numFmtId="9" fontId="12" fillId="0" borderId="47" xfId="1" applyFont="1" applyFill="1" applyBorder="1" applyAlignment="1" applyProtection="1">
      <alignment vertical="top"/>
      <protection locked="0"/>
    </xf>
    <xf numFmtId="3" fontId="12" fillId="3" borderId="38" xfId="0" applyNumberFormat="1" applyFont="1" applyFill="1" applyBorder="1" applyAlignment="1" applyProtection="1">
      <alignment vertical="top" wrapText="1"/>
      <protection locked="0"/>
    </xf>
    <xf numFmtId="0" fontId="31" fillId="0" borderId="0" xfId="0" applyFont="1" applyFill="1" applyBorder="1" applyAlignment="1" applyProtection="1">
      <alignment horizontal="left" vertical="top"/>
      <protection locked="0"/>
    </xf>
    <xf numFmtId="0" fontId="12" fillId="0" borderId="95" xfId="0" applyFont="1" applyFill="1" applyBorder="1" applyAlignment="1" applyProtection="1">
      <alignment vertical="top"/>
      <protection locked="0"/>
    </xf>
    <xf numFmtId="9" fontId="12" fillId="0" borderId="91" xfId="1" applyFont="1" applyFill="1" applyBorder="1" applyAlignment="1" applyProtection="1">
      <alignment vertical="top"/>
      <protection locked="0"/>
    </xf>
    <xf numFmtId="9" fontId="12" fillId="0" borderId="71" xfId="1" applyFont="1" applyFill="1" applyBorder="1" applyAlignment="1" applyProtection="1">
      <alignment vertical="top"/>
      <protection locked="0"/>
    </xf>
    <xf numFmtId="3" fontId="12" fillId="3" borderId="72" xfId="0" applyNumberFormat="1" applyFont="1" applyFill="1" applyBorder="1" applyAlignment="1" applyProtection="1">
      <alignment vertical="top" wrapText="1"/>
      <protection locked="0"/>
    </xf>
    <xf numFmtId="9" fontId="12" fillId="0" borderId="69" xfId="1" applyFont="1" applyFill="1" applyBorder="1" applyAlignment="1" applyProtection="1">
      <alignment horizontal="right" vertical="top"/>
      <protection locked="0"/>
    </xf>
    <xf numFmtId="9" fontId="12" fillId="0" borderId="10" xfId="1" applyFont="1" applyFill="1" applyBorder="1" applyAlignment="1" applyProtection="1">
      <alignment horizontal="right" vertical="top"/>
      <protection locked="0"/>
    </xf>
    <xf numFmtId="9" fontId="12" fillId="0" borderId="50" xfId="1" applyFont="1" applyFill="1" applyBorder="1" applyAlignment="1" applyProtection="1">
      <alignment vertical="top"/>
      <protection locked="0"/>
    </xf>
    <xf numFmtId="9" fontId="12" fillId="0" borderId="7" xfId="1" applyFont="1" applyFill="1" applyBorder="1" applyAlignment="1" applyProtection="1">
      <alignment horizontal="right" vertical="top"/>
      <protection locked="0"/>
    </xf>
    <xf numFmtId="0" fontId="9" fillId="0" borderId="11"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28" fillId="0" borderId="0" xfId="0" applyFont="1" applyFill="1" applyAlignment="1" applyProtection="1">
      <alignment vertical="top"/>
      <protection locked="0"/>
    </xf>
    <xf numFmtId="0" fontId="28" fillId="3" borderId="70" xfId="0" applyFont="1" applyFill="1" applyBorder="1" applyAlignment="1" applyProtection="1">
      <alignment vertical="top"/>
      <protection locked="0"/>
    </xf>
    <xf numFmtId="0" fontId="28" fillId="0" borderId="0" xfId="0" applyFont="1" applyFill="1" applyAlignment="1" applyProtection="1">
      <alignment vertical="top" wrapText="1"/>
      <protection locked="0"/>
    </xf>
    <xf numFmtId="0" fontId="9" fillId="0" borderId="11" xfId="0" applyFont="1" applyBorder="1" applyAlignment="1" applyProtection="1">
      <alignment horizontal="left" vertical="top" wrapText="1"/>
      <protection locked="0"/>
    </xf>
    <xf numFmtId="0" fontId="28" fillId="0" borderId="26" xfId="0" applyFont="1" applyBorder="1" applyAlignment="1" applyProtection="1">
      <alignment vertical="top"/>
      <protection locked="0"/>
    </xf>
    <xf numFmtId="0" fontId="34" fillId="5" borderId="54" xfId="4" applyFont="1" applyFill="1" applyBorder="1" applyAlignment="1" applyProtection="1">
      <alignment vertical="center" wrapText="1"/>
      <protection locked="0"/>
    </xf>
    <xf numFmtId="0" fontId="9" fillId="5" borderId="105" xfId="4" applyFont="1" applyFill="1" applyBorder="1" applyAlignment="1" applyProtection="1">
      <alignment vertical="center" wrapText="1"/>
      <protection locked="0"/>
    </xf>
    <xf numFmtId="0" fontId="9" fillId="5" borderId="106" xfId="4" applyFont="1" applyFill="1" applyBorder="1" applyAlignment="1" applyProtection="1">
      <alignment horizontal="center" vertical="center" wrapText="1"/>
      <protection locked="0"/>
    </xf>
    <xf numFmtId="0" fontId="9" fillId="5" borderId="108" xfId="4" applyFont="1" applyFill="1" applyBorder="1" applyAlignment="1" applyProtection="1">
      <alignment horizontal="center" vertical="center" wrapText="1"/>
      <protection locked="0"/>
    </xf>
    <xf numFmtId="49" fontId="34" fillId="2" borderId="17" xfId="4" applyNumberFormat="1" applyFont="1" applyFill="1" applyBorder="1" applyAlignment="1" applyProtection="1">
      <alignment horizontal="center" vertical="center" wrapText="1"/>
      <protection locked="0"/>
    </xf>
    <xf numFmtId="49" fontId="34" fillId="2" borderId="48" xfId="4" applyNumberFormat="1" applyFont="1" applyFill="1" applyBorder="1" applyAlignment="1" applyProtection="1">
      <alignment horizontal="center" vertical="center" wrapText="1"/>
      <protection locked="0"/>
    </xf>
    <xf numFmtId="49" fontId="34" fillId="2" borderId="90" xfId="4" applyNumberFormat="1" applyFont="1" applyFill="1" applyBorder="1" applyAlignment="1" applyProtection="1">
      <alignment horizontal="center" vertical="center" wrapText="1"/>
      <protection locked="0"/>
    </xf>
    <xf numFmtId="49" fontId="34" fillId="2" borderId="108" xfId="4" applyNumberFormat="1" applyFont="1" applyFill="1" applyBorder="1" applyAlignment="1" applyProtection="1">
      <alignment horizontal="center" vertical="center" wrapText="1"/>
      <protection locked="0"/>
    </xf>
    <xf numFmtId="0" fontId="35" fillId="0" borderId="0" xfId="4" applyFont="1" applyProtection="1">
      <protection locked="0"/>
    </xf>
    <xf numFmtId="0" fontId="35" fillId="0" borderId="0" xfId="4" applyFont="1" applyAlignment="1" applyProtection="1">
      <alignment wrapText="1"/>
      <protection locked="0"/>
    </xf>
    <xf numFmtId="0" fontId="36" fillId="3" borderId="53" xfId="4" applyFont="1" applyFill="1" applyBorder="1" applyAlignment="1" applyProtection="1">
      <alignment vertical="top" wrapText="1"/>
      <protection locked="0"/>
    </xf>
    <xf numFmtId="0" fontId="36" fillId="3" borderId="53" xfId="4" applyFont="1" applyFill="1" applyBorder="1" applyAlignment="1" applyProtection="1">
      <alignment horizontal="left" vertical="top" wrapText="1"/>
      <protection locked="0"/>
    </xf>
    <xf numFmtId="0" fontId="36" fillId="3" borderId="66" xfId="4" applyFont="1" applyFill="1" applyBorder="1" applyAlignment="1" applyProtection="1">
      <alignment vertical="top" wrapText="1"/>
      <protection locked="0"/>
    </xf>
    <xf numFmtId="14" fontId="36" fillId="3" borderId="107" xfId="4" applyNumberFormat="1" applyFont="1" applyFill="1" applyBorder="1" applyAlignment="1" applyProtection="1">
      <alignment vertical="top" wrapText="1"/>
      <protection locked="0"/>
    </xf>
    <xf numFmtId="4" fontId="36" fillId="3" borderId="108" xfId="4" applyNumberFormat="1" applyFont="1" applyFill="1" applyBorder="1" applyAlignment="1" applyProtection="1">
      <alignment vertical="top" wrapText="1"/>
      <protection locked="0"/>
    </xf>
    <xf numFmtId="4" fontId="36" fillId="3" borderId="36" xfId="4" applyNumberFormat="1" applyFont="1" applyFill="1" applyBorder="1" applyAlignment="1" applyProtection="1">
      <alignment vertical="top" wrapText="1"/>
      <protection locked="0"/>
    </xf>
    <xf numFmtId="4" fontId="36" fillId="3" borderId="32" xfId="4" applyNumberFormat="1" applyFont="1" applyFill="1" applyBorder="1" applyAlignment="1" applyProtection="1">
      <alignment vertical="top" wrapText="1"/>
      <protection locked="0"/>
    </xf>
    <xf numFmtId="4" fontId="36" fillId="3" borderId="109" xfId="4" applyNumberFormat="1" applyFont="1" applyFill="1" applyBorder="1" applyAlignment="1" applyProtection="1">
      <alignment vertical="top" wrapText="1"/>
      <protection locked="0"/>
    </xf>
    <xf numFmtId="4" fontId="36" fillId="3" borderId="11" xfId="4" applyNumberFormat="1" applyFont="1" applyFill="1" applyBorder="1" applyAlignment="1" applyProtection="1">
      <alignment vertical="top" wrapText="1"/>
      <protection locked="0"/>
    </xf>
    <xf numFmtId="0" fontId="35" fillId="0" borderId="0" xfId="4" applyFont="1" applyFill="1" applyProtection="1">
      <protection locked="0"/>
    </xf>
    <xf numFmtId="0" fontId="35" fillId="0" borderId="0" xfId="4" applyFont="1" applyFill="1" applyAlignment="1" applyProtection="1">
      <alignment wrapText="1"/>
      <protection locked="0"/>
    </xf>
    <xf numFmtId="0" fontId="36" fillId="3" borderId="54" xfId="4" applyFont="1" applyFill="1" applyBorder="1" applyAlignment="1" applyProtection="1">
      <alignment vertical="top" wrapText="1"/>
      <protection locked="0"/>
    </xf>
    <xf numFmtId="14" fontId="36" fillId="3" borderId="106" xfId="4" applyNumberFormat="1" applyFont="1" applyFill="1" applyBorder="1" applyAlignment="1" applyProtection="1">
      <alignment vertical="top" wrapText="1"/>
      <protection locked="0"/>
    </xf>
    <xf numFmtId="3" fontId="36" fillId="3" borderId="108" xfId="4" applyNumberFormat="1" applyFont="1" applyFill="1" applyBorder="1" applyAlignment="1" applyProtection="1">
      <alignment vertical="top" wrapText="1"/>
      <protection locked="0"/>
    </xf>
    <xf numFmtId="3" fontId="36" fillId="3" borderId="90" xfId="4" applyNumberFormat="1" applyFont="1" applyFill="1" applyBorder="1" applyAlignment="1" applyProtection="1">
      <alignment vertical="top" wrapText="1"/>
      <protection locked="0"/>
    </xf>
    <xf numFmtId="3" fontId="36" fillId="3" borderId="48" xfId="4" applyNumberFormat="1" applyFont="1" applyFill="1" applyBorder="1" applyAlignment="1" applyProtection="1">
      <alignment vertical="top" wrapText="1"/>
      <protection locked="0"/>
    </xf>
    <xf numFmtId="3" fontId="36" fillId="3" borderId="17" xfId="4" applyNumberFormat="1" applyFont="1" applyFill="1" applyBorder="1" applyAlignment="1" applyProtection="1">
      <alignment vertical="top" wrapText="1"/>
      <protection locked="0"/>
    </xf>
    <xf numFmtId="0" fontId="36" fillId="3" borderId="53" xfId="4" applyFont="1" applyFill="1" applyBorder="1" applyAlignment="1" applyProtection="1">
      <alignment vertical="center" wrapText="1"/>
      <protection locked="0"/>
    </xf>
    <xf numFmtId="0" fontId="28" fillId="0" borderId="29" xfId="0" applyFont="1" applyBorder="1" applyAlignment="1" applyProtection="1">
      <alignment horizontal="left" vertical="top" wrapText="1"/>
      <protection locked="0"/>
    </xf>
    <xf numFmtId="0" fontId="19" fillId="2" borderId="0" xfId="0" applyFont="1" applyFill="1" applyAlignment="1" applyProtection="1">
      <alignment horizontal="left" vertical="center"/>
      <protection locked="0"/>
    </xf>
    <xf numFmtId="0" fontId="9" fillId="2" borderId="0" xfId="0"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0" fontId="10" fillId="0" borderId="0" xfId="0" applyFont="1" applyFill="1" applyAlignment="1" applyProtection="1">
      <alignment vertical="center"/>
      <protection locked="0"/>
    </xf>
    <xf numFmtId="0" fontId="12" fillId="0" borderId="0" xfId="3" applyFont="1" applyFill="1" applyAlignment="1" applyProtection="1">
      <alignment horizontal="left" vertical="center"/>
      <protection locked="0"/>
    </xf>
    <xf numFmtId="0" fontId="10" fillId="3" borderId="0" xfId="0" applyFont="1" applyFill="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Border="1" applyProtection="1">
      <protection locked="0"/>
    </xf>
    <xf numFmtId="0" fontId="10" fillId="0" borderId="0" xfId="0" applyFont="1" applyAlignment="1" applyProtection="1">
      <alignment vertical="top"/>
      <protection locked="0"/>
    </xf>
    <xf numFmtId="0" fontId="12" fillId="0" borderId="1" xfId="0" applyFont="1" applyBorder="1" applyAlignment="1" applyProtection="1">
      <alignment vertical="top" wrapText="1"/>
      <protection locked="0"/>
    </xf>
    <xf numFmtId="0" fontId="12" fillId="0" borderId="9" xfId="0" applyFont="1" applyBorder="1" applyAlignment="1" applyProtection="1">
      <alignment vertical="top" wrapText="1"/>
      <protection locked="0"/>
    </xf>
    <xf numFmtId="0" fontId="28" fillId="3" borderId="1"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vertical="top" wrapText="1"/>
      <protection locked="0"/>
    </xf>
    <xf numFmtId="0" fontId="28" fillId="0" borderId="9" xfId="0" applyFont="1" applyBorder="1" applyAlignment="1" applyProtection="1">
      <alignment vertical="center"/>
      <protection locked="0"/>
    </xf>
    <xf numFmtId="0" fontId="9" fillId="0" borderId="54" xfId="0" applyFont="1" applyBorder="1" applyAlignment="1" applyProtection="1">
      <alignment vertical="center" wrapText="1"/>
      <protection locked="0"/>
    </xf>
    <xf numFmtId="0" fontId="28" fillId="0" borderId="1" xfId="0" applyFont="1" applyBorder="1" applyAlignment="1" applyProtection="1">
      <alignment vertical="top" wrapText="1"/>
      <protection locked="0"/>
    </xf>
    <xf numFmtId="0" fontId="28" fillId="0" borderId="8" xfId="0" applyFont="1" applyBorder="1" applyAlignment="1" applyProtection="1">
      <alignment vertical="top" wrapText="1"/>
      <protection locked="0"/>
    </xf>
    <xf numFmtId="0" fontId="12" fillId="3" borderId="0" xfId="0" applyFont="1" applyFill="1" applyAlignment="1" applyProtection="1">
      <alignment horizontal="left" vertical="center"/>
      <protection locked="0"/>
    </xf>
    <xf numFmtId="0" fontId="12" fillId="0" borderId="7" xfId="0" applyFont="1" applyFill="1" applyBorder="1" applyAlignment="1" applyProtection="1">
      <alignment horizontal="left" vertical="center" indent="1"/>
      <protection locked="0"/>
    </xf>
    <xf numFmtId="3" fontId="12" fillId="3" borderId="0" xfId="0" applyNumberFormat="1" applyFont="1" applyFill="1" applyAlignment="1" applyProtection="1">
      <alignment vertical="top"/>
      <protection locked="0"/>
    </xf>
    <xf numFmtId="3" fontId="12" fillId="3" borderId="7" xfId="0" applyNumberFormat="1" applyFont="1" applyFill="1" applyBorder="1" applyAlignment="1" applyProtection="1">
      <alignment vertical="top"/>
      <protection locked="0"/>
    </xf>
    <xf numFmtId="3" fontId="12" fillId="0" borderId="7" xfId="0" applyNumberFormat="1" applyFont="1" applyFill="1" applyBorder="1" applyAlignment="1" applyProtection="1">
      <alignment vertical="top"/>
      <protection locked="0"/>
    </xf>
    <xf numFmtId="0" fontId="10" fillId="0" borderId="66" xfId="0" applyFont="1" applyBorder="1" applyAlignment="1" applyProtection="1">
      <alignment vertical="top"/>
      <protection locked="0"/>
    </xf>
    <xf numFmtId="0" fontId="28" fillId="3" borderId="0" xfId="0" applyFont="1" applyFill="1" applyAlignment="1" applyProtection="1">
      <alignment horizontal="left" vertical="center"/>
      <protection locked="0"/>
    </xf>
    <xf numFmtId="0" fontId="28" fillId="0" borderId="7" xfId="0" applyFont="1" applyBorder="1" applyAlignment="1" applyProtection="1">
      <alignment vertical="top"/>
      <protection locked="0"/>
    </xf>
    <xf numFmtId="3" fontId="12" fillId="3" borderId="0" xfId="0" applyNumberFormat="1" applyFont="1" applyFill="1" applyBorder="1" applyAlignment="1" applyProtection="1">
      <alignment vertical="top"/>
      <protection locked="0"/>
    </xf>
    <xf numFmtId="0" fontId="12" fillId="0" borderId="7" xfId="0" applyFont="1" applyBorder="1" applyAlignment="1" applyProtection="1">
      <alignment horizontal="left" vertical="center" indent="1"/>
      <protection locked="0"/>
    </xf>
    <xf numFmtId="3" fontId="12" fillId="0" borderId="0" xfId="0" applyNumberFormat="1" applyFont="1" applyAlignment="1" applyProtection="1">
      <alignment vertical="top"/>
      <protection locked="0"/>
    </xf>
    <xf numFmtId="3" fontId="12" fillId="0" borderId="7" xfId="0" applyNumberFormat="1" applyFont="1" applyBorder="1" applyAlignment="1" applyProtection="1">
      <alignment vertical="top"/>
      <protection locked="0"/>
    </xf>
    <xf numFmtId="0" fontId="12" fillId="3" borderId="7" xfId="0" applyFont="1" applyFill="1" applyBorder="1" applyAlignment="1" applyProtection="1">
      <alignment horizontal="left" vertical="center" indent="1"/>
      <protection locked="0"/>
    </xf>
    <xf numFmtId="0" fontId="9" fillId="0" borderId="9" xfId="0" applyFont="1" applyBorder="1" applyAlignment="1" applyProtection="1">
      <alignment vertical="top" wrapText="1"/>
      <protection locked="0"/>
    </xf>
    <xf numFmtId="9" fontId="10" fillId="0" borderId="0" xfId="1" applyFont="1" applyAlignment="1" applyProtection="1">
      <alignment vertical="top"/>
      <protection locked="0"/>
    </xf>
    <xf numFmtId="0" fontId="9" fillId="3" borderId="7" xfId="0" applyFont="1" applyFill="1" applyBorder="1" applyAlignment="1" applyProtection="1">
      <alignment vertical="top"/>
      <protection locked="0"/>
    </xf>
    <xf numFmtId="0" fontId="12" fillId="0" borderId="0" xfId="0" applyFont="1" applyAlignment="1" applyProtection="1">
      <alignment horizontal="left" vertical="center" indent="1"/>
      <protection locked="0"/>
    </xf>
    <xf numFmtId="3" fontId="12" fillId="0" borderId="4" xfId="0" applyNumberFormat="1" applyFont="1" applyBorder="1" applyAlignment="1" applyProtection="1">
      <alignment vertical="top"/>
      <protection locked="0"/>
    </xf>
    <xf numFmtId="3" fontId="12" fillId="0" borderId="10" xfId="0" applyNumberFormat="1" applyFont="1" applyFill="1" applyBorder="1" applyAlignment="1" applyProtection="1">
      <alignment vertical="top"/>
      <protection locked="0"/>
    </xf>
    <xf numFmtId="3" fontId="12" fillId="0" borderId="10" xfId="0" applyNumberFormat="1" applyFont="1" applyBorder="1" applyAlignment="1" applyProtection="1">
      <alignment vertical="top"/>
      <protection locked="0"/>
    </xf>
    <xf numFmtId="3" fontId="12" fillId="0" borderId="0" xfId="0" applyNumberFormat="1" applyFont="1" applyBorder="1" applyAlignment="1" applyProtection="1">
      <alignment vertical="top"/>
      <protection locked="0"/>
    </xf>
    <xf numFmtId="0" fontId="10" fillId="0" borderId="0" xfId="0" applyFont="1" applyAlignment="1" applyProtection="1">
      <alignment horizontal="left" vertical="center" indent="1"/>
      <protection locked="0"/>
    </xf>
    <xf numFmtId="0" fontId="32" fillId="2" borderId="3" xfId="0" applyFont="1" applyFill="1" applyBorder="1" applyAlignment="1" applyProtection="1">
      <alignment horizontal="right" vertical="top"/>
      <protection locked="0"/>
    </xf>
    <xf numFmtId="3" fontId="28" fillId="2" borderId="3" xfId="0" applyNumberFormat="1" applyFont="1" applyFill="1" applyBorder="1" applyAlignment="1" applyProtection="1">
      <alignment vertical="top"/>
      <protection locked="0"/>
    </xf>
    <xf numFmtId="3" fontId="28" fillId="2" borderId="30" xfId="0" applyNumberFormat="1" applyFont="1" applyFill="1" applyBorder="1" applyAlignment="1" applyProtection="1">
      <alignment vertical="top"/>
      <protection locked="0"/>
    </xf>
    <xf numFmtId="0" fontId="9" fillId="0" borderId="1" xfId="0" applyFont="1" applyBorder="1" applyProtection="1">
      <protection locked="0"/>
    </xf>
    <xf numFmtId="0" fontId="10" fillId="0" borderId="1" xfId="0" applyFont="1" applyBorder="1" applyProtection="1">
      <protection locked="0"/>
    </xf>
    <xf numFmtId="9" fontId="10" fillId="3" borderId="7" xfId="0" quotePrefix="1" applyNumberFormat="1" applyFont="1" applyFill="1" applyBorder="1" applyAlignment="1" applyProtection="1">
      <alignment horizontal="right"/>
      <protection locked="0"/>
    </xf>
    <xf numFmtId="3" fontId="10" fillId="0" borderId="0" xfId="0" applyNumberFormat="1" applyFont="1" applyProtection="1">
      <protection locked="0"/>
    </xf>
    <xf numFmtId="0" fontId="10" fillId="0" borderId="3" xfId="0" applyFont="1" applyBorder="1" applyProtection="1">
      <protection locked="0"/>
    </xf>
    <xf numFmtId="0" fontId="10" fillId="0" borderId="30" xfId="0" applyFont="1" applyBorder="1" applyProtection="1">
      <protection locked="0"/>
    </xf>
    <xf numFmtId="3" fontId="9" fillId="0" borderId="3" xfId="0" applyNumberFormat="1" applyFont="1" applyBorder="1" applyProtection="1">
      <protection locked="0"/>
    </xf>
    <xf numFmtId="0" fontId="9" fillId="0" borderId="0" xfId="0" applyFont="1" applyBorder="1" applyProtection="1">
      <protection locked="0"/>
    </xf>
    <xf numFmtId="0" fontId="9" fillId="0" borderId="5" xfId="0" applyFont="1" applyBorder="1" applyProtection="1">
      <protection locked="0"/>
    </xf>
    <xf numFmtId="0" fontId="12" fillId="0" borderId="5" xfId="0" applyFont="1" applyBorder="1" applyProtection="1">
      <protection locked="0"/>
    </xf>
    <xf numFmtId="3" fontId="12" fillId="0" borderId="5" xfId="0" applyNumberFormat="1" applyFont="1" applyBorder="1" applyProtection="1">
      <protection locked="0"/>
    </xf>
    <xf numFmtId="0" fontId="10" fillId="0" borderId="0" xfId="0" applyFont="1" applyFill="1" applyBorder="1" applyProtection="1">
      <protection locked="0"/>
    </xf>
    <xf numFmtId="0" fontId="10" fillId="0" borderId="7" xfId="0" applyFont="1" applyFill="1" applyBorder="1" applyProtection="1">
      <protection locked="0"/>
    </xf>
    <xf numFmtId="3" fontId="10" fillId="3" borderId="0" xfId="0" applyNumberFormat="1" applyFont="1" applyFill="1" applyBorder="1" applyProtection="1">
      <protection locked="0"/>
    </xf>
    <xf numFmtId="3" fontId="12" fillId="0" borderId="66" xfId="0" applyNumberFormat="1" applyFont="1" applyFill="1" applyBorder="1" applyAlignment="1" applyProtection="1">
      <alignment vertical="top"/>
      <protection locked="0"/>
    </xf>
    <xf numFmtId="0" fontId="12" fillId="3" borderId="50" xfId="0" applyFont="1" applyFill="1" applyBorder="1" applyProtection="1">
      <protection locked="0"/>
    </xf>
    <xf numFmtId="0" fontId="12" fillId="3" borderId="0" xfId="0" applyFont="1" applyFill="1" applyBorder="1" applyProtection="1">
      <protection locked="0"/>
    </xf>
    <xf numFmtId="0" fontId="12" fillId="0" borderId="66" xfId="0" applyFont="1" applyBorder="1" applyProtection="1">
      <protection locked="0"/>
    </xf>
    <xf numFmtId="0" fontId="32" fillId="2" borderId="30" xfId="0" applyFont="1" applyFill="1" applyBorder="1" applyAlignment="1" applyProtection="1">
      <alignment horizontal="right" vertical="top"/>
      <protection locked="0"/>
    </xf>
    <xf numFmtId="0" fontId="38" fillId="0" borderId="0" xfId="3" applyFont="1" applyFill="1" applyAlignment="1" applyProtection="1">
      <alignment horizontal="left" vertical="center"/>
      <protection locked="0"/>
    </xf>
    <xf numFmtId="0" fontId="10" fillId="0" borderId="0" xfId="0" applyFont="1" applyFill="1" applyAlignment="1" applyProtection="1">
      <alignment horizontal="left" vertical="center"/>
      <protection locked="0"/>
    </xf>
    <xf numFmtId="0" fontId="9" fillId="3" borderId="0" xfId="0" applyFont="1" applyFill="1" applyBorder="1" applyAlignment="1" applyProtection="1">
      <alignment vertical="top"/>
      <protection locked="0"/>
    </xf>
    <xf numFmtId="0" fontId="28" fillId="4" borderId="0" xfId="0" applyFont="1" applyFill="1" applyBorder="1" applyAlignment="1" applyProtection="1">
      <alignment vertical="top"/>
      <protection locked="0"/>
    </xf>
    <xf numFmtId="0" fontId="10" fillId="0" borderId="0" xfId="0" applyFont="1" applyFill="1" applyAlignment="1" applyProtection="1">
      <alignment vertical="top"/>
      <protection locked="0"/>
    </xf>
    <xf numFmtId="0" fontId="10" fillId="0" borderId="0" xfId="0" applyFont="1" applyFill="1" applyProtection="1">
      <protection locked="0"/>
    </xf>
    <xf numFmtId="0" fontId="28" fillId="0" borderId="17" xfId="0" applyFont="1" applyFill="1" applyBorder="1" applyAlignment="1" applyProtection="1">
      <alignment horizontal="right" vertical="center" wrapText="1"/>
      <protection locked="0"/>
    </xf>
    <xf numFmtId="0" fontId="28" fillId="0" borderId="48" xfId="0" applyFont="1" applyFill="1" applyBorder="1" applyAlignment="1" applyProtection="1">
      <alignment horizontal="right" vertical="center" wrapText="1"/>
      <protection locked="0"/>
    </xf>
    <xf numFmtId="0" fontId="28" fillId="0" borderId="17" xfId="0" applyFont="1" applyBorder="1" applyAlignment="1" applyProtection="1">
      <alignment horizontal="right" vertical="center"/>
      <protection locked="0"/>
    </xf>
    <xf numFmtId="0" fontId="28" fillId="0" borderId="0" xfId="0" applyFont="1" applyBorder="1" applyProtection="1">
      <protection locked="0"/>
    </xf>
    <xf numFmtId="0" fontId="12" fillId="0" borderId="0" xfId="0" applyFont="1" applyBorder="1" applyAlignment="1" applyProtection="1">
      <alignment horizontal="left" vertical="center" indent="1"/>
      <protection locked="0"/>
    </xf>
    <xf numFmtId="0" fontId="12" fillId="0" borderId="0" xfId="0" applyFont="1" applyBorder="1" applyProtection="1">
      <protection locked="0"/>
    </xf>
    <xf numFmtId="0" fontId="12" fillId="0" borderId="7" xfId="0" applyFont="1" applyBorder="1" applyProtection="1">
      <protection locked="0"/>
    </xf>
    <xf numFmtId="3" fontId="28" fillId="3" borderId="11" xfId="0" applyNumberFormat="1" applyFont="1" applyFill="1" applyBorder="1" applyAlignment="1" applyProtection="1">
      <alignment vertical="top"/>
      <protection locked="0"/>
    </xf>
    <xf numFmtId="3" fontId="28" fillId="3" borderId="23" xfId="0" applyNumberFormat="1" applyFont="1" applyFill="1" applyBorder="1" applyAlignment="1" applyProtection="1">
      <alignment vertical="top"/>
      <protection locked="0"/>
    </xf>
    <xf numFmtId="3" fontId="28" fillId="3" borderId="32" xfId="0" applyNumberFormat="1" applyFont="1" applyFill="1" applyBorder="1" applyAlignment="1" applyProtection="1">
      <alignment vertical="top"/>
      <protection locked="0"/>
    </xf>
    <xf numFmtId="3" fontId="28" fillId="0" borderId="11" xfId="0" applyNumberFormat="1" applyFont="1" applyBorder="1" applyAlignment="1" applyProtection="1">
      <alignment vertical="top"/>
      <protection locked="0"/>
    </xf>
    <xf numFmtId="0" fontId="12" fillId="0" borderId="1" xfId="0" applyFont="1" applyBorder="1" applyProtection="1">
      <protection locked="0"/>
    </xf>
    <xf numFmtId="0" fontId="12" fillId="0" borderId="1" xfId="0" applyFont="1" applyBorder="1" applyAlignment="1" applyProtection="1">
      <alignment horizontal="left" vertical="center" indent="1"/>
      <protection locked="0"/>
    </xf>
    <xf numFmtId="0" fontId="12" fillId="0" borderId="8" xfId="0" applyFont="1" applyBorder="1" applyProtection="1">
      <protection locked="0"/>
    </xf>
    <xf numFmtId="3" fontId="12" fillId="0" borderId="28" xfId="0" applyNumberFormat="1" applyFont="1" applyFill="1" applyBorder="1" applyAlignment="1" applyProtection="1">
      <alignment vertical="top"/>
      <protection locked="0"/>
    </xf>
    <xf numFmtId="3" fontId="12" fillId="0" borderId="29" xfId="0" applyNumberFormat="1" applyFont="1" applyFill="1" applyBorder="1" applyAlignment="1" applyProtection="1">
      <alignment vertical="top"/>
      <protection locked="0"/>
    </xf>
    <xf numFmtId="3" fontId="12" fillId="0" borderId="33" xfId="0" applyNumberFormat="1" applyFont="1" applyFill="1" applyBorder="1" applyAlignment="1" applyProtection="1">
      <alignment vertical="top"/>
      <protection locked="0"/>
    </xf>
    <xf numFmtId="3" fontId="12" fillId="0" borderId="28" xfId="0" applyNumberFormat="1" applyFont="1" applyBorder="1" applyAlignment="1" applyProtection="1">
      <alignment vertical="top"/>
      <protection locked="0"/>
    </xf>
    <xf numFmtId="3" fontId="12" fillId="0" borderId="11" xfId="0" applyNumberFormat="1" applyFont="1" applyBorder="1" applyAlignment="1" applyProtection="1">
      <alignment vertical="top"/>
      <protection locked="0"/>
    </xf>
    <xf numFmtId="3" fontId="12" fillId="0" borderId="23" xfId="0" applyNumberFormat="1" applyFont="1" applyBorder="1" applyAlignment="1" applyProtection="1">
      <alignment vertical="top"/>
      <protection locked="0"/>
    </xf>
    <xf numFmtId="3" fontId="12" fillId="0" borderId="32" xfId="0" applyNumberFormat="1" applyFont="1" applyBorder="1" applyAlignment="1" applyProtection="1">
      <alignment vertical="top"/>
      <protection locked="0"/>
    </xf>
    <xf numFmtId="3" fontId="12" fillId="3" borderId="11" xfId="0" applyNumberFormat="1" applyFont="1" applyFill="1" applyBorder="1" applyAlignment="1" applyProtection="1">
      <alignment vertical="top"/>
      <protection locked="0"/>
    </xf>
    <xf numFmtId="3" fontId="12" fillId="3" borderId="23" xfId="0" applyNumberFormat="1" applyFont="1" applyFill="1" applyBorder="1" applyAlignment="1" applyProtection="1">
      <alignment vertical="top"/>
      <protection locked="0"/>
    </xf>
    <xf numFmtId="3" fontId="12" fillId="3" borderId="42" xfId="0" applyNumberFormat="1" applyFont="1" applyFill="1" applyBorder="1" applyAlignment="1" applyProtection="1">
      <alignment vertical="top"/>
      <protection locked="0"/>
    </xf>
    <xf numFmtId="3" fontId="12" fillId="3" borderId="32" xfId="0" applyNumberFormat="1" applyFont="1" applyFill="1" applyBorder="1" applyAlignment="1" applyProtection="1">
      <alignment vertical="top"/>
      <protection locked="0"/>
    </xf>
    <xf numFmtId="3" fontId="12" fillId="0" borderId="11" xfId="0" applyNumberFormat="1" applyFont="1" applyFill="1" applyBorder="1" applyAlignment="1" applyProtection="1">
      <alignment vertical="top"/>
      <protection locked="0"/>
    </xf>
    <xf numFmtId="3" fontId="28" fillId="0" borderId="11" xfId="0" applyNumberFormat="1" applyFont="1" applyFill="1" applyBorder="1" applyAlignment="1" applyProtection="1">
      <alignment vertical="top"/>
      <protection locked="0"/>
    </xf>
    <xf numFmtId="3" fontId="28" fillId="0" borderId="23" xfId="0" applyNumberFormat="1" applyFont="1" applyFill="1" applyBorder="1" applyAlignment="1" applyProtection="1">
      <alignment vertical="top"/>
      <protection locked="0"/>
    </xf>
    <xf numFmtId="3" fontId="28" fillId="0" borderId="32" xfId="0" applyNumberFormat="1" applyFont="1" applyFill="1" applyBorder="1" applyAlignment="1" applyProtection="1">
      <alignment vertical="top"/>
      <protection locked="0"/>
    </xf>
    <xf numFmtId="0" fontId="12" fillId="0" borderId="0" xfId="0" applyFont="1" applyBorder="1" applyAlignment="1" applyProtection="1">
      <alignment horizontal="left" indent="1"/>
      <protection locked="0"/>
    </xf>
    <xf numFmtId="3" fontId="12" fillId="0" borderId="11" xfId="0" applyNumberFormat="1" applyFont="1" applyBorder="1" applyProtection="1">
      <protection locked="0"/>
    </xf>
    <xf numFmtId="3" fontId="12" fillId="0" borderId="23" xfId="0" applyNumberFormat="1" applyFont="1" applyBorder="1" applyProtection="1">
      <protection locked="0"/>
    </xf>
    <xf numFmtId="3" fontId="12" fillId="0" borderId="32" xfId="0" applyNumberFormat="1" applyFont="1" applyBorder="1" applyProtection="1">
      <protection locked="0"/>
    </xf>
    <xf numFmtId="0" fontId="12" fillId="0" borderId="0" xfId="0" applyFont="1" applyAlignment="1" applyProtection="1">
      <alignment horizontal="left" indent="1"/>
      <protection locked="0"/>
    </xf>
    <xf numFmtId="3" fontId="12" fillId="0" borderId="42" xfId="0" applyNumberFormat="1" applyFont="1" applyBorder="1" applyProtection="1">
      <protection locked="0"/>
    </xf>
    <xf numFmtId="0" fontId="37" fillId="0" borderId="1" xfId="0" applyFont="1" applyBorder="1" applyAlignment="1" applyProtection="1">
      <alignment horizontal="left"/>
      <protection locked="0"/>
    </xf>
    <xf numFmtId="0" fontId="11" fillId="0" borderId="1" xfId="0" applyFont="1" applyBorder="1" applyProtection="1">
      <protection locked="0"/>
    </xf>
    <xf numFmtId="0" fontId="11" fillId="0" borderId="8" xfId="0" applyFont="1" applyBorder="1" applyProtection="1">
      <protection locked="0"/>
    </xf>
    <xf numFmtId="9" fontId="11" fillId="0" borderId="28" xfId="1" applyFont="1" applyBorder="1" applyAlignment="1" applyProtection="1">
      <alignment horizontal="right"/>
      <protection locked="0"/>
    </xf>
    <xf numFmtId="9" fontId="11" fillId="0" borderId="29" xfId="1" applyFont="1" applyBorder="1" applyAlignment="1" applyProtection="1">
      <alignment horizontal="right"/>
      <protection locked="0"/>
    </xf>
    <xf numFmtId="9" fontId="11" fillId="0" borderId="33" xfId="1" applyFont="1" applyBorder="1" applyAlignment="1" applyProtection="1">
      <alignment horizontal="right"/>
      <protection locked="0"/>
    </xf>
    <xf numFmtId="9" fontId="11" fillId="0" borderId="28" xfId="1" applyFont="1" applyBorder="1" applyProtection="1">
      <protection locked="0"/>
    </xf>
    <xf numFmtId="3" fontId="28" fillId="0" borderId="11" xfId="0" applyNumberFormat="1" applyFont="1" applyBorder="1" applyProtection="1">
      <protection locked="0"/>
    </xf>
    <xf numFmtId="3" fontId="28" fillId="0" borderId="23" xfId="0" applyNumberFormat="1" applyFont="1" applyBorder="1" applyProtection="1">
      <protection locked="0"/>
    </xf>
    <xf numFmtId="3" fontId="28" fillId="0" borderId="32" xfId="0" applyNumberFormat="1" applyFont="1" applyBorder="1" applyProtection="1">
      <protection locked="0"/>
    </xf>
    <xf numFmtId="3" fontId="12" fillId="0" borderId="31" xfId="0" applyNumberFormat="1" applyFont="1" applyBorder="1" applyProtection="1">
      <protection locked="0"/>
    </xf>
    <xf numFmtId="0" fontId="28" fillId="0" borderId="4" xfId="0" applyFont="1" applyBorder="1" applyAlignment="1" applyProtection="1">
      <alignment horizontal="left" vertical="center"/>
      <protection locked="0"/>
    </xf>
    <xf numFmtId="0" fontId="28" fillId="0" borderId="4" xfId="0" applyFont="1" applyBorder="1" applyAlignment="1" applyProtection="1">
      <alignment horizontal="left" vertical="center" indent="1"/>
      <protection locked="0"/>
    </xf>
    <xf numFmtId="0" fontId="28" fillId="0" borderId="4" xfId="0" applyFont="1" applyBorder="1" applyProtection="1">
      <protection locked="0"/>
    </xf>
    <xf numFmtId="0" fontId="28" fillId="0" borderId="10" xfId="0" applyFont="1" applyBorder="1" applyProtection="1">
      <protection locked="0"/>
    </xf>
    <xf numFmtId="3" fontId="28" fillId="0" borderId="26" xfId="0" applyNumberFormat="1" applyFont="1" applyBorder="1" applyProtection="1">
      <protection locked="0"/>
    </xf>
    <xf numFmtId="3" fontId="28" fillId="0" borderId="27" xfId="0" applyNumberFormat="1" applyFont="1" applyBorder="1" applyProtection="1">
      <protection locked="0"/>
    </xf>
    <xf numFmtId="3" fontId="28" fillId="0" borderId="31" xfId="0" applyNumberFormat="1" applyFont="1" applyBorder="1" applyProtection="1">
      <protection locked="0"/>
    </xf>
    <xf numFmtId="0" fontId="12" fillId="0" borderId="37" xfId="0" applyFont="1" applyBorder="1" applyAlignment="1" applyProtection="1">
      <alignment horizontal="left" vertical="center"/>
      <protection locked="0"/>
    </xf>
    <xf numFmtId="0" fontId="12" fillId="0" borderId="37" xfId="0" applyFont="1" applyBorder="1" applyAlignment="1" applyProtection="1">
      <alignment horizontal="left" vertical="center" indent="1"/>
      <protection locked="0"/>
    </xf>
    <xf numFmtId="0" fontId="12" fillId="0" borderId="37" xfId="0" applyFont="1" applyBorder="1" applyProtection="1">
      <protection locked="0"/>
    </xf>
    <xf numFmtId="0" fontId="12" fillId="0" borderId="85" xfId="0" applyFont="1" applyBorder="1" applyProtection="1">
      <protection locked="0"/>
    </xf>
    <xf numFmtId="3" fontId="12" fillId="0" borderId="83" xfId="0" applyNumberFormat="1" applyFont="1" applyBorder="1" applyProtection="1">
      <protection locked="0"/>
    </xf>
    <xf numFmtId="3" fontId="12" fillId="0" borderId="73" xfId="0" applyNumberFormat="1" applyFont="1" applyBorder="1" applyProtection="1">
      <protection locked="0"/>
    </xf>
    <xf numFmtId="3" fontId="12" fillId="0" borderId="84" xfId="0" applyNumberFormat="1" applyFont="1" applyBorder="1" applyProtection="1">
      <protection locked="0"/>
    </xf>
    <xf numFmtId="3" fontId="28" fillId="0" borderId="0" xfId="0" applyNumberFormat="1" applyFont="1" applyBorder="1" applyProtection="1">
      <protection locked="0"/>
    </xf>
    <xf numFmtId="9" fontId="12" fillId="0" borderId="0" xfId="1" applyFont="1" applyProtection="1">
      <protection locked="0"/>
    </xf>
    <xf numFmtId="3" fontId="12" fillId="0" borderId="0" xfId="0" applyNumberFormat="1" applyFont="1" applyProtection="1">
      <protection locked="0"/>
    </xf>
    <xf numFmtId="3" fontId="28" fillId="0" borderId="5" xfId="0" applyNumberFormat="1" applyFont="1" applyBorder="1" applyAlignment="1" applyProtection="1">
      <alignment horizontal="left" vertical="center"/>
      <protection locked="0"/>
    </xf>
    <xf numFmtId="3" fontId="11" fillId="0" borderId="6" xfId="0" applyNumberFormat="1" applyFont="1" applyBorder="1" applyAlignment="1" applyProtection="1">
      <alignment horizontal="left" vertical="center"/>
      <protection locked="0"/>
    </xf>
    <xf numFmtId="164" fontId="12" fillId="0" borderId="6" xfId="1" applyNumberFormat="1" applyFont="1" applyBorder="1" applyAlignment="1" applyProtection="1">
      <alignment horizontal="left" vertical="center"/>
      <protection locked="0"/>
    </xf>
    <xf numFmtId="3" fontId="28" fillId="0" borderId="74" xfId="0" applyNumberFormat="1"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3" fontId="12" fillId="0" borderId="24" xfId="0" applyNumberFormat="1" applyFont="1" applyBorder="1" applyAlignment="1" applyProtection="1">
      <alignment horizontal="right" vertical="center" wrapText="1"/>
      <protection locked="0"/>
    </xf>
    <xf numFmtId="3" fontId="12" fillId="0" borderId="22" xfId="0" applyNumberFormat="1" applyFont="1" applyBorder="1" applyAlignment="1" applyProtection="1">
      <alignment horizontal="right" vertical="center" wrapText="1"/>
      <protection locked="0"/>
    </xf>
    <xf numFmtId="3" fontId="12" fillId="0" borderId="49" xfId="0" applyNumberFormat="1" applyFont="1" applyBorder="1" applyAlignment="1" applyProtection="1">
      <alignment horizontal="right" vertical="center" wrapText="1"/>
      <protection locked="0"/>
    </xf>
    <xf numFmtId="0" fontId="16" fillId="0" borderId="0" xfId="0" applyFont="1" applyFill="1" applyAlignment="1" applyProtection="1">
      <alignment horizontal="left" vertical="center"/>
      <protection locked="0"/>
    </xf>
    <xf numFmtId="3" fontId="28" fillId="0" borderId="6" xfId="0" applyNumberFormat="1" applyFont="1" applyBorder="1" applyAlignment="1" applyProtection="1">
      <alignment horizontal="left" vertical="center"/>
      <protection locked="0"/>
    </xf>
    <xf numFmtId="3" fontId="28" fillId="0" borderId="25" xfId="0" applyNumberFormat="1" applyFont="1" applyBorder="1" applyAlignment="1" applyProtection="1">
      <alignment horizontal="left" vertical="center"/>
      <protection locked="0"/>
    </xf>
    <xf numFmtId="0" fontId="16" fillId="0" borderId="41" xfId="0" applyFont="1" applyFill="1" applyBorder="1" applyAlignment="1" applyProtection="1">
      <alignment horizontal="left" vertical="center"/>
      <protection locked="0"/>
    </xf>
    <xf numFmtId="3" fontId="28" fillId="0" borderId="77" xfId="0" applyNumberFormat="1" applyFont="1" applyBorder="1" applyAlignment="1" applyProtection="1">
      <alignment horizontal="left" vertical="center"/>
      <protection locked="0"/>
    </xf>
    <xf numFmtId="3" fontId="12" fillId="0" borderId="77" xfId="0" applyNumberFormat="1" applyFont="1" applyBorder="1" applyAlignment="1" applyProtection="1">
      <alignment horizontal="left" vertical="center"/>
      <protection locked="0"/>
    </xf>
    <xf numFmtId="164" fontId="12" fillId="0" borderId="77" xfId="1" applyNumberFormat="1" applyFont="1" applyFill="1" applyBorder="1" applyAlignment="1" applyProtection="1">
      <alignment horizontal="left" vertical="center"/>
      <protection locked="0"/>
    </xf>
    <xf numFmtId="3" fontId="28" fillId="0" borderId="78" xfId="0" applyNumberFormat="1" applyFont="1" applyBorder="1" applyAlignment="1" applyProtection="1">
      <alignment horizontal="left" vertical="center"/>
      <protection locked="0"/>
    </xf>
    <xf numFmtId="0" fontId="12" fillId="0" borderId="77" xfId="0" applyFont="1" applyBorder="1" applyAlignment="1" applyProtection="1">
      <alignment horizontal="left" vertical="center"/>
      <protection locked="0"/>
    </xf>
    <xf numFmtId="3" fontId="12" fillId="0" borderId="72" xfId="0" applyNumberFormat="1" applyFont="1" applyBorder="1" applyAlignment="1" applyProtection="1">
      <alignment horizontal="right" vertical="center" wrapText="1"/>
      <protection locked="0"/>
    </xf>
    <xf numFmtId="0" fontId="9"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28" fillId="0" borderId="9" xfId="0" applyFont="1" applyBorder="1" applyAlignment="1" applyProtection="1">
      <alignment horizontal="left" vertical="center" wrapText="1"/>
      <protection locked="0"/>
    </xf>
    <xf numFmtId="3" fontId="28" fillId="0" borderId="9" xfId="0" applyNumberFormat="1" applyFont="1" applyBorder="1" applyAlignment="1" applyProtection="1">
      <alignment horizontal="left" vertical="center" wrapText="1"/>
      <protection locked="0"/>
    </xf>
    <xf numFmtId="3" fontId="28" fillId="0" borderId="9" xfId="0" applyNumberFormat="1" applyFont="1" applyBorder="1" applyAlignment="1" applyProtection="1">
      <alignment horizontal="left" vertical="top" wrapText="1"/>
      <protection locked="0"/>
    </xf>
    <xf numFmtId="0" fontId="28" fillId="0" borderId="17" xfId="0" applyFont="1" applyBorder="1" applyAlignment="1" applyProtection="1">
      <alignment horizontal="right" vertical="center" wrapText="1"/>
      <protection locked="0"/>
    </xf>
    <xf numFmtId="0" fontId="28" fillId="0" borderId="48" xfId="0" applyFont="1" applyBorder="1" applyAlignment="1" applyProtection="1">
      <alignment horizontal="right" vertical="center" wrapText="1"/>
      <protection locked="0"/>
    </xf>
    <xf numFmtId="0" fontId="12" fillId="0" borderId="0" xfId="0" applyFont="1" applyAlignment="1" applyProtection="1">
      <alignment wrapText="1"/>
      <protection locked="0"/>
    </xf>
    <xf numFmtId="0" fontId="28" fillId="3" borderId="2" xfId="0" applyFont="1" applyFill="1" applyBorder="1" applyAlignment="1" applyProtection="1">
      <alignment horizontal="left" vertical="center"/>
      <protection locked="0"/>
    </xf>
    <xf numFmtId="0" fontId="28" fillId="2" borderId="2" xfId="0" applyFont="1" applyFill="1" applyBorder="1" applyProtection="1">
      <protection locked="0"/>
    </xf>
    <xf numFmtId="10" fontId="28" fillId="3" borderId="2" xfId="1" applyNumberFormat="1" applyFont="1" applyFill="1" applyBorder="1" applyProtection="1">
      <protection locked="0"/>
    </xf>
    <xf numFmtId="3" fontId="28" fillId="3" borderId="2" xfId="0" applyNumberFormat="1" applyFont="1" applyFill="1" applyBorder="1" applyProtection="1">
      <protection locked="0"/>
    </xf>
    <xf numFmtId="3" fontId="28" fillId="2" borderId="9" xfId="0" applyNumberFormat="1" applyFont="1" applyFill="1" applyBorder="1" applyProtection="1">
      <protection locked="0"/>
    </xf>
    <xf numFmtId="3" fontId="28" fillId="2" borderId="2" xfId="0" applyNumberFormat="1" applyFont="1" applyFill="1" applyBorder="1" applyProtection="1">
      <protection locked="0"/>
    </xf>
    <xf numFmtId="9" fontId="37" fillId="2" borderId="21" xfId="1" applyFont="1" applyFill="1" applyBorder="1" applyAlignment="1" applyProtection="1">
      <alignment horizontal="right"/>
      <protection locked="0"/>
    </xf>
    <xf numFmtId="3" fontId="10" fillId="2" borderId="21" xfId="0" applyNumberFormat="1" applyFont="1" applyFill="1" applyBorder="1" applyProtection="1">
      <protection locked="0"/>
    </xf>
    <xf numFmtId="3" fontId="12" fillId="0" borderId="53" xfId="0" applyNumberFormat="1" applyFont="1" applyFill="1" applyBorder="1" applyProtection="1">
      <protection locked="0"/>
    </xf>
    <xf numFmtId="164" fontId="12" fillId="0" borderId="53" xfId="1" applyNumberFormat="1" applyFont="1" applyFill="1" applyBorder="1" applyProtection="1">
      <protection locked="0"/>
    </xf>
    <xf numFmtId="3" fontId="10" fillId="0" borderId="53" xfId="0" applyNumberFormat="1" applyFont="1" applyBorder="1" applyProtection="1">
      <protection locked="0"/>
    </xf>
    <xf numFmtId="3" fontId="12" fillId="3" borderId="35" xfId="0" applyNumberFormat="1" applyFont="1" applyFill="1" applyBorder="1" applyAlignment="1" applyProtection="1">
      <alignment vertical="top" wrapText="1"/>
      <protection locked="0"/>
    </xf>
    <xf numFmtId="3" fontId="12" fillId="3" borderId="27" xfId="0" applyNumberFormat="1" applyFont="1" applyFill="1" applyBorder="1" applyAlignment="1" applyProtection="1">
      <alignment vertical="top" wrapText="1"/>
      <protection locked="0"/>
    </xf>
    <xf numFmtId="3" fontId="12" fillId="3" borderId="31" xfId="0" applyNumberFormat="1" applyFont="1" applyFill="1" applyBorder="1" applyAlignment="1" applyProtection="1">
      <alignment vertical="top" wrapText="1"/>
      <protection locked="0"/>
    </xf>
    <xf numFmtId="9" fontId="10" fillId="0" borderId="11" xfId="1" applyFont="1" applyBorder="1" applyAlignment="1" applyProtection="1">
      <alignment horizontal="right" vertical="top"/>
      <protection locked="0"/>
    </xf>
    <xf numFmtId="0" fontId="10" fillId="0" borderId="11" xfId="0" applyFont="1" applyBorder="1" applyAlignment="1" applyProtection="1">
      <alignment vertical="top"/>
      <protection locked="0"/>
    </xf>
    <xf numFmtId="3" fontId="12" fillId="0" borderId="75" xfId="0" applyNumberFormat="1" applyFont="1" applyFill="1" applyBorder="1" applyProtection="1">
      <protection locked="0"/>
    </xf>
    <xf numFmtId="164" fontId="12" fillId="0" borderId="75" xfId="1" applyNumberFormat="1" applyFont="1" applyFill="1" applyBorder="1" applyProtection="1">
      <protection locked="0"/>
    </xf>
    <xf numFmtId="3" fontId="12" fillId="0" borderId="75" xfId="0" applyNumberFormat="1" applyFont="1" applyBorder="1" applyAlignment="1" applyProtection="1">
      <alignment vertical="top" wrapText="1"/>
      <protection locked="0"/>
    </xf>
    <xf numFmtId="3" fontId="10" fillId="0" borderId="75" xfId="0" applyNumberFormat="1" applyFont="1" applyBorder="1" applyProtection="1">
      <protection locked="0"/>
    </xf>
    <xf numFmtId="3" fontId="12" fillId="3" borderId="79" xfId="0" applyNumberFormat="1" applyFont="1" applyFill="1" applyBorder="1" applyAlignment="1" applyProtection="1">
      <alignment vertical="top" wrapText="1"/>
      <protection locked="0"/>
    </xf>
    <xf numFmtId="3" fontId="12" fillId="3" borderId="29" xfId="0" applyNumberFormat="1" applyFont="1" applyFill="1" applyBorder="1" applyAlignment="1" applyProtection="1">
      <alignment vertical="top" wrapText="1"/>
      <protection locked="0"/>
    </xf>
    <xf numFmtId="3" fontId="12" fillId="3" borderId="33" xfId="0" applyNumberFormat="1" applyFont="1" applyFill="1" applyBorder="1" applyAlignment="1" applyProtection="1">
      <alignment vertical="top" wrapText="1"/>
      <protection locked="0"/>
    </xf>
    <xf numFmtId="3" fontId="12" fillId="0" borderId="0" xfId="0" applyNumberFormat="1" applyFont="1" applyBorder="1" applyProtection="1">
      <protection locked="0"/>
    </xf>
    <xf numFmtId="9" fontId="12" fillId="0" borderId="0" xfId="1" applyFont="1" applyBorder="1" applyProtection="1">
      <protection locked="0"/>
    </xf>
    <xf numFmtId="1" fontId="12" fillId="0" borderId="0" xfId="0" applyNumberFormat="1" applyFont="1" applyBorder="1" applyAlignment="1" applyProtection="1">
      <alignment vertical="top" wrapText="1"/>
      <protection locked="0"/>
    </xf>
    <xf numFmtId="3" fontId="12" fillId="0" borderId="7" xfId="0" applyNumberFormat="1" applyFont="1" applyBorder="1" applyProtection="1">
      <protection locked="0"/>
    </xf>
    <xf numFmtId="3" fontId="32" fillId="0" borderId="0" xfId="0" applyNumberFormat="1" applyFont="1" applyBorder="1" applyProtection="1">
      <protection locked="0"/>
    </xf>
    <xf numFmtId="3" fontId="32" fillId="0" borderId="7" xfId="0" applyNumberFormat="1" applyFont="1" applyBorder="1" applyProtection="1">
      <protection locked="0"/>
    </xf>
    <xf numFmtId="0" fontId="12" fillId="0" borderId="11" xfId="0" applyFont="1" applyBorder="1" applyProtection="1">
      <protection locked="0"/>
    </xf>
    <xf numFmtId="3" fontId="12" fillId="4" borderId="53" xfId="0" applyNumberFormat="1" applyFont="1" applyFill="1" applyBorder="1" applyProtection="1">
      <protection locked="0"/>
    </xf>
    <xf numFmtId="3" fontId="12" fillId="3" borderId="53" xfId="0" applyNumberFormat="1" applyFont="1" applyFill="1" applyBorder="1" applyAlignment="1" applyProtection="1">
      <alignment vertical="top" wrapText="1"/>
      <protection locked="0"/>
    </xf>
    <xf numFmtId="3" fontId="12" fillId="0" borderId="53" xfId="0" applyNumberFormat="1" applyFont="1" applyBorder="1" applyProtection="1">
      <protection locked="0"/>
    </xf>
    <xf numFmtId="3" fontId="12" fillId="4" borderId="66" xfId="0" applyNumberFormat="1" applyFont="1" applyFill="1" applyBorder="1" applyProtection="1">
      <protection locked="0"/>
    </xf>
    <xf numFmtId="164" fontId="12" fillId="0" borderId="66" xfId="1" applyNumberFormat="1" applyFont="1" applyFill="1" applyBorder="1" applyProtection="1">
      <protection locked="0"/>
    </xf>
    <xf numFmtId="3" fontId="12" fillId="3" borderId="66" xfId="0" applyNumberFormat="1" applyFont="1" applyFill="1" applyBorder="1" applyAlignment="1" applyProtection="1">
      <alignment vertical="top" wrapText="1"/>
      <protection locked="0"/>
    </xf>
    <xf numFmtId="3" fontId="12" fillId="0" borderId="66" xfId="0" applyNumberFormat="1" applyFont="1" applyBorder="1" applyProtection="1">
      <protection locked="0"/>
    </xf>
    <xf numFmtId="3" fontId="12" fillId="3" borderId="36" xfId="0" applyNumberFormat="1" applyFont="1" applyFill="1" applyBorder="1" applyAlignment="1" applyProtection="1">
      <alignment vertical="top" wrapText="1"/>
      <protection locked="0"/>
    </xf>
    <xf numFmtId="3" fontId="12" fillId="3" borderId="23" xfId="0" applyNumberFormat="1" applyFont="1" applyFill="1" applyBorder="1" applyAlignment="1" applyProtection="1">
      <alignment vertical="top" wrapText="1"/>
      <protection locked="0"/>
    </xf>
    <xf numFmtId="3" fontId="12" fillId="3" borderId="32" xfId="0" applyNumberFormat="1" applyFont="1" applyFill="1" applyBorder="1" applyAlignment="1" applyProtection="1">
      <alignment vertical="top" wrapText="1"/>
      <protection locked="0"/>
    </xf>
    <xf numFmtId="3" fontId="12" fillId="3" borderId="66" xfId="1" applyNumberFormat="1" applyFont="1" applyFill="1" applyBorder="1" applyProtection="1">
      <protection locked="0"/>
    </xf>
    <xf numFmtId="3" fontId="12" fillId="4" borderId="75" xfId="0" applyNumberFormat="1" applyFont="1" applyFill="1" applyBorder="1" applyProtection="1">
      <protection locked="0"/>
    </xf>
    <xf numFmtId="3" fontId="12" fillId="3" borderId="75" xfId="1" applyNumberFormat="1" applyFont="1" applyFill="1" applyBorder="1" applyProtection="1">
      <protection locked="0"/>
    </xf>
    <xf numFmtId="3" fontId="12" fillId="0" borderId="75" xfId="0" applyNumberFormat="1" applyFont="1" applyBorder="1" applyProtection="1">
      <protection locked="0"/>
    </xf>
    <xf numFmtId="3" fontId="28" fillId="0" borderId="5" xfId="0" applyNumberFormat="1" applyFont="1" applyBorder="1" applyAlignment="1" applyProtection="1">
      <alignment vertical="top"/>
      <protection locked="0"/>
    </xf>
    <xf numFmtId="3" fontId="11" fillId="0" borderId="6" xfId="0" applyNumberFormat="1" applyFont="1" applyBorder="1" applyProtection="1">
      <protection locked="0"/>
    </xf>
    <xf numFmtId="164" fontId="12" fillId="0" borderId="6" xfId="1" applyNumberFormat="1" applyFont="1" applyBorder="1" applyProtection="1">
      <protection locked="0"/>
    </xf>
    <xf numFmtId="3" fontId="28" fillId="0" borderId="74" xfId="0" applyNumberFormat="1" applyFont="1" applyBorder="1" applyProtection="1">
      <protection locked="0"/>
    </xf>
    <xf numFmtId="0" fontId="12" fillId="0" borderId="6" xfId="0" applyFont="1" applyBorder="1" applyProtection="1">
      <protection locked="0"/>
    </xf>
    <xf numFmtId="3" fontId="12" fillId="0" borderId="5" xfId="0" applyNumberFormat="1" applyFont="1" applyBorder="1" applyAlignment="1" applyProtection="1">
      <alignment vertical="top" wrapText="1"/>
      <protection locked="0"/>
    </xf>
    <xf numFmtId="3" fontId="12" fillId="0" borderId="74" xfId="0" applyNumberFormat="1" applyFont="1" applyBorder="1" applyAlignment="1" applyProtection="1">
      <alignment vertical="top" wrapText="1"/>
      <protection locked="0"/>
    </xf>
    <xf numFmtId="0" fontId="12" fillId="0" borderId="23" xfId="0" applyFont="1" applyBorder="1" applyProtection="1">
      <protection locked="0"/>
    </xf>
    <xf numFmtId="3" fontId="28" fillId="0" borderId="43" xfId="0" applyNumberFormat="1" applyFont="1" applyBorder="1" applyAlignment="1" applyProtection="1">
      <alignment vertical="top"/>
      <protection locked="0"/>
    </xf>
    <xf numFmtId="3" fontId="12" fillId="0" borderId="43" xfId="0" applyNumberFormat="1" applyFont="1" applyBorder="1" applyProtection="1">
      <protection locked="0"/>
    </xf>
    <xf numFmtId="164" fontId="12" fillId="3" borderId="43" xfId="1" applyNumberFormat="1" applyFont="1" applyFill="1" applyBorder="1" applyProtection="1">
      <protection locked="0"/>
    </xf>
    <xf numFmtId="3" fontId="28" fillId="0" borderId="76" xfId="0" applyNumberFormat="1" applyFont="1" applyBorder="1" applyProtection="1">
      <protection locked="0"/>
    </xf>
    <xf numFmtId="0" fontId="12" fillId="0" borderId="43" xfId="0" applyFont="1" applyBorder="1" applyProtection="1">
      <protection locked="0"/>
    </xf>
    <xf numFmtId="3" fontId="12" fillId="0" borderId="43" xfId="0" applyNumberFormat="1" applyFont="1" applyBorder="1" applyAlignment="1" applyProtection="1">
      <alignment vertical="top" wrapText="1"/>
      <protection locked="0"/>
    </xf>
    <xf numFmtId="3" fontId="12" fillId="0" borderId="76" xfId="0" applyNumberFormat="1" applyFont="1" applyBorder="1" applyAlignment="1" applyProtection="1">
      <alignment vertical="top" wrapText="1"/>
      <protection locked="0"/>
    </xf>
    <xf numFmtId="164" fontId="12" fillId="0" borderId="0" xfId="1" applyNumberFormat="1" applyFont="1" applyProtection="1">
      <protection locked="0"/>
    </xf>
    <xf numFmtId="1" fontId="12" fillId="0" borderId="0" xfId="1" applyNumberFormat="1" applyFont="1" applyProtection="1">
      <protection locked="0"/>
    </xf>
    <xf numFmtId="3" fontId="12" fillId="0" borderId="0" xfId="0" applyNumberFormat="1" applyFont="1" applyAlignment="1" applyProtection="1">
      <alignment vertical="top" wrapText="1"/>
      <protection locked="0"/>
    </xf>
    <xf numFmtId="3" fontId="12" fillId="0" borderId="77" xfId="0" applyNumberFormat="1" applyFont="1" applyBorder="1" applyAlignment="1" applyProtection="1">
      <alignment vertical="top" wrapText="1"/>
      <protection locked="0"/>
    </xf>
    <xf numFmtId="3" fontId="28" fillId="0" borderId="2" xfId="0" applyNumberFormat="1" applyFont="1" applyBorder="1" applyAlignment="1" applyProtection="1">
      <alignment horizontal="left" vertical="center" wrapText="1"/>
      <protection locked="0"/>
    </xf>
    <xf numFmtId="0" fontId="28" fillId="2" borderId="0" xfId="0" applyFont="1" applyFill="1" applyBorder="1" applyAlignment="1" applyProtection="1">
      <alignment horizontal="left" vertical="center"/>
      <protection locked="0"/>
    </xf>
    <xf numFmtId="0" fontId="12" fillId="2" borderId="0" xfId="0" applyFont="1" applyFill="1" applyBorder="1" applyProtection="1">
      <protection locked="0"/>
    </xf>
    <xf numFmtId="9" fontId="12" fillId="2" borderId="0" xfId="1" applyFont="1" applyFill="1" applyBorder="1" applyProtection="1">
      <protection locked="0"/>
    </xf>
    <xf numFmtId="9" fontId="12" fillId="2" borderId="10" xfId="1" applyFont="1" applyFill="1" applyBorder="1" applyProtection="1">
      <protection locked="0"/>
    </xf>
    <xf numFmtId="0" fontId="12" fillId="2" borderId="12" xfId="0" applyFont="1" applyFill="1" applyBorder="1" applyProtection="1">
      <protection locked="0"/>
    </xf>
    <xf numFmtId="0" fontId="11" fillId="2" borderId="0" xfId="0" applyFont="1" applyFill="1" applyBorder="1" applyProtection="1">
      <protection locked="0"/>
    </xf>
    <xf numFmtId="0" fontId="12" fillId="2" borderId="0" xfId="0" applyFont="1" applyFill="1" applyProtection="1">
      <protection locked="0"/>
    </xf>
    <xf numFmtId="9" fontId="12" fillId="0" borderId="5" xfId="1" applyFont="1" applyBorder="1" applyProtection="1">
      <protection locked="0"/>
    </xf>
    <xf numFmtId="1" fontId="12" fillId="0" borderId="74" xfId="0" applyNumberFormat="1" applyFont="1" applyBorder="1" applyAlignment="1" applyProtection="1">
      <alignment vertical="top" wrapText="1"/>
      <protection locked="0"/>
    </xf>
    <xf numFmtId="3" fontId="28" fillId="0" borderId="13" xfId="0" applyNumberFormat="1" applyFont="1" applyBorder="1" applyProtection="1">
      <protection locked="0"/>
    </xf>
    <xf numFmtId="3" fontId="12" fillId="0" borderId="99" xfId="0" applyNumberFormat="1" applyFont="1" applyBorder="1" applyAlignment="1" applyProtection="1">
      <alignment vertical="top" wrapText="1"/>
      <protection locked="0"/>
    </xf>
    <xf numFmtId="3" fontId="12" fillId="0" borderId="22" xfId="0" applyNumberFormat="1" applyFont="1" applyBorder="1" applyAlignment="1" applyProtection="1">
      <alignment vertical="top" wrapText="1"/>
      <protection locked="0"/>
    </xf>
    <xf numFmtId="164" fontId="12" fillId="0" borderId="0" xfId="1" applyNumberFormat="1" applyFont="1" applyFill="1" applyBorder="1" applyProtection="1">
      <protection locked="0"/>
    </xf>
    <xf numFmtId="1" fontId="12" fillId="0" borderId="7" xfId="1" applyNumberFormat="1" applyFont="1" applyFill="1" applyBorder="1" applyProtection="1">
      <protection locked="0"/>
    </xf>
    <xf numFmtId="3" fontId="12" fillId="0" borderId="12" xfId="0" applyNumberFormat="1" applyFont="1" applyBorder="1" applyProtection="1">
      <protection locked="0"/>
    </xf>
    <xf numFmtId="3" fontId="12" fillId="3" borderId="100" xfId="0" applyNumberFormat="1" applyFont="1" applyFill="1" applyBorder="1" applyAlignment="1" applyProtection="1">
      <alignment vertical="top" wrapText="1"/>
      <protection locked="0"/>
    </xf>
    <xf numFmtId="3" fontId="28" fillId="0" borderId="2" xfId="0" applyNumberFormat="1" applyFont="1" applyBorder="1" applyAlignment="1" applyProtection="1">
      <alignment vertical="center"/>
      <protection locked="0"/>
    </xf>
    <xf numFmtId="3" fontId="11" fillId="0" borderId="1" xfId="0" applyNumberFormat="1" applyFont="1" applyBorder="1" applyAlignment="1" applyProtection="1">
      <alignment vertical="center"/>
      <protection locked="0"/>
    </xf>
    <xf numFmtId="164" fontId="12" fillId="0" borderId="1" xfId="1" applyNumberFormat="1" applyFont="1" applyBorder="1" applyAlignment="1" applyProtection="1">
      <alignment vertical="center"/>
      <protection locked="0"/>
    </xf>
    <xf numFmtId="3" fontId="12" fillId="0" borderId="9" xfId="0" applyNumberFormat="1" applyFont="1" applyBorder="1" applyAlignment="1" applyProtection="1">
      <alignment vertical="center"/>
      <protection locked="0"/>
    </xf>
    <xf numFmtId="3" fontId="12" fillId="0" borderId="2" xfId="0" applyNumberFormat="1" applyFont="1" applyBorder="1" applyAlignment="1" applyProtection="1">
      <alignment vertical="center" wrapText="1"/>
      <protection locked="0"/>
    </xf>
    <xf numFmtId="3" fontId="11" fillId="0" borderId="4" xfId="0" applyNumberFormat="1" applyFont="1" applyFill="1" applyBorder="1" applyProtection="1">
      <protection locked="0"/>
    </xf>
    <xf numFmtId="164" fontId="12" fillId="0" borderId="4" xfId="1" applyNumberFormat="1" applyFont="1" applyFill="1" applyBorder="1" applyProtection="1">
      <protection locked="0"/>
    </xf>
    <xf numFmtId="3" fontId="28" fillId="0" borderId="4" xfId="0" applyNumberFormat="1" applyFont="1" applyFill="1" applyBorder="1" applyProtection="1">
      <protection locked="0"/>
    </xf>
    <xf numFmtId="0" fontId="12" fillId="0" borderId="4" xfId="0" applyFont="1" applyFill="1" applyBorder="1" applyProtection="1">
      <protection locked="0"/>
    </xf>
    <xf numFmtId="3" fontId="12" fillId="0" borderId="4" xfId="0" applyNumberFormat="1" applyFont="1" applyFill="1" applyBorder="1" applyAlignment="1" applyProtection="1">
      <alignment vertical="top" wrapText="1"/>
      <protection locked="0"/>
    </xf>
    <xf numFmtId="0" fontId="12" fillId="0" borderId="4" xfId="0" applyFont="1" applyBorder="1" applyProtection="1">
      <protection locked="0"/>
    </xf>
    <xf numFmtId="9" fontId="12" fillId="0" borderId="4" xfId="0" applyNumberFormat="1" applyFont="1" applyBorder="1" applyProtection="1">
      <protection locked="0"/>
    </xf>
    <xf numFmtId="0" fontId="12" fillId="0" borderId="15" xfId="0" applyFont="1" applyBorder="1" applyProtection="1">
      <protection locked="0"/>
    </xf>
    <xf numFmtId="3" fontId="12" fillId="0" borderId="98" xfId="0" applyNumberFormat="1" applyFont="1" applyBorder="1" applyProtection="1">
      <protection locked="0"/>
    </xf>
    <xf numFmtId="9" fontId="12" fillId="0" borderId="0" xfId="0" applyNumberFormat="1" applyFont="1" applyBorder="1" applyProtection="1">
      <protection locked="0"/>
    </xf>
    <xf numFmtId="0" fontId="12" fillId="0" borderId="12" xfId="0" applyFont="1" applyBorder="1" applyProtection="1">
      <protection locked="0"/>
    </xf>
    <xf numFmtId="3" fontId="12" fillId="0" borderId="100" xfId="0" applyNumberFormat="1" applyFont="1" applyBorder="1" applyProtection="1">
      <protection locked="0"/>
    </xf>
    <xf numFmtId="9" fontId="12" fillId="0" borderId="1" xfId="0" applyNumberFormat="1" applyFont="1" applyBorder="1" applyProtection="1">
      <protection locked="0"/>
    </xf>
    <xf numFmtId="0" fontId="12" fillId="0" borderId="103" xfId="0" applyFont="1" applyBorder="1" applyProtection="1">
      <protection locked="0"/>
    </xf>
    <xf numFmtId="3" fontId="12" fillId="0" borderId="101" xfId="0" applyNumberFormat="1" applyFont="1" applyBorder="1" applyProtection="1">
      <protection locked="0"/>
    </xf>
    <xf numFmtId="0" fontId="28" fillId="2" borderId="2" xfId="0" applyFont="1" applyFill="1" applyBorder="1" applyAlignment="1" applyProtection="1">
      <alignment horizontal="left" vertical="center"/>
      <protection locked="0"/>
    </xf>
    <xf numFmtId="0" fontId="12" fillId="2" borderId="2" xfId="0" applyFont="1" applyFill="1" applyBorder="1" applyProtection="1">
      <protection locked="0"/>
    </xf>
    <xf numFmtId="9" fontId="12" fillId="2" borderId="2" xfId="1" applyFont="1" applyFill="1" applyBorder="1" applyProtection="1">
      <protection locked="0"/>
    </xf>
    <xf numFmtId="0" fontId="12" fillId="2" borderId="4" xfId="0" applyFont="1" applyFill="1" applyBorder="1" applyProtection="1">
      <protection locked="0"/>
    </xf>
    <xf numFmtId="0" fontId="11" fillId="2" borderId="2" xfId="0" applyFont="1" applyFill="1" applyBorder="1" applyProtection="1">
      <protection locked="0"/>
    </xf>
    <xf numFmtId="0" fontId="12" fillId="2" borderId="9" xfId="0" applyFont="1" applyFill="1" applyBorder="1" applyProtection="1">
      <protection locked="0"/>
    </xf>
    <xf numFmtId="3" fontId="11" fillId="2" borderId="2" xfId="0" applyNumberFormat="1" applyFont="1" applyFill="1" applyBorder="1" applyProtection="1">
      <protection locked="0"/>
    </xf>
    <xf numFmtId="0" fontId="28" fillId="0" borderId="4" xfId="0" applyFont="1" applyFill="1" applyBorder="1" applyAlignment="1" applyProtection="1">
      <alignment horizontal="left" vertical="center"/>
      <protection locked="0"/>
    </xf>
    <xf numFmtId="9" fontId="12" fillId="0" borderId="4" xfId="1" applyFont="1" applyFill="1" applyBorder="1" applyProtection="1">
      <protection locked="0"/>
    </xf>
    <xf numFmtId="3" fontId="28" fillId="0" borderId="15" xfId="0" applyNumberFormat="1" applyFont="1" applyBorder="1" applyProtection="1">
      <protection locked="0"/>
    </xf>
    <xf numFmtId="3" fontId="10" fillId="0" borderId="98" xfId="0" applyNumberFormat="1" applyFont="1" applyFill="1" applyBorder="1" applyProtection="1">
      <protection locked="0"/>
    </xf>
    <xf numFmtId="3" fontId="12" fillId="0" borderId="27" xfId="0" applyNumberFormat="1" applyFont="1" applyFill="1" applyBorder="1" applyProtection="1">
      <protection locked="0"/>
    </xf>
    <xf numFmtId="3" fontId="12" fillId="0" borderId="31" xfId="0" applyNumberFormat="1" applyFont="1" applyFill="1" applyBorder="1" applyProtection="1">
      <protection locked="0"/>
    </xf>
    <xf numFmtId="3" fontId="28" fillId="0" borderId="6" xfId="0" applyNumberFormat="1" applyFont="1" applyBorder="1" applyAlignment="1" applyProtection="1">
      <alignment vertical="top"/>
      <protection locked="0"/>
    </xf>
    <xf numFmtId="3" fontId="12" fillId="0" borderId="6" xfId="0" applyNumberFormat="1" applyFont="1" applyBorder="1" applyProtection="1">
      <protection locked="0"/>
    </xf>
    <xf numFmtId="164" fontId="12" fillId="6" borderId="6" xfId="1" applyNumberFormat="1" applyFont="1" applyFill="1" applyBorder="1" applyProtection="1">
      <protection locked="0"/>
    </xf>
    <xf numFmtId="164" fontId="12" fillId="4" borderId="6" xfId="1" applyNumberFormat="1" applyFont="1" applyFill="1" applyBorder="1" applyProtection="1">
      <protection locked="0"/>
    </xf>
    <xf numFmtId="3" fontId="28" fillId="0" borderId="14" xfId="0" applyNumberFormat="1" applyFont="1" applyBorder="1" applyProtection="1">
      <protection locked="0"/>
    </xf>
    <xf numFmtId="3" fontId="12" fillId="0" borderId="101" xfId="0" applyNumberFormat="1" applyFont="1" applyBorder="1" applyAlignment="1" applyProtection="1">
      <alignment vertical="top" wrapText="1"/>
      <protection locked="0"/>
    </xf>
    <xf numFmtId="3" fontId="12" fillId="0" borderId="29" xfId="0" applyNumberFormat="1" applyFont="1" applyBorder="1" applyAlignment="1" applyProtection="1">
      <alignment vertical="top" wrapText="1"/>
      <protection locked="0"/>
    </xf>
    <xf numFmtId="3" fontId="12" fillId="0" borderId="33" xfId="0" applyNumberFormat="1" applyFont="1" applyBorder="1" applyAlignment="1" applyProtection="1">
      <alignment vertical="top" wrapText="1"/>
      <protection locked="0"/>
    </xf>
    <xf numFmtId="0" fontId="12" fillId="0" borderId="100" xfId="0" applyFont="1" applyBorder="1" applyProtection="1">
      <protection locked="0"/>
    </xf>
    <xf numFmtId="0" fontId="39" fillId="0" borderId="0" xfId="0" applyFont="1" applyProtection="1">
      <protection locked="0"/>
    </xf>
    <xf numFmtId="3" fontId="39" fillId="0" borderId="12" xfId="0" applyNumberFormat="1" applyFont="1" applyBorder="1" applyProtection="1">
      <protection locked="0"/>
    </xf>
    <xf numFmtId="3" fontId="39" fillId="0" borderId="100" xfId="0" applyNumberFormat="1" applyFont="1" applyBorder="1" applyProtection="1">
      <protection locked="0"/>
    </xf>
    <xf numFmtId="0" fontId="39" fillId="3" borderId="0" xfId="0" applyFont="1" applyFill="1" applyProtection="1">
      <protection locked="0"/>
    </xf>
    <xf numFmtId="3" fontId="39" fillId="3" borderId="100" xfId="0" applyNumberFormat="1" applyFont="1" applyFill="1" applyBorder="1" applyProtection="1">
      <protection locked="0"/>
    </xf>
    <xf numFmtId="3" fontId="39" fillId="3" borderId="23" xfId="0" applyNumberFormat="1" applyFont="1" applyFill="1" applyBorder="1" applyProtection="1">
      <protection locked="0"/>
    </xf>
    <xf numFmtId="3" fontId="39" fillId="3" borderId="32" xfId="0" applyNumberFormat="1" applyFont="1" applyFill="1" applyBorder="1" applyProtection="1">
      <protection locked="0"/>
    </xf>
    <xf numFmtId="0" fontId="11" fillId="3" borderId="0" xfId="0" applyFont="1" applyFill="1" applyProtection="1">
      <protection locked="0"/>
    </xf>
    <xf numFmtId="9" fontId="11" fillId="0" borderId="0" xfId="1" applyFont="1" applyProtection="1">
      <protection locked="0"/>
    </xf>
    <xf numFmtId="3" fontId="11" fillId="0" borderId="0" xfId="0" applyNumberFormat="1" applyFont="1" applyProtection="1">
      <protection locked="0"/>
    </xf>
    <xf numFmtId="3" fontId="11" fillId="0" borderId="12" xfId="0" applyNumberFormat="1" applyFont="1" applyBorder="1" applyProtection="1">
      <protection locked="0"/>
    </xf>
    <xf numFmtId="3" fontId="11" fillId="3" borderId="100" xfId="0" applyNumberFormat="1" applyFont="1" applyFill="1" applyBorder="1" applyProtection="1">
      <protection locked="0"/>
    </xf>
    <xf numFmtId="3" fontId="11" fillId="3" borderId="23" xfId="0" applyNumberFormat="1" applyFont="1" applyFill="1" applyBorder="1" applyProtection="1">
      <protection locked="0"/>
    </xf>
    <xf numFmtId="3" fontId="11" fillId="3" borderId="32" xfId="0" applyNumberFormat="1" applyFont="1" applyFill="1" applyBorder="1" applyProtection="1">
      <protection locked="0"/>
    </xf>
    <xf numFmtId="0" fontId="11" fillId="0" borderId="0" xfId="0" applyFont="1" applyProtection="1">
      <protection locked="0"/>
    </xf>
    <xf numFmtId="3" fontId="11" fillId="0" borderId="100" xfId="0" applyNumberFormat="1" applyFont="1" applyBorder="1" applyProtection="1">
      <protection locked="0"/>
    </xf>
    <xf numFmtId="3" fontId="11" fillId="0" borderId="104" xfId="0" applyNumberFormat="1" applyFont="1" applyBorder="1" applyProtection="1">
      <protection locked="0"/>
    </xf>
    <xf numFmtId="3" fontId="12" fillId="2" borderId="2" xfId="0" applyNumberFormat="1" applyFont="1" applyFill="1" applyBorder="1" applyProtection="1">
      <protection locked="0"/>
    </xf>
    <xf numFmtId="3" fontId="12" fillId="0" borderId="4" xfId="0" applyNumberFormat="1" applyFont="1" applyFill="1" applyBorder="1" applyProtection="1">
      <protection locked="0"/>
    </xf>
    <xf numFmtId="164" fontId="12" fillId="0" borderId="6" xfId="1" applyNumberFormat="1" applyFont="1" applyFill="1" applyBorder="1" applyProtection="1">
      <protection locked="0"/>
    </xf>
    <xf numFmtId="164" fontId="12" fillId="3" borderId="6" xfId="1" applyNumberFormat="1" applyFont="1" applyFill="1" applyBorder="1" applyProtection="1">
      <protection locked="0"/>
    </xf>
    <xf numFmtId="0" fontId="12" fillId="0" borderId="88" xfId="0" applyFont="1" applyBorder="1" applyAlignment="1" applyProtection="1">
      <alignment horizontal="left" vertical="center" indent="1"/>
      <protection locked="0"/>
    </xf>
    <xf numFmtId="0" fontId="12" fillId="0" borderId="88" xfId="0" applyFont="1" applyBorder="1" applyProtection="1">
      <protection locked="0"/>
    </xf>
    <xf numFmtId="9" fontId="12" fillId="0" borderId="88" xfId="1" applyFont="1" applyBorder="1" applyProtection="1">
      <protection locked="0"/>
    </xf>
    <xf numFmtId="3" fontId="12" fillId="0" borderId="88" xfId="0" applyNumberFormat="1" applyFont="1" applyBorder="1" applyProtection="1">
      <protection locked="0"/>
    </xf>
    <xf numFmtId="0" fontId="12" fillId="0" borderId="97" xfId="0" applyFont="1" applyBorder="1" applyProtection="1">
      <protection locked="0"/>
    </xf>
    <xf numFmtId="0" fontId="39" fillId="0" borderId="0" xfId="0" applyFont="1" applyBorder="1" applyProtection="1">
      <protection locked="0"/>
    </xf>
    <xf numFmtId="9" fontId="11" fillId="0" borderId="0" xfId="1" applyFont="1" applyBorder="1" applyProtection="1">
      <protection locked="0"/>
    </xf>
    <xf numFmtId="3" fontId="11" fillId="0" borderId="0" xfId="0" applyNumberFormat="1" applyFont="1" applyBorder="1" applyProtection="1">
      <protection locked="0"/>
    </xf>
    <xf numFmtId="3" fontId="12" fillId="0" borderId="1" xfId="0" applyNumberFormat="1" applyFont="1" applyBorder="1" applyProtection="1">
      <protection locked="0"/>
    </xf>
    <xf numFmtId="0" fontId="9" fillId="0" borderId="0" xfId="0" applyFont="1" applyFill="1" applyAlignment="1">
      <alignment horizontal="left" vertical="center"/>
    </xf>
    <xf numFmtId="0" fontId="10" fillId="3" borderId="0" xfId="0" applyFont="1" applyFill="1" applyAlignment="1">
      <alignment vertical="center"/>
    </xf>
    <xf numFmtId="0" fontId="10" fillId="0" borderId="0" xfId="0" applyFont="1" applyFill="1" applyAlignment="1">
      <alignment vertical="center"/>
    </xf>
    <xf numFmtId="0" fontId="38" fillId="0" borderId="0" xfId="3" applyFont="1" applyFill="1" applyAlignment="1">
      <alignment horizontal="left" vertical="center"/>
    </xf>
    <xf numFmtId="0" fontId="10" fillId="0" borderId="0" xfId="0" applyFont="1" applyAlignment="1">
      <alignment horizontal="left" vertical="center"/>
    </xf>
    <xf numFmtId="0" fontId="9" fillId="0" borderId="1" xfId="0" applyFont="1" applyFill="1" applyBorder="1" applyAlignment="1">
      <alignment horizontal="left" vertical="center"/>
    </xf>
    <xf numFmtId="0" fontId="10" fillId="12" borderId="1" xfId="0" applyFont="1" applyFill="1" applyBorder="1" applyAlignment="1">
      <alignment vertical="center"/>
    </xf>
    <xf numFmtId="0" fontId="10" fillId="0" borderId="1" xfId="0" applyFont="1" applyFill="1" applyBorder="1" applyAlignment="1">
      <alignment vertical="center"/>
    </xf>
    <xf numFmtId="0" fontId="38" fillId="0" borderId="1" xfId="3" applyFont="1" applyFill="1" applyBorder="1" applyAlignment="1">
      <alignment horizontal="left" vertical="center"/>
    </xf>
    <xf numFmtId="0" fontId="39" fillId="0" borderId="0" xfId="0" applyFont="1"/>
    <xf numFmtId="0" fontId="10" fillId="0" borderId="0" xfId="0" applyFont="1"/>
    <xf numFmtId="0" fontId="10" fillId="0" borderId="58" xfId="0" applyFont="1" applyBorder="1"/>
    <xf numFmtId="0" fontId="10" fillId="0" borderId="0" xfId="0" applyFont="1" applyBorder="1"/>
    <xf numFmtId="0" fontId="10" fillId="0" borderId="59" xfId="0" applyFont="1" applyBorder="1"/>
    <xf numFmtId="0" fontId="10" fillId="0" borderId="61" xfId="0" applyFont="1" applyBorder="1" applyAlignment="1">
      <alignment vertical="top"/>
    </xf>
    <xf numFmtId="0" fontId="10" fillId="0" borderId="61" xfId="0" applyFont="1" applyBorder="1"/>
    <xf numFmtId="0" fontId="10" fillId="0" borderId="62" xfId="0" applyFont="1" applyBorder="1"/>
    <xf numFmtId="0" fontId="12" fillId="0" borderId="0" xfId="0" applyFont="1" applyBorder="1" applyAlignment="1">
      <alignment vertical="top"/>
    </xf>
    <xf numFmtId="0" fontId="10" fillId="2" borderId="1"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10" fillId="0" borderId="0" xfId="0" applyFont="1" applyAlignment="1">
      <alignment vertical="center"/>
    </xf>
    <xf numFmtId="0" fontId="9" fillId="2" borderId="2" xfId="0" applyFont="1" applyFill="1" applyBorder="1" applyAlignment="1">
      <alignment vertical="top"/>
    </xf>
    <xf numFmtId="0" fontId="10" fillId="5" borderId="2" xfId="0" applyFont="1" applyFill="1" applyBorder="1" applyAlignment="1">
      <alignment vertical="top" wrapText="1"/>
    </xf>
    <xf numFmtId="0" fontId="9" fillId="5" borderId="2" xfId="0" applyFont="1" applyFill="1" applyBorder="1" applyAlignment="1">
      <alignment vertical="top" wrapText="1"/>
    </xf>
    <xf numFmtId="0" fontId="9" fillId="5" borderId="2" xfId="0" applyFont="1" applyFill="1" applyBorder="1" applyAlignment="1">
      <alignment vertical="top"/>
    </xf>
    <xf numFmtId="0" fontId="9" fillId="0" borderId="26" xfId="0" applyFont="1" applyBorder="1" applyAlignment="1">
      <alignment vertical="top"/>
    </xf>
    <xf numFmtId="0" fontId="9" fillId="0" borderId="48" xfId="0" applyFont="1" applyBorder="1" applyAlignment="1">
      <alignment vertical="top"/>
    </xf>
    <xf numFmtId="0" fontId="9" fillId="0" borderId="17" xfId="0" applyFont="1" applyBorder="1" applyAlignment="1">
      <alignment vertical="top" wrapText="1"/>
    </xf>
    <xf numFmtId="0" fontId="28" fillId="0" borderId="54" xfId="0" applyFont="1" applyBorder="1" applyAlignment="1">
      <alignment vertical="top"/>
    </xf>
    <xf numFmtId="0" fontId="9" fillId="0" borderId="40" xfId="0" applyFont="1" applyBorder="1" applyAlignment="1">
      <alignment horizontal="left" vertical="top"/>
    </xf>
    <xf numFmtId="0" fontId="9" fillId="0" borderId="2" xfId="0" applyFont="1" applyBorder="1" applyAlignment="1">
      <alignment horizontal="left" vertical="center" wrapText="1"/>
    </xf>
    <xf numFmtId="0" fontId="9" fillId="0" borderId="18" xfId="0" applyFont="1" applyBorder="1"/>
    <xf numFmtId="0" fontId="10" fillId="0" borderId="49" xfId="0" applyFont="1" applyBorder="1"/>
    <xf numFmtId="0" fontId="10" fillId="0" borderId="18" xfId="0" applyFont="1" applyBorder="1"/>
    <xf numFmtId="0" fontId="10" fillId="0" borderId="22" xfId="0" applyFont="1" applyBorder="1"/>
    <xf numFmtId="0" fontId="10" fillId="0" borderId="63" xfId="0" applyFont="1" applyBorder="1"/>
    <xf numFmtId="0" fontId="10" fillId="0" borderId="66" xfId="0" applyFont="1" applyBorder="1"/>
    <xf numFmtId="0" fontId="10" fillId="0" borderId="42" xfId="0" applyFont="1" applyBorder="1"/>
    <xf numFmtId="0" fontId="10" fillId="0" borderId="11" xfId="0" applyFont="1" applyBorder="1"/>
    <xf numFmtId="0" fontId="10" fillId="0" borderId="32" xfId="0" applyFont="1" applyBorder="1"/>
    <xf numFmtId="3" fontId="10" fillId="3" borderId="11" xfId="0" applyNumberFormat="1" applyFont="1" applyFill="1" applyBorder="1"/>
    <xf numFmtId="3" fontId="10" fillId="0" borderId="23" xfId="0" applyNumberFormat="1" applyFont="1" applyFill="1" applyBorder="1"/>
    <xf numFmtId="3" fontId="10" fillId="0" borderId="32" xfId="0" applyNumberFormat="1" applyFont="1" applyFill="1" applyBorder="1"/>
    <xf numFmtId="3" fontId="10" fillId="0" borderId="52" xfId="0" applyNumberFormat="1" applyFont="1" applyFill="1" applyBorder="1"/>
    <xf numFmtId="0" fontId="40" fillId="0" borderId="11" xfId="0" applyFont="1" applyBorder="1"/>
    <xf numFmtId="0" fontId="40" fillId="0" borderId="32" xfId="0" applyFont="1" applyBorder="1"/>
    <xf numFmtId="9" fontId="40" fillId="3" borderId="11" xfId="0" applyNumberFormat="1" applyFont="1" applyFill="1" applyBorder="1"/>
    <xf numFmtId="9" fontId="40" fillId="3" borderId="23" xfId="0" applyNumberFormat="1" applyFont="1" applyFill="1" applyBorder="1"/>
    <xf numFmtId="9" fontId="40" fillId="0" borderId="66" xfId="0" applyNumberFormat="1" applyFont="1" applyFill="1" applyBorder="1"/>
    <xf numFmtId="0" fontId="40" fillId="3" borderId="42" xfId="0" applyFont="1" applyFill="1" applyBorder="1"/>
    <xf numFmtId="0" fontId="40" fillId="3" borderId="0" xfId="0" applyFont="1" applyFill="1" applyBorder="1"/>
    <xf numFmtId="0" fontId="40" fillId="3" borderId="11" xfId="0" applyFont="1" applyFill="1" applyBorder="1"/>
    <xf numFmtId="0" fontId="40" fillId="3" borderId="23" xfId="0" applyFont="1" applyFill="1" applyBorder="1"/>
    <xf numFmtId="0" fontId="40" fillId="0" borderId="66" xfId="0" applyFont="1" applyFill="1" applyBorder="1"/>
    <xf numFmtId="3" fontId="10" fillId="3" borderId="23" xfId="0" applyNumberFormat="1" applyFont="1" applyFill="1" applyBorder="1"/>
    <xf numFmtId="3" fontId="10" fillId="0" borderId="66" xfId="0" applyNumberFormat="1" applyFont="1" applyFill="1" applyBorder="1"/>
    <xf numFmtId="0" fontId="10" fillId="3" borderId="42" xfId="0" applyFont="1" applyFill="1" applyBorder="1"/>
    <xf numFmtId="0" fontId="10" fillId="3" borderId="0" xfId="0" applyFont="1" applyFill="1" applyBorder="1"/>
    <xf numFmtId="0" fontId="10" fillId="0" borderId="11" xfId="0" applyFont="1" applyFill="1" applyBorder="1"/>
    <xf numFmtId="0" fontId="10" fillId="0" borderId="23" xfId="0" applyFont="1" applyFill="1" applyBorder="1"/>
    <xf numFmtId="0" fontId="10" fillId="0" borderId="32" xfId="0" applyFont="1" applyFill="1" applyBorder="1"/>
    <xf numFmtId="0" fontId="10" fillId="0" borderId="66" xfId="0" applyFont="1" applyFill="1" applyBorder="1"/>
    <xf numFmtId="0" fontId="10" fillId="0" borderId="42" xfId="0" applyFont="1" applyFill="1" applyBorder="1"/>
    <xf numFmtId="0" fontId="9" fillId="0" borderId="19" xfId="0" applyFont="1" applyBorder="1"/>
    <xf numFmtId="0" fontId="10" fillId="0" borderId="45" xfId="0" applyFont="1" applyBorder="1"/>
    <xf numFmtId="0" fontId="10" fillId="0" borderId="19" xfId="0" applyFont="1" applyFill="1" applyBorder="1"/>
    <xf numFmtId="0" fontId="10" fillId="0" borderId="24" xfId="0" applyFont="1" applyFill="1" applyBorder="1"/>
    <xf numFmtId="0" fontId="10" fillId="0" borderId="45" xfId="0" applyFont="1" applyFill="1" applyBorder="1"/>
    <xf numFmtId="0" fontId="10" fillId="0" borderId="67" xfId="0" applyFont="1" applyFill="1" applyBorder="1"/>
    <xf numFmtId="4" fontId="10" fillId="3" borderId="11" xfId="0" applyNumberFormat="1" applyFont="1" applyFill="1" applyBorder="1"/>
    <xf numFmtId="4" fontId="10" fillId="3" borderId="23" xfId="0" applyNumberFormat="1" applyFont="1" applyFill="1" applyBorder="1"/>
    <xf numFmtId="4" fontId="10" fillId="3" borderId="32" xfId="0" applyNumberFormat="1" applyFont="1" applyFill="1" applyBorder="1"/>
    <xf numFmtId="4" fontId="10" fillId="0" borderId="66" xfId="0" applyNumberFormat="1" applyFont="1" applyFill="1" applyBorder="1"/>
    <xf numFmtId="4" fontId="10" fillId="6" borderId="23" xfId="0" applyNumberFormat="1" applyFont="1" applyFill="1" applyBorder="1"/>
    <xf numFmtId="4" fontId="10" fillId="6" borderId="32" xfId="0" applyNumberFormat="1" applyFont="1" applyFill="1" applyBorder="1"/>
    <xf numFmtId="9" fontId="40" fillId="3" borderId="23" xfId="0" quotePrefix="1" applyNumberFormat="1" applyFont="1" applyFill="1" applyBorder="1"/>
    <xf numFmtId="9" fontId="40" fillId="3" borderId="32" xfId="0" quotePrefix="1" applyNumberFormat="1" applyFont="1" applyFill="1" applyBorder="1"/>
    <xf numFmtId="2" fontId="10" fillId="0" borderId="11" xfId="0" applyNumberFormat="1" applyFont="1" applyFill="1" applyBorder="1"/>
    <xf numFmtId="2" fontId="10" fillId="0" borderId="23" xfId="0" applyNumberFormat="1" applyFont="1" applyFill="1" applyBorder="1"/>
    <xf numFmtId="2" fontId="10" fillId="0" borderId="32" xfId="0" applyNumberFormat="1" applyFont="1" applyFill="1" applyBorder="1"/>
    <xf numFmtId="0" fontId="9" fillId="0" borderId="11" xfId="0" applyFont="1" applyBorder="1"/>
    <xf numFmtId="2" fontId="10" fillId="3" borderId="11" xfId="0" applyNumberFormat="1" applyFont="1" applyFill="1" applyBorder="1"/>
    <xf numFmtId="2" fontId="10" fillId="3" borderId="23" xfId="0" applyNumberFormat="1" applyFont="1" applyFill="1" applyBorder="1"/>
    <xf numFmtId="2" fontId="10" fillId="3" borderId="32" xfId="0" applyNumberFormat="1" applyFont="1" applyFill="1" applyBorder="1"/>
    <xf numFmtId="9" fontId="10" fillId="3" borderId="11" xfId="0" applyNumberFormat="1" applyFont="1" applyFill="1" applyBorder="1"/>
    <xf numFmtId="9" fontId="10" fillId="3" borderId="23" xfId="0" applyNumberFormat="1" applyFont="1" applyFill="1" applyBorder="1"/>
    <xf numFmtId="9" fontId="10" fillId="3" borderId="32" xfId="0" applyNumberFormat="1" applyFont="1" applyFill="1" applyBorder="1"/>
    <xf numFmtId="0" fontId="9" fillId="0" borderId="17" xfId="0" applyFont="1" applyBorder="1" applyAlignment="1">
      <alignment horizontal="left" vertical="top"/>
    </xf>
    <xf numFmtId="0" fontId="10" fillId="0" borderId="48" xfId="0" applyFont="1" applyBorder="1" applyAlignment="1">
      <alignment vertical="top"/>
    </xf>
    <xf numFmtId="3" fontId="10" fillId="3" borderId="17" xfId="0" applyNumberFormat="1" applyFont="1" applyFill="1" applyBorder="1" applyAlignment="1">
      <alignment vertical="top"/>
    </xf>
    <xf numFmtId="3" fontId="10" fillId="3" borderId="21" xfId="0" applyNumberFormat="1" applyFont="1" applyFill="1" applyBorder="1" applyAlignment="1">
      <alignment vertical="top"/>
    </xf>
    <xf numFmtId="3" fontId="10" fillId="3" borderId="48" xfId="0" applyNumberFormat="1" applyFont="1" applyFill="1" applyBorder="1" applyAlignment="1">
      <alignment vertical="top"/>
    </xf>
    <xf numFmtId="3" fontId="10" fillId="0" borderId="54" xfId="0" applyNumberFormat="1" applyFont="1" applyFill="1" applyBorder="1" applyAlignment="1">
      <alignment vertical="top"/>
    </xf>
    <xf numFmtId="0" fontId="11" fillId="0" borderId="50" xfId="0" applyFont="1" applyBorder="1" applyAlignment="1">
      <alignment vertical="top"/>
    </xf>
    <xf numFmtId="0" fontId="9" fillId="0" borderId="11" xfId="0" applyFont="1" applyBorder="1" applyAlignment="1">
      <alignment vertical="top"/>
    </xf>
    <xf numFmtId="0" fontId="10" fillId="0" borderId="32" xfId="0" applyFont="1" applyBorder="1" applyAlignment="1">
      <alignment vertical="top"/>
    </xf>
    <xf numFmtId="3" fontId="10" fillId="3" borderId="11" xfId="0" applyNumberFormat="1" applyFont="1" applyFill="1" applyBorder="1" applyAlignment="1">
      <alignment vertical="top"/>
    </xf>
    <xf numFmtId="3" fontId="10" fillId="3" borderId="23" xfId="0" applyNumberFormat="1" applyFont="1" applyFill="1" applyBorder="1" applyAlignment="1">
      <alignment vertical="top"/>
    </xf>
    <xf numFmtId="3" fontId="10" fillId="3" borderId="32" xfId="0" applyNumberFormat="1" applyFont="1" applyFill="1" applyBorder="1" applyAlignment="1">
      <alignment vertical="top"/>
    </xf>
    <xf numFmtId="0" fontId="9" fillId="0" borderId="16" xfId="0" applyFont="1" applyBorder="1" applyAlignment="1">
      <alignment vertical="top"/>
    </xf>
    <xf numFmtId="0" fontId="10" fillId="0" borderId="34" xfId="0" applyFont="1" applyBorder="1" applyAlignment="1">
      <alignment vertical="top"/>
    </xf>
    <xf numFmtId="3" fontId="9" fillId="0" borderId="16" xfId="0" applyNumberFormat="1" applyFont="1" applyFill="1" applyBorder="1" applyAlignment="1">
      <alignment vertical="top"/>
    </xf>
    <xf numFmtId="3" fontId="9" fillId="0" borderId="20" xfId="0" applyNumberFormat="1" applyFont="1" applyFill="1" applyBorder="1" applyAlignment="1">
      <alignment vertical="top"/>
    </xf>
    <xf numFmtId="3" fontId="9" fillId="0" borderId="34" xfId="0" applyNumberFormat="1" applyFont="1" applyFill="1" applyBorder="1" applyAlignment="1">
      <alignment vertical="top"/>
    </xf>
    <xf numFmtId="3" fontId="9" fillId="0" borderId="65" xfId="0" applyNumberFormat="1" applyFont="1" applyFill="1" applyBorder="1" applyAlignment="1">
      <alignment vertical="top"/>
    </xf>
    <xf numFmtId="0" fontId="10" fillId="0" borderId="0" xfId="0" applyFont="1" applyBorder="1" applyAlignment="1">
      <alignment vertical="top"/>
    </xf>
    <xf numFmtId="3" fontId="10" fillId="0" borderId="0" xfId="0" applyNumberFormat="1" applyFont="1" applyFill="1" applyBorder="1" applyAlignment="1">
      <alignment vertical="top"/>
    </xf>
    <xf numFmtId="0" fontId="10" fillId="0" borderId="53" xfId="0" applyFont="1" applyBorder="1"/>
    <xf numFmtId="3" fontId="10" fillId="0" borderId="42" xfId="0" applyNumberFormat="1" applyFont="1" applyFill="1" applyBorder="1"/>
    <xf numFmtId="9" fontId="40" fillId="3" borderId="42" xfId="0" applyNumberFormat="1" applyFont="1" applyFill="1" applyBorder="1"/>
    <xf numFmtId="3" fontId="10" fillId="3" borderId="42" xfId="0" applyNumberFormat="1" applyFont="1" applyFill="1" applyBorder="1"/>
    <xf numFmtId="3" fontId="40" fillId="0" borderId="66" xfId="0" applyNumberFormat="1" applyFont="1" applyFill="1" applyBorder="1"/>
    <xf numFmtId="3" fontId="10" fillId="0" borderId="11" xfId="0" applyNumberFormat="1" applyFont="1" applyFill="1" applyBorder="1"/>
    <xf numFmtId="9" fontId="10" fillId="3" borderId="23" xfId="1" applyNumberFormat="1" applyFont="1" applyFill="1" applyBorder="1"/>
    <xf numFmtId="9" fontId="10" fillId="3" borderId="42" xfId="0" applyNumberFormat="1" applyFont="1" applyFill="1" applyBorder="1"/>
    <xf numFmtId="9" fontId="10" fillId="0" borderId="66" xfId="0" applyNumberFormat="1" applyFont="1" applyBorder="1"/>
    <xf numFmtId="3" fontId="10" fillId="3" borderId="40" xfId="0" applyNumberFormat="1" applyFont="1" applyFill="1" applyBorder="1" applyAlignment="1">
      <alignment vertical="top"/>
    </xf>
    <xf numFmtId="3" fontId="10" fillId="0" borderId="54" xfId="0" applyNumberFormat="1" applyFont="1" applyBorder="1" applyAlignment="1">
      <alignment vertical="top"/>
    </xf>
    <xf numFmtId="3" fontId="10" fillId="3" borderId="42" xfId="0" applyNumberFormat="1" applyFont="1" applyFill="1" applyBorder="1" applyAlignment="1">
      <alignment vertical="top"/>
    </xf>
    <xf numFmtId="3" fontId="10" fillId="0" borderId="0" xfId="0" applyNumberFormat="1" applyFont="1" applyBorder="1" applyAlignment="1">
      <alignment vertical="top"/>
    </xf>
    <xf numFmtId="3" fontId="9" fillId="0" borderId="64" xfId="0" applyNumberFormat="1" applyFont="1" applyFill="1" applyBorder="1" applyAlignment="1">
      <alignment vertical="top"/>
    </xf>
    <xf numFmtId="3" fontId="9" fillId="0" borderId="65" xfId="0" applyNumberFormat="1" applyFont="1" applyBorder="1" applyAlignment="1">
      <alignment vertical="top"/>
    </xf>
    <xf numFmtId="3" fontId="9" fillId="0" borderId="50" xfId="0" applyNumberFormat="1" applyFont="1" applyFill="1" applyBorder="1" applyAlignment="1">
      <alignment vertical="top"/>
    </xf>
    <xf numFmtId="3" fontId="9" fillId="0" borderId="0" xfId="0" applyNumberFormat="1" applyFont="1" applyFill="1" applyBorder="1" applyAlignment="1">
      <alignment vertical="top"/>
    </xf>
    <xf numFmtId="0" fontId="9" fillId="0" borderId="2" xfId="0" applyFont="1" applyBorder="1" applyAlignment="1">
      <alignment vertical="top"/>
    </xf>
    <xf numFmtId="0" fontId="9" fillId="0" borderId="21" xfId="0" applyFont="1" applyBorder="1" applyAlignment="1">
      <alignment vertical="top" wrapText="1"/>
    </xf>
    <xf numFmtId="0" fontId="9" fillId="0" borderId="40" xfId="0" applyFont="1" applyBorder="1" applyAlignment="1">
      <alignment vertical="top" wrapText="1"/>
    </xf>
    <xf numFmtId="0" fontId="9" fillId="0" borderId="48" xfId="0" applyFont="1" applyBorder="1" applyAlignment="1">
      <alignment vertical="top" wrapText="1"/>
    </xf>
    <xf numFmtId="0" fontId="9" fillId="0" borderId="68" xfId="0" applyFont="1" applyBorder="1" applyAlignment="1">
      <alignment vertical="top"/>
    </xf>
    <xf numFmtId="0" fontId="9" fillId="2" borderId="1" xfId="0" applyFont="1" applyFill="1" applyBorder="1" applyAlignment="1">
      <alignment vertical="top"/>
    </xf>
    <xf numFmtId="0" fontId="10" fillId="2" borderId="33" xfId="0" applyFont="1" applyFill="1" applyBorder="1" applyAlignment="1">
      <alignment vertical="top"/>
    </xf>
    <xf numFmtId="0" fontId="10" fillId="2" borderId="1" xfId="0" applyFont="1" applyFill="1" applyBorder="1" applyAlignment="1">
      <alignment vertical="top"/>
    </xf>
    <xf numFmtId="0" fontId="10" fillId="2" borderId="8" xfId="0" applyFont="1" applyFill="1" applyBorder="1" applyAlignment="1">
      <alignment vertical="top"/>
    </xf>
    <xf numFmtId="0" fontId="10" fillId="2" borderId="2" xfId="0" applyFont="1" applyFill="1" applyBorder="1" applyAlignment="1">
      <alignment vertical="top"/>
    </xf>
    <xf numFmtId="0" fontId="10" fillId="2" borderId="29" xfId="0" applyFont="1" applyFill="1" applyBorder="1" applyAlignment="1">
      <alignment vertical="top"/>
    </xf>
    <xf numFmtId="0" fontId="10" fillId="2" borderId="40" xfId="0" applyFont="1" applyFill="1" applyBorder="1" applyAlignment="1">
      <alignment vertical="top"/>
    </xf>
    <xf numFmtId="0" fontId="9" fillId="0" borderId="0" xfId="0" applyFont="1" applyAlignment="1">
      <alignment vertical="top"/>
    </xf>
    <xf numFmtId="0" fontId="10" fillId="0" borderId="23" xfId="0" applyFont="1" applyBorder="1" applyAlignment="1">
      <alignment vertical="top"/>
    </xf>
    <xf numFmtId="9" fontId="10" fillId="3" borderId="32" xfId="1" applyFont="1" applyFill="1" applyBorder="1" applyAlignment="1">
      <alignment vertical="top"/>
    </xf>
    <xf numFmtId="0" fontId="10" fillId="0" borderId="0" xfId="0" applyFont="1" applyAlignment="1">
      <alignment horizontal="left" vertical="top" indent="1"/>
    </xf>
    <xf numFmtId="3" fontId="10" fillId="3" borderId="0" xfId="0" applyNumberFormat="1" applyFont="1" applyFill="1" applyAlignment="1">
      <alignment vertical="top"/>
    </xf>
    <xf numFmtId="3" fontId="10" fillId="3" borderId="7" xfId="0" applyNumberFormat="1" applyFont="1" applyFill="1" applyBorder="1" applyAlignment="1">
      <alignment vertical="top"/>
    </xf>
    <xf numFmtId="9" fontId="10" fillId="3" borderId="0" xfId="1" applyFont="1" applyFill="1" applyAlignment="1">
      <alignment vertical="top"/>
    </xf>
    <xf numFmtId="9" fontId="10" fillId="3" borderId="7" xfId="1" applyFont="1" applyFill="1" applyBorder="1" applyAlignment="1">
      <alignment vertical="top"/>
    </xf>
    <xf numFmtId="0" fontId="10" fillId="2" borderId="48" xfId="0" applyFont="1" applyFill="1" applyBorder="1" applyAlignment="1">
      <alignment vertical="top"/>
    </xf>
    <xf numFmtId="0" fontId="10" fillId="2" borderId="9" xfId="0" applyFont="1" applyFill="1" applyBorder="1" applyAlignment="1">
      <alignment vertical="top"/>
    </xf>
    <xf numFmtId="0" fontId="10" fillId="2" borderId="21" xfId="0" applyFont="1" applyFill="1" applyBorder="1" applyAlignment="1">
      <alignment vertical="top"/>
    </xf>
    <xf numFmtId="164" fontId="10" fillId="3" borderId="0" xfId="1" applyNumberFormat="1" applyFont="1" applyFill="1" applyAlignment="1">
      <alignment vertical="top"/>
    </xf>
    <xf numFmtId="164" fontId="10" fillId="3" borderId="7" xfId="1" applyNumberFormat="1" applyFont="1" applyFill="1" applyBorder="1" applyAlignment="1">
      <alignment vertical="top"/>
    </xf>
    <xf numFmtId="3" fontId="10" fillId="0" borderId="0" xfId="0" applyNumberFormat="1" applyFont="1"/>
    <xf numFmtId="3" fontId="10" fillId="0" borderId="7" xfId="0" applyNumberFormat="1" applyFont="1" applyBorder="1"/>
    <xf numFmtId="0" fontId="11" fillId="0" borderId="11" xfId="0" applyFont="1" applyBorder="1" applyAlignment="1">
      <alignment vertical="top"/>
    </xf>
    <xf numFmtId="0" fontId="10" fillId="0" borderId="23" xfId="0" applyFont="1" applyBorder="1"/>
    <xf numFmtId="3" fontId="10" fillId="2" borderId="2" xfId="0" applyNumberFormat="1" applyFont="1" applyFill="1" applyBorder="1" applyAlignment="1">
      <alignment vertical="top"/>
    </xf>
    <xf numFmtId="3" fontId="10" fillId="3" borderId="0" xfId="0" applyNumberFormat="1" applyFont="1" applyFill="1"/>
    <xf numFmtId="3" fontId="10" fillId="3" borderId="7" xfId="0" applyNumberFormat="1" applyFont="1" applyFill="1" applyBorder="1"/>
    <xf numFmtId="0" fontId="9" fillId="0" borderId="0" xfId="0" applyFont="1" applyAlignment="1">
      <alignment horizontal="left" vertical="top"/>
    </xf>
    <xf numFmtId="3" fontId="9" fillId="0" borderId="0" xfId="0" applyNumberFormat="1" applyFont="1" applyFill="1" applyAlignment="1">
      <alignment vertical="top"/>
    </xf>
    <xf numFmtId="3" fontId="9" fillId="0" borderId="7" xfId="0" applyNumberFormat="1" applyFont="1" applyFill="1" applyBorder="1" applyAlignment="1">
      <alignment vertical="top"/>
    </xf>
    <xf numFmtId="4" fontId="10" fillId="0" borderId="0" xfId="0" applyNumberFormat="1" applyFont="1" applyFill="1" applyAlignment="1">
      <alignment vertical="top"/>
    </xf>
    <xf numFmtId="4" fontId="10" fillId="0" borderId="7" xfId="0" applyNumberFormat="1" applyFont="1" applyFill="1" applyBorder="1" applyAlignment="1">
      <alignment vertical="top"/>
    </xf>
    <xf numFmtId="164" fontId="9" fillId="0" borderId="0" xfId="1" applyNumberFormat="1" applyFont="1" applyFill="1" applyAlignment="1">
      <alignment vertical="top"/>
    </xf>
    <xf numFmtId="164" fontId="9" fillId="0" borderId="7" xfId="1" applyNumberFormat="1" applyFont="1" applyFill="1" applyBorder="1" applyAlignment="1">
      <alignment vertical="top"/>
    </xf>
    <xf numFmtId="0" fontId="10" fillId="0" borderId="0" xfId="0" applyFont="1" applyAlignment="1">
      <alignment horizontal="left" vertical="top" indent="2"/>
    </xf>
    <xf numFmtId="9" fontId="10" fillId="3" borderId="0" xfId="0" applyNumberFormat="1" applyFont="1" applyFill="1" applyAlignment="1">
      <alignment vertical="top"/>
    </xf>
    <xf numFmtId="9" fontId="10" fillId="3" borderId="7" xfId="0" applyNumberFormat="1" applyFont="1" applyFill="1" applyBorder="1" applyAlignment="1">
      <alignment vertical="top"/>
    </xf>
    <xf numFmtId="0" fontId="11" fillId="0" borderId="0" xfId="0" applyFont="1"/>
    <xf numFmtId="0" fontId="11" fillId="0" borderId="23" xfId="0" applyFont="1" applyBorder="1"/>
    <xf numFmtId="165" fontId="10" fillId="3" borderId="0" xfId="0" applyNumberFormat="1" applyFont="1" applyFill="1" applyAlignment="1">
      <alignment vertical="top"/>
    </xf>
    <xf numFmtId="165" fontId="10" fillId="3" borderId="7" xfId="0" applyNumberFormat="1" applyFont="1" applyFill="1" applyBorder="1" applyAlignment="1">
      <alignment vertical="top"/>
    </xf>
    <xf numFmtId="0" fontId="12" fillId="0" borderId="0" xfId="0" applyFont="1" applyAlignment="1">
      <alignment horizontal="left" vertical="center" indent="1"/>
    </xf>
    <xf numFmtId="0" fontId="9" fillId="3" borderId="0" xfId="0" applyFont="1" applyFill="1" applyBorder="1" applyAlignment="1" applyProtection="1">
      <alignment vertical="center" wrapText="1"/>
      <protection locked="0"/>
    </xf>
    <xf numFmtId="0" fontId="41" fillId="5" borderId="2" xfId="0" applyFont="1" applyFill="1" applyBorder="1" applyAlignment="1" applyProtection="1">
      <alignment vertical="center"/>
      <protection locked="0"/>
    </xf>
    <xf numFmtId="0" fontId="42" fillId="5" borderId="2" xfId="0" applyFont="1" applyFill="1" applyBorder="1" applyAlignment="1" applyProtection="1">
      <alignment vertical="center" wrapText="1"/>
      <protection locked="0"/>
    </xf>
    <xf numFmtId="0" fontId="43" fillId="0" borderId="0" xfId="0" applyFont="1" applyAlignment="1" applyProtection="1">
      <alignment vertical="top"/>
      <protection locked="0"/>
    </xf>
    <xf numFmtId="0" fontId="43" fillId="0" borderId="0" xfId="0" applyFont="1" applyAlignment="1" applyProtection="1">
      <alignment vertical="center"/>
      <protection locked="0"/>
    </xf>
    <xf numFmtId="0" fontId="28" fillId="0" borderId="0" xfId="0" quotePrefix="1" applyFont="1" applyFill="1" applyBorder="1" applyAlignment="1" applyProtection="1">
      <alignment vertical="top" wrapText="1"/>
      <protection locked="0"/>
    </xf>
    <xf numFmtId="0" fontId="28" fillId="4" borderId="0" xfId="0" applyFont="1" applyFill="1" applyAlignment="1" applyProtection="1">
      <alignment horizontal="left" vertical="top" wrapText="1"/>
      <protection locked="0"/>
    </xf>
    <xf numFmtId="0" fontId="42" fillId="0" borderId="0" xfId="0" applyFont="1" applyAlignment="1" applyProtection="1">
      <alignment vertical="top"/>
      <protection locked="0"/>
    </xf>
    <xf numFmtId="0" fontId="42" fillId="0" borderId="0" xfId="0" applyFont="1" applyAlignment="1" applyProtection="1">
      <alignment vertical="center"/>
      <protection locked="0"/>
    </xf>
    <xf numFmtId="0" fontId="42" fillId="5" borderId="2" xfId="0" applyFont="1" applyFill="1" applyBorder="1" applyAlignment="1" applyProtection="1">
      <alignment vertical="center"/>
      <protection locked="0"/>
    </xf>
    <xf numFmtId="0" fontId="44" fillId="2" borderId="2" xfId="0" applyFont="1" applyFill="1" applyBorder="1" applyAlignment="1" applyProtection="1">
      <alignment horizontal="right" vertical="top"/>
      <protection locked="0"/>
    </xf>
    <xf numFmtId="0" fontId="44" fillId="2" borderId="9" xfId="0" applyFont="1" applyFill="1" applyBorder="1" applyAlignment="1" applyProtection="1">
      <alignment horizontal="right" vertical="top"/>
      <protection locked="0"/>
    </xf>
    <xf numFmtId="3" fontId="44" fillId="2" borderId="2" xfId="0" applyNumberFormat="1" applyFont="1" applyFill="1" applyBorder="1" applyAlignment="1" applyProtection="1">
      <alignment vertical="top"/>
      <protection locked="0"/>
    </xf>
    <xf numFmtId="3" fontId="44" fillId="2" borderId="9" xfId="0" applyNumberFormat="1" applyFont="1" applyFill="1" applyBorder="1" applyAlignment="1" applyProtection="1">
      <alignment vertical="top"/>
      <protection locked="0"/>
    </xf>
    <xf numFmtId="0" fontId="42" fillId="0" borderId="54" xfId="0" applyFont="1" applyBorder="1" applyAlignment="1" applyProtection="1">
      <alignment vertical="top"/>
      <protection locked="0"/>
    </xf>
    <xf numFmtId="0" fontId="41" fillId="0" borderId="2" xfId="0" applyFont="1" applyBorder="1" applyAlignment="1" applyProtection="1">
      <alignment vertical="top"/>
      <protection locked="0"/>
    </xf>
    <xf numFmtId="0" fontId="41" fillId="0" borderId="9" xfId="0" applyFont="1" applyBorder="1" applyAlignment="1" applyProtection="1">
      <alignment vertical="top"/>
      <protection locked="0"/>
    </xf>
    <xf numFmtId="3" fontId="41" fillId="0" borderId="2" xfId="0" applyNumberFormat="1" applyFont="1" applyBorder="1" applyAlignment="1" applyProtection="1">
      <alignment vertical="top"/>
      <protection locked="0"/>
    </xf>
    <xf numFmtId="3" fontId="41" fillId="0" borderId="9" xfId="0" applyNumberFormat="1" applyFont="1" applyBorder="1" applyAlignment="1" applyProtection="1">
      <alignment vertical="top"/>
      <protection locked="0"/>
    </xf>
    <xf numFmtId="3" fontId="41" fillId="0" borderId="9" xfId="0" applyNumberFormat="1" applyFont="1" applyFill="1" applyBorder="1" applyAlignment="1" applyProtection="1">
      <alignment vertical="top"/>
      <protection locked="0"/>
    </xf>
    <xf numFmtId="9" fontId="42" fillId="0" borderId="2" xfId="1" applyFont="1" applyFill="1" applyBorder="1" applyAlignment="1" applyProtection="1">
      <alignment vertical="top"/>
      <protection locked="0"/>
    </xf>
    <xf numFmtId="0" fontId="41" fillId="0" borderId="1" xfId="0" applyFont="1" applyBorder="1" applyAlignment="1" applyProtection="1">
      <alignment vertical="top"/>
      <protection locked="0"/>
    </xf>
    <xf numFmtId="0" fontId="41" fillId="0" borderId="8" xfId="0" applyFont="1" applyBorder="1" applyAlignment="1" applyProtection="1">
      <alignment vertical="top"/>
      <protection locked="0"/>
    </xf>
    <xf numFmtId="3" fontId="41" fillId="0" borderId="1" xfId="0" applyNumberFormat="1" applyFont="1" applyBorder="1" applyAlignment="1" applyProtection="1">
      <alignment vertical="top"/>
      <protection locked="0"/>
    </xf>
    <xf numFmtId="3" fontId="41" fillId="0" borderId="8" xfId="0" applyNumberFormat="1" applyFont="1" applyBorder="1" applyAlignment="1" applyProtection="1">
      <alignment vertical="top"/>
      <protection locked="0"/>
    </xf>
    <xf numFmtId="3" fontId="41" fillId="0" borderId="8" xfId="0" applyNumberFormat="1" applyFont="1" applyFill="1" applyBorder="1" applyAlignment="1" applyProtection="1">
      <alignment vertical="top"/>
      <protection locked="0"/>
    </xf>
    <xf numFmtId="0" fontId="42" fillId="0" borderId="66" xfId="0" applyFont="1" applyBorder="1" applyAlignment="1" applyProtection="1">
      <alignment vertical="top"/>
      <protection locked="0"/>
    </xf>
    <xf numFmtId="0" fontId="44" fillId="2" borderId="4" xfId="0" applyFont="1" applyFill="1" applyBorder="1" applyAlignment="1" applyProtection="1">
      <alignment horizontal="right" vertical="top"/>
      <protection locked="0"/>
    </xf>
    <xf numFmtId="0" fontId="44" fillId="2" borderId="10" xfId="0" applyFont="1" applyFill="1" applyBorder="1" applyAlignment="1" applyProtection="1">
      <alignment horizontal="right" vertical="top"/>
      <protection locked="0"/>
    </xf>
    <xf numFmtId="3" fontId="47" fillId="2" borderId="4" xfId="0" applyNumberFormat="1" applyFont="1" applyFill="1" applyBorder="1" applyAlignment="1" applyProtection="1">
      <alignment vertical="top"/>
      <protection locked="0"/>
    </xf>
    <xf numFmtId="3" fontId="47" fillId="2" borderId="10" xfId="0" applyNumberFormat="1" applyFont="1" applyFill="1" applyBorder="1" applyAlignment="1" applyProtection="1">
      <alignment vertical="top"/>
      <protection locked="0"/>
    </xf>
    <xf numFmtId="0" fontId="44" fillId="2" borderId="3" xfId="0" applyFont="1" applyFill="1" applyBorder="1" applyAlignment="1" applyProtection="1">
      <alignment horizontal="right" vertical="top"/>
      <protection locked="0"/>
    </xf>
    <xf numFmtId="0" fontId="43" fillId="2" borderId="30" xfId="0" applyFont="1" applyFill="1" applyBorder="1" applyAlignment="1" applyProtection="1">
      <alignment vertical="top"/>
      <protection locked="0"/>
    </xf>
    <xf numFmtId="3" fontId="47" fillId="2" borderId="3" xfId="0" applyNumberFormat="1" applyFont="1" applyFill="1" applyBorder="1" applyAlignment="1" applyProtection="1">
      <alignment vertical="top"/>
      <protection locked="0"/>
    </xf>
    <xf numFmtId="3" fontId="47" fillId="2" borderId="30" xfId="0" applyNumberFormat="1" applyFont="1" applyFill="1" applyBorder="1" applyAlignment="1" applyProtection="1">
      <alignment vertical="top"/>
      <protection locked="0"/>
    </xf>
    <xf numFmtId="0" fontId="43" fillId="0" borderId="0" xfId="0" applyFont="1" applyBorder="1" applyAlignment="1" applyProtection="1">
      <alignment vertical="top"/>
      <protection locked="0"/>
    </xf>
    <xf numFmtId="9" fontId="42" fillId="0" borderId="0" xfId="1" applyFont="1" applyAlignment="1" applyProtection="1">
      <alignment vertical="top"/>
      <protection locked="0"/>
    </xf>
    <xf numFmtId="0" fontId="12" fillId="0" borderId="0" xfId="3" applyFont="1" applyFill="1" applyAlignment="1" applyProtection="1">
      <alignment horizontal="left" vertical="center" wrapText="1"/>
      <protection locked="0"/>
    </xf>
    <xf numFmtId="0" fontId="10" fillId="0" borderId="0" xfId="0" applyFont="1" applyAlignment="1" applyProtection="1">
      <alignment vertical="top" wrapText="1"/>
      <protection locked="0"/>
    </xf>
    <xf numFmtId="0" fontId="16" fillId="0" borderId="54" xfId="0" applyFont="1" applyBorder="1" applyAlignment="1" applyProtection="1">
      <alignment vertical="center" wrapText="1"/>
      <protection locked="0"/>
    </xf>
    <xf numFmtId="0" fontId="45" fillId="0" borderId="54" xfId="0" applyFont="1" applyBorder="1" applyAlignment="1" applyProtection="1">
      <alignment vertical="top" wrapText="1"/>
      <protection locked="0"/>
    </xf>
    <xf numFmtId="0" fontId="15" fillId="0" borderId="66" xfId="0" applyFont="1" applyBorder="1" applyAlignment="1" applyProtection="1">
      <alignment vertical="top" wrapText="1"/>
      <protection locked="0"/>
    </xf>
    <xf numFmtId="0" fontId="45" fillId="0" borderId="66" xfId="0" applyFont="1" applyBorder="1" applyAlignment="1" applyProtection="1">
      <alignment vertical="top" wrapText="1"/>
      <protection locked="0"/>
    </xf>
    <xf numFmtId="0" fontId="10" fillId="0" borderId="0" xfId="0" applyFont="1" applyAlignment="1" applyProtection="1">
      <alignment wrapText="1"/>
      <protection locked="0"/>
    </xf>
    <xf numFmtId="0" fontId="2" fillId="0" borderId="0" xfId="0" applyFont="1" applyAlignment="1" applyProtection="1">
      <alignment wrapText="1"/>
      <protection locked="0"/>
    </xf>
    <xf numFmtId="0" fontId="43" fillId="0" borderId="0" xfId="0" applyFont="1" applyProtection="1">
      <protection locked="0"/>
    </xf>
    <xf numFmtId="0" fontId="12" fillId="0" borderId="29" xfId="0" applyFont="1" applyFill="1" applyBorder="1" applyAlignment="1" applyProtection="1">
      <alignment horizontal="left" vertical="top" wrapText="1"/>
      <protection locked="0"/>
    </xf>
    <xf numFmtId="0" fontId="10" fillId="0" borderId="1" xfId="0" applyFont="1" applyBorder="1" applyAlignment="1" applyProtection="1">
      <alignment vertical="top" wrapText="1"/>
      <protection locked="0"/>
    </xf>
    <xf numFmtId="0" fontId="12" fillId="0" borderId="1" xfId="0" applyFont="1" applyBorder="1" applyAlignment="1" applyProtection="1">
      <alignment vertical="top"/>
      <protection locked="0"/>
    </xf>
    <xf numFmtId="3" fontId="28" fillId="0" borderId="22" xfId="0" applyNumberFormat="1" applyFont="1" applyFill="1" applyBorder="1" applyAlignment="1" applyProtection="1">
      <alignment vertical="top" wrapText="1"/>
      <protection locked="0"/>
    </xf>
    <xf numFmtId="3" fontId="28" fillId="0" borderId="38" xfId="0" applyNumberFormat="1" applyFont="1" applyFill="1" applyBorder="1" applyAlignment="1" applyProtection="1">
      <alignment vertical="top" wrapText="1"/>
      <protection locked="0"/>
    </xf>
    <xf numFmtId="3" fontId="12" fillId="3" borderId="49" xfId="0" applyNumberFormat="1" applyFont="1" applyFill="1" applyBorder="1" applyAlignment="1" applyProtection="1">
      <alignment vertical="top" wrapText="1"/>
      <protection locked="0"/>
    </xf>
    <xf numFmtId="3" fontId="12" fillId="3" borderId="47" xfId="0" applyNumberFormat="1" applyFont="1" applyFill="1" applyBorder="1" applyAlignment="1" applyProtection="1">
      <alignment vertical="top" wrapText="1"/>
      <protection locked="0"/>
    </xf>
    <xf numFmtId="3" fontId="12" fillId="3" borderId="71" xfId="0" applyNumberFormat="1" applyFont="1" applyFill="1" applyBorder="1" applyAlignment="1" applyProtection="1">
      <alignment vertical="top" wrapText="1"/>
      <protection locked="0"/>
    </xf>
    <xf numFmtId="0" fontId="28" fillId="0" borderId="11" xfId="0" applyFont="1" applyBorder="1" applyAlignment="1" applyProtection="1">
      <alignment vertical="top" wrapText="1"/>
      <protection locked="0"/>
    </xf>
    <xf numFmtId="10" fontId="28" fillId="3" borderId="18" xfId="1" applyNumberFormat="1" applyFont="1" applyFill="1" applyBorder="1" applyAlignment="1" applyProtection="1">
      <alignment vertical="top"/>
      <protection locked="0"/>
    </xf>
    <xf numFmtId="10" fontId="28" fillId="3" borderId="44" xfId="1" applyNumberFormat="1" applyFont="1" applyFill="1" applyBorder="1" applyAlignment="1" applyProtection="1">
      <alignment vertical="top"/>
      <protection locked="0"/>
    </xf>
    <xf numFmtId="3" fontId="12" fillId="3" borderId="80" xfId="0" applyNumberFormat="1" applyFont="1" applyFill="1" applyBorder="1" applyAlignment="1" applyProtection="1">
      <alignment vertical="top" wrapText="1"/>
      <protection locked="0"/>
    </xf>
    <xf numFmtId="3" fontId="12" fillId="3" borderId="81" xfId="0" applyNumberFormat="1" applyFont="1" applyFill="1" applyBorder="1" applyAlignment="1" applyProtection="1">
      <alignment vertical="top" wrapText="1"/>
      <protection locked="0"/>
    </xf>
    <xf numFmtId="3" fontId="12" fillId="3" borderId="89" xfId="0" applyNumberFormat="1" applyFont="1" applyFill="1" applyBorder="1" applyAlignment="1" applyProtection="1">
      <alignment vertical="top" wrapText="1"/>
      <protection locked="0"/>
    </xf>
    <xf numFmtId="3" fontId="28" fillId="0" borderId="117" xfId="0" applyNumberFormat="1" applyFont="1" applyBorder="1" applyAlignment="1" applyProtection="1">
      <alignment vertical="top"/>
      <protection locked="0"/>
    </xf>
    <xf numFmtId="9" fontId="12" fillId="0" borderId="22" xfId="1" applyFont="1" applyBorder="1" applyAlignment="1" applyProtection="1">
      <alignment vertical="top" wrapText="1"/>
    </xf>
    <xf numFmtId="0" fontId="12" fillId="4" borderId="43" xfId="0" applyFont="1" applyFill="1" applyBorder="1" applyAlignment="1" applyProtection="1">
      <alignment vertical="center" wrapText="1"/>
      <protection locked="0"/>
    </xf>
    <xf numFmtId="0" fontId="28" fillId="0" borderId="48" xfId="0" applyFont="1" applyFill="1" applyBorder="1" applyAlignment="1" applyProtection="1">
      <alignment vertical="top" wrapText="1"/>
      <protection locked="0"/>
    </xf>
    <xf numFmtId="3" fontId="12" fillId="0" borderId="22" xfId="0" applyNumberFormat="1" applyFont="1" applyFill="1" applyBorder="1" applyAlignment="1" applyProtection="1">
      <alignment vertical="top" wrapText="1"/>
      <protection locked="0"/>
    </xf>
    <xf numFmtId="3" fontId="12" fillId="0" borderId="38" xfId="0" applyNumberFormat="1" applyFont="1" applyFill="1" applyBorder="1" applyAlignment="1" applyProtection="1">
      <alignment vertical="top" wrapText="1"/>
      <protection locked="0"/>
    </xf>
    <xf numFmtId="3" fontId="12" fillId="0" borderId="72" xfId="0" applyNumberFormat="1" applyFont="1" applyFill="1" applyBorder="1" applyAlignment="1" applyProtection="1">
      <alignment vertical="top" wrapText="1"/>
      <protection locked="0"/>
    </xf>
    <xf numFmtId="3" fontId="28" fillId="0" borderId="34" xfId="0" applyNumberFormat="1" applyFont="1" applyBorder="1" applyAlignment="1" applyProtection="1">
      <alignment vertical="top"/>
      <protection locked="0"/>
    </xf>
    <xf numFmtId="10" fontId="28" fillId="3" borderId="87" xfId="1" applyNumberFormat="1" applyFont="1" applyFill="1" applyBorder="1" applyAlignment="1" applyProtection="1">
      <alignment vertical="top"/>
      <protection locked="0"/>
    </xf>
    <xf numFmtId="3" fontId="28" fillId="0" borderId="118" xfId="0" applyNumberFormat="1" applyFont="1" applyBorder="1" applyAlignment="1" applyProtection="1">
      <alignment vertical="top"/>
      <protection locked="0"/>
    </xf>
    <xf numFmtId="9" fontId="12" fillId="0" borderId="91" xfId="1" applyFont="1" applyBorder="1" applyAlignment="1" applyProtection="1">
      <alignment vertical="top" wrapText="1"/>
    </xf>
    <xf numFmtId="0" fontId="28" fillId="0" borderId="21" xfId="0" applyFont="1" applyBorder="1" applyAlignment="1" applyProtection="1">
      <alignment vertical="top" wrapText="1"/>
      <protection locked="0"/>
    </xf>
    <xf numFmtId="0" fontId="28" fillId="0" borderId="21" xfId="0" applyFont="1" applyBorder="1" applyAlignment="1" applyProtection="1">
      <alignment horizontal="left" vertical="top" wrapText="1"/>
      <protection locked="0"/>
    </xf>
    <xf numFmtId="0" fontId="12" fillId="0" borderId="40"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3" fontId="12" fillId="0" borderId="39" xfId="0" applyNumberFormat="1" applyFont="1" applyFill="1" applyBorder="1" applyAlignment="1" applyProtection="1">
      <alignment vertical="top" wrapText="1"/>
      <protection locked="0"/>
    </xf>
    <xf numFmtId="3" fontId="12" fillId="3" borderId="46" xfId="0" applyNumberFormat="1" applyFont="1" applyFill="1" applyBorder="1" applyAlignment="1" applyProtection="1">
      <alignment vertical="top" wrapText="1"/>
      <protection locked="0"/>
    </xf>
    <xf numFmtId="164" fontId="12" fillId="0" borderId="39" xfId="1" applyNumberFormat="1" applyFont="1" applyFill="1" applyBorder="1" applyAlignment="1" applyProtection="1">
      <alignment vertical="top" wrapText="1"/>
    </xf>
    <xf numFmtId="3" fontId="12" fillId="3" borderId="52" xfId="0" applyNumberFormat="1" applyFont="1" applyFill="1" applyBorder="1" applyAlignment="1" applyProtection="1">
      <alignment vertical="top" wrapText="1"/>
      <protection locked="0"/>
    </xf>
    <xf numFmtId="3" fontId="28" fillId="0" borderId="39" xfId="0" applyNumberFormat="1" applyFont="1" applyFill="1" applyBorder="1" applyAlignment="1" applyProtection="1">
      <alignment vertical="top" wrapText="1"/>
      <protection locked="0"/>
    </xf>
    <xf numFmtId="0" fontId="32" fillId="0" borderId="0" xfId="0" applyFont="1" applyBorder="1" applyAlignment="1" applyProtection="1">
      <alignment horizontal="right" vertical="top"/>
      <protection locked="0"/>
    </xf>
    <xf numFmtId="3" fontId="12" fillId="0" borderId="20" xfId="0" applyNumberFormat="1" applyFont="1" applyFill="1" applyBorder="1" applyAlignment="1" applyProtection="1">
      <alignment vertical="top" wrapText="1"/>
      <protection locked="0"/>
    </xf>
    <xf numFmtId="3" fontId="12" fillId="0" borderId="64" xfId="0" applyNumberFormat="1" applyFont="1" applyFill="1" applyBorder="1" applyAlignment="1" applyProtection="1">
      <alignment vertical="top" wrapText="1"/>
      <protection locked="0"/>
    </xf>
    <xf numFmtId="0" fontId="12" fillId="0" borderId="21" xfId="0" applyFont="1" applyFill="1" applyBorder="1" applyAlignment="1" applyProtection="1">
      <alignment horizontal="left" vertical="top" wrapText="1"/>
      <protection locked="0"/>
    </xf>
    <xf numFmtId="0" fontId="28" fillId="0" borderId="17" xfId="0" applyFont="1" applyBorder="1" applyAlignment="1" applyProtection="1">
      <alignment vertical="top" wrapText="1"/>
      <protection locked="0"/>
    </xf>
    <xf numFmtId="0" fontId="28" fillId="0" borderId="48" xfId="0" applyFont="1" applyBorder="1" applyAlignment="1" applyProtection="1">
      <alignment vertical="top" wrapText="1"/>
      <protection locked="0"/>
    </xf>
    <xf numFmtId="0" fontId="28" fillId="0" borderId="17" xfId="0" applyFont="1" applyFill="1" applyBorder="1" applyAlignment="1" applyProtection="1">
      <alignment vertical="top" wrapText="1"/>
      <protection locked="0"/>
    </xf>
    <xf numFmtId="0" fontId="28" fillId="0" borderId="9" xfId="0" applyFont="1" applyBorder="1" applyAlignment="1" applyProtection="1">
      <alignment vertical="top" wrapText="1"/>
      <protection locked="0"/>
    </xf>
    <xf numFmtId="9" fontId="12" fillId="3" borderId="63" xfId="1" applyFont="1" applyFill="1" applyBorder="1" applyAlignment="1" applyProtection="1">
      <alignment vertical="top" wrapText="1"/>
      <protection locked="0"/>
    </xf>
    <xf numFmtId="9" fontId="12" fillId="3" borderId="119" xfId="1" applyFont="1" applyFill="1" applyBorder="1" applyAlignment="1" applyProtection="1">
      <alignment vertical="top" wrapText="1"/>
      <protection locked="0"/>
    </xf>
    <xf numFmtId="9" fontId="12" fillId="3" borderId="102" xfId="1" applyFont="1" applyFill="1" applyBorder="1" applyAlignment="1" applyProtection="1">
      <alignment vertical="top" wrapText="1"/>
      <protection locked="0"/>
    </xf>
    <xf numFmtId="9" fontId="12" fillId="0" borderId="64" xfId="1" applyFont="1" applyFill="1" applyBorder="1" applyAlignment="1" applyProtection="1">
      <alignment vertical="top" wrapText="1"/>
      <protection locked="0"/>
    </xf>
    <xf numFmtId="3" fontId="28" fillId="13" borderId="16" xfId="0" applyNumberFormat="1" applyFont="1" applyFill="1" applyBorder="1" applyAlignment="1" applyProtection="1">
      <alignment vertical="top"/>
      <protection locked="0"/>
    </xf>
    <xf numFmtId="0" fontId="12" fillId="13" borderId="20" xfId="0" applyFont="1" applyFill="1" applyBorder="1" applyAlignment="1" applyProtection="1">
      <alignment vertical="top" wrapText="1"/>
      <protection locked="0"/>
    </xf>
    <xf numFmtId="3" fontId="12" fillId="13" borderId="34" xfId="0" applyNumberFormat="1" applyFont="1" applyFill="1" applyBorder="1" applyAlignment="1" applyProtection="1">
      <alignment vertical="top"/>
      <protection locked="0"/>
    </xf>
    <xf numFmtId="164" fontId="28" fillId="13" borderId="65" xfId="1" applyNumberFormat="1" applyFont="1" applyFill="1" applyBorder="1" applyAlignment="1" applyProtection="1">
      <alignment vertical="top" wrapText="1"/>
    </xf>
    <xf numFmtId="3" fontId="28" fillId="0" borderId="53" xfId="0" applyNumberFormat="1" applyFont="1" applyFill="1" applyBorder="1" applyAlignment="1" applyProtection="1">
      <alignment vertical="top"/>
    </xf>
    <xf numFmtId="3" fontId="28" fillId="13" borderId="65" xfId="0" applyNumberFormat="1" applyFont="1" applyFill="1" applyBorder="1" applyAlignment="1" applyProtection="1">
      <alignment vertical="top"/>
    </xf>
    <xf numFmtId="9" fontId="12" fillId="0" borderId="92" xfId="1" applyFont="1" applyBorder="1" applyAlignment="1" applyProtection="1">
      <alignment vertical="top" wrapText="1"/>
    </xf>
    <xf numFmtId="9" fontId="12" fillId="0" borderId="93" xfId="1" applyFont="1" applyBorder="1" applyAlignment="1" applyProtection="1">
      <alignment vertical="top" wrapText="1"/>
    </xf>
    <xf numFmtId="164" fontId="12" fillId="13" borderId="16" xfId="1" applyNumberFormat="1" applyFont="1" applyFill="1" applyBorder="1" applyAlignment="1" applyProtection="1">
      <alignment vertical="top" wrapText="1"/>
    </xf>
    <xf numFmtId="10" fontId="12" fillId="13" borderId="16" xfId="1" applyNumberFormat="1" applyFont="1" applyFill="1" applyBorder="1" applyAlignment="1" applyProtection="1">
      <alignment vertical="top" wrapText="1"/>
    </xf>
    <xf numFmtId="164" fontId="28" fillId="13" borderId="20" xfId="1" applyNumberFormat="1" applyFont="1" applyFill="1" applyBorder="1" applyAlignment="1" applyProtection="1">
      <alignment vertical="top" wrapText="1"/>
    </xf>
    <xf numFmtId="3" fontId="28" fillId="13" borderId="34" xfId="0" applyNumberFormat="1" applyFont="1" applyFill="1" applyBorder="1" applyAlignment="1" applyProtection="1">
      <alignment vertical="top" wrapText="1"/>
      <protection locked="0"/>
    </xf>
    <xf numFmtId="3" fontId="12" fillId="13" borderId="65" xfId="0" applyNumberFormat="1" applyFont="1" applyFill="1" applyBorder="1" applyAlignment="1" applyProtection="1">
      <alignment vertical="top" wrapText="1"/>
      <protection locked="0"/>
    </xf>
    <xf numFmtId="10" fontId="28" fillId="13" borderId="16" xfId="1" applyNumberFormat="1" applyFont="1" applyFill="1" applyBorder="1" applyAlignment="1" applyProtection="1">
      <alignment vertical="top"/>
      <protection locked="0"/>
    </xf>
    <xf numFmtId="164" fontId="28" fillId="13" borderId="34" xfId="1" applyNumberFormat="1" applyFont="1" applyFill="1" applyBorder="1" applyAlignment="1" applyProtection="1">
      <alignment vertical="top" wrapText="1"/>
      <protection locked="0"/>
    </xf>
    <xf numFmtId="3" fontId="12" fillId="13" borderId="16" xfId="0" applyNumberFormat="1" applyFont="1" applyFill="1" applyBorder="1" applyAlignment="1" applyProtection="1">
      <alignment vertical="top" wrapText="1"/>
      <protection locked="0"/>
    </xf>
    <xf numFmtId="3" fontId="28" fillId="13" borderId="20" xfId="0" applyNumberFormat="1" applyFont="1" applyFill="1" applyBorder="1" applyAlignment="1" applyProtection="1">
      <alignment vertical="top" wrapText="1"/>
      <protection locked="0"/>
    </xf>
    <xf numFmtId="9" fontId="12" fillId="13" borderId="34" xfId="0" applyNumberFormat="1" applyFont="1" applyFill="1" applyBorder="1" applyAlignment="1" applyProtection="1">
      <alignment horizontal="right" vertical="top"/>
      <protection locked="0"/>
    </xf>
    <xf numFmtId="3" fontId="12" fillId="13" borderId="16" xfId="0" applyNumberFormat="1" applyFont="1" applyFill="1" applyBorder="1" applyAlignment="1" applyProtection="1">
      <alignment vertical="top"/>
      <protection locked="0"/>
    </xf>
    <xf numFmtId="3" fontId="12" fillId="13" borderId="20" xfId="0" applyNumberFormat="1" applyFont="1" applyFill="1" applyBorder="1" applyAlignment="1" applyProtection="1">
      <alignment vertical="top"/>
      <protection locked="0"/>
    </xf>
    <xf numFmtId="3" fontId="12" fillId="13" borderId="34" xfId="0" applyNumberFormat="1" applyFont="1" applyFill="1" applyBorder="1" applyAlignment="1" applyProtection="1">
      <alignment horizontal="right" vertical="top"/>
      <protection locked="0"/>
    </xf>
    <xf numFmtId="3" fontId="28" fillId="13" borderId="65" xfId="0" applyNumberFormat="1" applyFont="1" applyFill="1" applyBorder="1" applyAlignment="1" applyProtection="1">
      <alignment vertical="top"/>
      <protection locked="0"/>
    </xf>
    <xf numFmtId="0" fontId="9" fillId="0" borderId="88" xfId="0" applyFont="1" applyFill="1" applyBorder="1" applyAlignment="1" applyProtection="1">
      <alignment horizontal="left" vertical="center"/>
      <protection locked="0"/>
    </xf>
    <xf numFmtId="0" fontId="12" fillId="0" borderId="3" xfId="0" applyFont="1" applyFill="1" applyBorder="1" applyAlignment="1" applyProtection="1">
      <alignment vertical="top" wrapText="1"/>
      <protection locked="0"/>
    </xf>
    <xf numFmtId="0" fontId="28" fillId="13" borderId="16" xfId="0" applyFont="1" applyFill="1" applyBorder="1" applyAlignment="1" applyProtection="1">
      <alignment vertical="top" wrapText="1"/>
      <protection locked="0"/>
    </xf>
    <xf numFmtId="0" fontId="12" fillId="0" borderId="6" xfId="0" applyFont="1" applyFill="1" applyBorder="1" applyAlignment="1" applyProtection="1">
      <alignment vertical="top" wrapText="1"/>
      <protection locked="0"/>
    </xf>
    <xf numFmtId="0" fontId="12" fillId="0" borderId="43" xfId="0" applyFont="1" applyFill="1" applyBorder="1" applyAlignment="1" applyProtection="1">
      <alignment vertical="top" wrapText="1"/>
      <protection locked="0"/>
    </xf>
    <xf numFmtId="0" fontId="12" fillId="0" borderId="88" xfId="0" applyFont="1" applyFill="1" applyBorder="1" applyAlignment="1" applyProtection="1">
      <alignment vertical="top" wrapText="1"/>
      <protection locked="0"/>
    </xf>
    <xf numFmtId="0" fontId="10" fillId="0" borderId="4"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28" fillId="0" borderId="58" xfId="0" quotePrefix="1" applyFont="1" applyFill="1" applyBorder="1" applyAlignment="1" applyProtection="1">
      <alignment horizontal="left" vertical="top" wrapText="1"/>
      <protection locked="0"/>
    </xf>
    <xf numFmtId="0" fontId="28" fillId="0" borderId="0" xfId="0" quotePrefix="1" applyFont="1" applyFill="1" applyBorder="1" applyAlignment="1" applyProtection="1">
      <alignment horizontal="left" vertical="top" wrapText="1"/>
      <protection locked="0"/>
    </xf>
    <xf numFmtId="0" fontId="29" fillId="0" borderId="4" xfId="0" applyFont="1" applyBorder="1" applyAlignment="1" applyProtection="1">
      <alignment horizontal="left" vertical="top" wrapText="1"/>
      <protection locked="0"/>
    </xf>
    <xf numFmtId="0" fontId="10" fillId="0" borderId="4" xfId="0" applyFont="1" applyBorder="1" applyAlignment="1" applyProtection="1">
      <alignment horizontal="left" vertical="top"/>
      <protection locked="0"/>
    </xf>
    <xf numFmtId="0" fontId="12" fillId="3" borderId="69" xfId="0" applyFont="1" applyFill="1" applyBorder="1" applyAlignment="1" applyProtection="1">
      <alignment horizontal="left" vertical="top"/>
      <protection locked="0"/>
    </xf>
    <xf numFmtId="0" fontId="12" fillId="3" borderId="4" xfId="0" applyFont="1" applyFill="1" applyBorder="1" applyAlignment="1" applyProtection="1">
      <alignment horizontal="left" vertical="top"/>
      <protection locked="0"/>
    </xf>
    <xf numFmtId="0" fontId="12" fillId="3" borderId="10" xfId="0" applyFont="1" applyFill="1" applyBorder="1" applyAlignment="1" applyProtection="1">
      <alignment horizontal="left" vertical="top"/>
      <protection locked="0"/>
    </xf>
    <xf numFmtId="0" fontId="12" fillId="3" borderId="50" xfId="0" applyFont="1" applyFill="1" applyBorder="1" applyAlignment="1" applyProtection="1">
      <alignment horizontal="left" vertical="top"/>
      <protection locked="0"/>
    </xf>
    <xf numFmtId="0" fontId="12" fillId="3" borderId="0" xfId="0" applyFont="1" applyFill="1" applyBorder="1" applyAlignment="1" applyProtection="1">
      <alignment horizontal="left" vertical="top"/>
      <protection locked="0"/>
    </xf>
    <xf numFmtId="0" fontId="12" fillId="3" borderId="7" xfId="0" applyFont="1" applyFill="1" applyBorder="1" applyAlignment="1" applyProtection="1">
      <alignment horizontal="left" vertical="top"/>
      <protection locked="0"/>
    </xf>
    <xf numFmtId="0" fontId="12" fillId="3" borderId="0" xfId="0" applyFont="1" applyFill="1" applyAlignment="1" applyProtection="1">
      <alignment horizontal="left" vertical="top" wrapText="1"/>
      <protection locked="0"/>
    </xf>
    <xf numFmtId="0" fontId="28" fillId="0" borderId="70"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10" fillId="0" borderId="2" xfId="0" quotePrefix="1" applyFont="1" applyFill="1" applyBorder="1" applyAlignment="1" applyProtection="1">
      <alignment horizontal="left" vertical="top" wrapText="1"/>
      <protection locked="0"/>
    </xf>
    <xf numFmtId="0" fontId="10" fillId="0" borderId="2" xfId="0" quotePrefix="1" applyFont="1" applyFill="1" applyBorder="1" applyAlignment="1" applyProtection="1">
      <alignment horizontal="left" vertical="top"/>
      <protection locked="0"/>
    </xf>
    <xf numFmtId="0" fontId="9" fillId="0" borderId="116" xfId="0" quotePrefix="1" applyFont="1" applyFill="1" applyBorder="1" applyAlignment="1" applyProtection="1">
      <alignment horizontal="left" vertical="top" wrapText="1"/>
      <protection locked="0"/>
    </xf>
    <xf numFmtId="0" fontId="9" fillId="0" borderId="4" xfId="0" quotePrefix="1" applyFont="1" applyFill="1" applyBorder="1" applyAlignment="1" applyProtection="1">
      <alignment horizontal="left" vertical="top" wrapText="1"/>
      <protection locked="0"/>
    </xf>
    <xf numFmtId="3" fontId="28" fillId="0" borderId="40" xfId="0" applyNumberFormat="1" applyFont="1" applyBorder="1" applyAlignment="1" applyProtection="1">
      <alignment horizontal="left" vertical="center" wrapText="1"/>
      <protection locked="0"/>
    </xf>
    <xf numFmtId="3" fontId="28" fillId="0" borderId="9" xfId="0" applyNumberFormat="1" applyFont="1" applyBorder="1" applyAlignment="1" applyProtection="1">
      <alignment horizontal="left" vertical="center" wrapText="1"/>
      <protection locked="0"/>
    </xf>
    <xf numFmtId="3" fontId="11" fillId="2" borderId="40" xfId="0" applyNumberFormat="1" applyFont="1" applyFill="1" applyBorder="1" applyAlignment="1" applyProtection="1">
      <alignment horizontal="left"/>
      <protection locked="0"/>
    </xf>
    <xf numFmtId="3" fontId="11" fillId="2" borderId="17" xfId="0" applyNumberFormat="1" applyFont="1" applyFill="1" applyBorder="1" applyAlignment="1" applyProtection="1">
      <alignment horizontal="left"/>
      <protection locked="0"/>
    </xf>
    <xf numFmtId="0" fontId="12" fillId="0" borderId="102" xfId="0" applyFont="1" applyBorder="1" applyAlignment="1" applyProtection="1">
      <alignment horizontal="left" vertical="top"/>
      <protection locked="0"/>
    </xf>
    <xf numFmtId="0" fontId="12" fillId="0" borderId="87" xfId="0" applyFont="1" applyBorder="1" applyAlignment="1" applyProtection="1">
      <alignment horizontal="left" vertical="top"/>
      <protection locked="0"/>
    </xf>
    <xf numFmtId="0" fontId="12" fillId="0" borderId="42"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2" fillId="0" borderId="63" xfId="0" applyFont="1" applyBorder="1" applyAlignment="1" applyProtection="1">
      <alignment horizontal="left" vertical="top"/>
      <protection locked="0"/>
    </xf>
    <xf numFmtId="0" fontId="12" fillId="0" borderId="18" xfId="0" applyFont="1" applyBorder="1" applyAlignment="1" applyProtection="1">
      <alignment horizontal="left" vertical="top"/>
      <protection locked="0"/>
    </xf>
    <xf numFmtId="0" fontId="9" fillId="0" borderId="111" xfId="0" quotePrefix="1" applyFont="1" applyFill="1" applyBorder="1" applyAlignment="1" applyProtection="1">
      <alignment horizontal="left" vertical="top" wrapText="1"/>
      <protection locked="0"/>
    </xf>
    <xf numFmtId="0" fontId="9" fillId="0" borderId="112" xfId="0" quotePrefix="1" applyFont="1" applyFill="1" applyBorder="1" applyAlignment="1" applyProtection="1">
      <alignment horizontal="left" vertical="top" wrapText="1"/>
      <protection locked="0"/>
    </xf>
    <xf numFmtId="0" fontId="16" fillId="0" borderId="50"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2" fillId="0" borderId="96" xfId="0" applyFont="1" applyBorder="1" applyAlignment="1" applyProtection="1">
      <alignment horizontal="left" vertical="top"/>
      <protection locked="0"/>
    </xf>
    <xf numFmtId="0" fontId="12" fillId="0" borderId="88" xfId="0" applyFont="1" applyBorder="1" applyAlignment="1" applyProtection="1">
      <alignment horizontal="left" vertical="top"/>
      <protection locked="0"/>
    </xf>
    <xf numFmtId="0" fontId="12" fillId="0" borderId="50"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41" xfId="0" applyFont="1" applyBorder="1" applyAlignment="1" applyProtection="1">
      <alignment horizontal="left" vertical="top"/>
      <protection locked="0"/>
    </xf>
    <xf numFmtId="0" fontId="12" fillId="0" borderId="1" xfId="0" applyFont="1" applyBorder="1" applyAlignment="1" applyProtection="1">
      <alignment horizontal="left" vertical="top"/>
      <protection locked="0"/>
    </xf>
    <xf numFmtId="3" fontId="11" fillId="0" borderId="69" xfId="0" applyNumberFormat="1" applyFont="1" applyFill="1" applyBorder="1" applyAlignment="1" applyProtection="1">
      <alignment horizontal="left" vertical="top"/>
      <protection locked="0"/>
    </xf>
    <xf numFmtId="3" fontId="11" fillId="0" borderId="4" xfId="0" applyNumberFormat="1" applyFont="1" applyFill="1" applyBorder="1" applyAlignment="1" applyProtection="1">
      <alignment horizontal="left" vertical="top"/>
      <protection locked="0"/>
    </xf>
    <xf numFmtId="3" fontId="11" fillId="0" borderId="70" xfId="0" applyNumberFormat="1" applyFont="1" applyFill="1" applyBorder="1" applyAlignment="1" applyProtection="1">
      <alignment horizontal="left" vertical="top"/>
      <protection locked="0"/>
    </xf>
    <xf numFmtId="3" fontId="11" fillId="0" borderId="6" xfId="0" applyNumberFormat="1" applyFont="1" applyFill="1" applyBorder="1" applyAlignment="1" applyProtection="1">
      <alignment horizontal="left" vertical="top"/>
      <protection locked="0"/>
    </xf>
    <xf numFmtId="0" fontId="12" fillId="0" borderId="0" xfId="0" applyFont="1" applyAlignment="1" applyProtection="1">
      <alignment horizontal="left" vertical="top"/>
      <protection locked="0"/>
    </xf>
    <xf numFmtId="3" fontId="11" fillId="3" borderId="69" xfId="0" applyNumberFormat="1" applyFont="1" applyFill="1" applyBorder="1" applyAlignment="1" applyProtection="1">
      <alignment horizontal="left" vertical="top"/>
      <protection locked="0"/>
    </xf>
    <xf numFmtId="3" fontId="11" fillId="3" borderId="4" xfId="0" applyNumberFormat="1" applyFont="1" applyFill="1" applyBorder="1" applyAlignment="1" applyProtection="1">
      <alignment horizontal="left" vertical="top"/>
      <protection locked="0"/>
    </xf>
    <xf numFmtId="3" fontId="11" fillId="3" borderId="70" xfId="0" applyNumberFormat="1" applyFont="1" applyFill="1" applyBorder="1" applyAlignment="1" applyProtection="1">
      <alignment horizontal="left" vertical="top"/>
      <protection locked="0"/>
    </xf>
    <xf numFmtId="3" fontId="11" fillId="3" borderId="6" xfId="0" applyNumberFormat="1" applyFont="1" applyFill="1" applyBorder="1" applyAlignment="1" applyProtection="1">
      <alignment horizontal="left" vertical="top"/>
      <protection locked="0"/>
    </xf>
    <xf numFmtId="0" fontId="16" fillId="0" borderId="68"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2" fillId="3" borderId="96" xfId="0" applyFont="1" applyFill="1" applyBorder="1" applyAlignment="1" applyProtection="1">
      <alignment horizontal="left" vertical="top"/>
      <protection locked="0"/>
    </xf>
    <xf numFmtId="0" fontId="12" fillId="3" borderId="88" xfId="0" applyFont="1" applyFill="1" applyBorder="1" applyAlignment="1" applyProtection="1">
      <alignment horizontal="left" vertical="top"/>
      <protection locked="0"/>
    </xf>
    <xf numFmtId="0" fontId="12" fillId="3" borderId="0" xfId="0" applyFont="1" applyFill="1" applyAlignment="1" applyProtection="1">
      <alignment horizontal="left" vertical="top"/>
      <protection locked="0"/>
    </xf>
    <xf numFmtId="0" fontId="12" fillId="3" borderId="41" xfId="0" applyFont="1" applyFill="1" applyBorder="1" applyAlignment="1" applyProtection="1">
      <alignment horizontal="left" vertical="top"/>
      <protection locked="0"/>
    </xf>
    <xf numFmtId="0" fontId="12" fillId="3" borderId="1" xfId="0" applyFont="1" applyFill="1" applyBorder="1" applyAlignment="1" applyProtection="1">
      <alignment horizontal="left" vertical="top"/>
      <protection locked="0"/>
    </xf>
    <xf numFmtId="3" fontId="28" fillId="0" borderId="2" xfId="0" applyNumberFormat="1" applyFont="1" applyBorder="1" applyAlignment="1" applyProtection="1">
      <alignment horizontal="left" vertical="center" wrapText="1"/>
      <protection locked="0"/>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41" xfId="0" applyFont="1" applyFill="1" applyBorder="1" applyAlignment="1">
      <alignment horizontal="left" vertical="top" wrapText="1"/>
    </xf>
    <xf numFmtId="0" fontId="9" fillId="0" borderId="1" xfId="0" applyFont="1" applyFill="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cellStyles>
  <dxfs count="55">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dxf>
    <dxf>
      <font>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Produzione" displayName="Produzione" ref="B27:B34" totalsRowShown="0" headerRowDxfId="47" dataDxfId="45" headerRowBorderDxfId="46" tableBorderDxfId="44" totalsRowBorderDxfId="43">
  <autoFilter ref="B27:B34"/>
  <tableColumns count="1">
    <tableColumn id="1" name="Produzione" dataDxfId="42"/>
  </tableColumns>
  <tableStyleInfo name="TableStyleMedium2" showFirstColumn="0" showLastColumn="0" showRowStripes="1" showColumnStripes="0"/>
</table>
</file>

<file path=xl/tables/table2.xml><?xml version="1.0" encoding="utf-8"?>
<table xmlns="http://schemas.openxmlformats.org/spreadsheetml/2006/main" id="2" name="Trasformazione" displayName="Trasformazione" ref="C27:C35" totalsRowShown="0" headerRowDxfId="41" dataDxfId="39" headerRowBorderDxfId="40" tableBorderDxfId="38" totalsRowBorderDxfId="37">
  <autoFilter ref="C27:C35"/>
  <tableColumns count="1">
    <tableColumn id="1" name="Trasformazione" dataDxfId="36"/>
  </tableColumns>
  <tableStyleInfo name="TableStyleMedium2" showFirstColumn="0" showLastColumn="0" showRowStripes="1" showColumnStripes="0"/>
</table>
</file>

<file path=xl/tables/table3.xml><?xml version="1.0" encoding="utf-8"?>
<table xmlns="http://schemas.openxmlformats.org/spreadsheetml/2006/main" id="3" name="Commercializzazione" displayName="Commercializzazione" ref="D27:D34" totalsRowShown="0" headerRowDxfId="35" dataDxfId="33" headerRowBorderDxfId="34" tableBorderDxfId="32" totalsRowBorderDxfId="31">
  <autoFilter ref="D27:D34"/>
  <tableColumns count="1">
    <tableColumn id="1" name="Commercializzazione" dataDxfId="30"/>
  </tableColumns>
  <tableStyleInfo name="TableStyleMedium2" showFirstColumn="0" showLastColumn="0" showRowStripes="1" showColumnStripes="0"/>
</table>
</file>

<file path=xl/tables/table4.xml><?xml version="1.0" encoding="utf-8"?>
<table xmlns="http://schemas.openxmlformats.org/spreadsheetml/2006/main" id="4" name="Ampliamento_e_ulteriore_sviluppo_ramo_aziendale_nell’azienda_agricola" displayName="Ampliamento_e_ulteriore_sviluppo_ramo_aziendale_nell’azienda_agricola" ref="E27:E34" totalsRowShown="0" headerRowDxfId="29" dataDxfId="27" headerRowBorderDxfId="28" tableBorderDxfId="26" totalsRowBorderDxfId="25">
  <autoFilter ref="E27:E34"/>
  <tableColumns count="1">
    <tableColumn id="1" name="Ampliamento_e_ulteriore_sviluppo_ramo_aziendale_nell’azienda_agricola" dataDxfId="24"/>
  </tableColumns>
  <tableStyleInfo name="TableStyleMedium2" showFirstColumn="0" showLastColumn="0" showRowStripes="1" showColumnStripes="0"/>
</table>
</file>

<file path=xl/tables/table5.xml><?xml version="1.0" encoding="utf-8"?>
<table xmlns="http://schemas.openxmlformats.org/spreadsheetml/2006/main" id="5" name="Altro" displayName="Altro" ref="F27:F34" totalsRowShown="0" headerRowDxfId="23" dataDxfId="21" headerRowBorderDxfId="22" tableBorderDxfId="20" totalsRowBorderDxfId="19">
  <autoFilter ref="F27:F34"/>
  <tableColumns count="1">
    <tableColumn id="1" name="Altro" dataDxfId="18"/>
  </tableColumns>
  <tableStyleInfo name="TableStyleMedium2" showFirstColumn="0" showLastColumn="0" showRowStripes="1" showColumnStripes="0"/>
</table>
</file>

<file path=xl/tables/table6.xml><?xml version="1.0" encoding="utf-8"?>
<table xmlns="http://schemas.openxmlformats.org/spreadsheetml/2006/main" id="6" name="selezionare" displayName="selezionare" ref="G27:G34" totalsRowShown="0" headerRowDxfId="17" dataDxfId="16">
  <autoFilter ref="G27:G34"/>
  <tableColumns count="1">
    <tableColumn id="1" name="selezionare" dataDxfId="15"/>
  </tableColumns>
  <tableStyleInfo name="TableStyleMedium2" showFirstColumn="0" showLastColumn="0" showRowStripes="1" showColumnStripes="0"/>
</table>
</file>

<file path=xl/tables/table7.xml><?xml version="1.0" encoding="utf-8"?>
<table xmlns="http://schemas.openxmlformats.org/spreadsheetml/2006/main" id="10" name="Misura" displayName="Misura" ref="B6:B17" totalsRowShown="0" headerRowDxfId="14" dataDxfId="12" headerRowBorderDxfId="13" tableBorderDxfId="11">
  <autoFilter ref="B6:B17"/>
  <tableColumns count="1">
    <tableColumn id="1" name="Misura" dataDxfId="10"/>
  </tableColumns>
  <tableStyleInfo name="TableStyleMedium2" showFirstColumn="0" showLastColumn="0" showRowStripes="1" showColumnStripes="0"/>
</table>
</file>

<file path=xl/tables/table8.xml><?xml version="1.0" encoding="utf-8"?>
<table xmlns="http://schemas.openxmlformats.org/spreadsheetml/2006/main" id="7" name="Fonti_finanziarie" displayName="Fonti_finanziarie" ref="B46:B53" totalsRowShown="0" headerRowDxfId="9" dataDxfId="8" tableBorderDxfId="7">
  <autoFilter ref="B46:B53"/>
  <tableColumns count="1">
    <tableColumn id="1" name="Fonti_di finanziamento"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5:B59" totalsRowShown="0" headerRowDxfId="5" dataDxfId="3" headerRowBorderDxfId="4" tableBorderDxfId="2" totalsRowBorderDxfId="1">
  <autoFilter ref="B55:B59"/>
  <tableColumns count="1">
    <tableColumn id="1" name="Garantito?"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J166"/>
  <sheetViews>
    <sheetView showGridLines="0" tabSelected="1" zoomScale="55" zoomScaleNormal="55" zoomScaleSheetLayoutView="70" workbookViewId="0">
      <selection activeCell="C39" sqref="C39"/>
    </sheetView>
  </sheetViews>
  <sheetFormatPr baseColWidth="10" defaultColWidth="11" defaultRowHeight="15.75" outlineLevelRow="2" x14ac:dyDescent="0.2"/>
  <cols>
    <col min="1" max="1" width="38.875" style="10" customWidth="1"/>
    <col min="2" max="2" width="17.25" style="10" customWidth="1"/>
    <col min="3" max="3" width="19.25" style="10" customWidth="1"/>
    <col min="4" max="4" width="18.625" style="10" customWidth="1"/>
    <col min="5" max="5" width="8.5" style="10" bestFit="1" customWidth="1"/>
    <col min="6" max="7" width="12.625" style="10" customWidth="1"/>
    <col min="8" max="8" width="9.625" style="10" customWidth="1"/>
    <col min="9" max="9" width="11.875" style="10" customWidth="1"/>
    <col min="10" max="10" width="15.625" style="10" customWidth="1"/>
    <col min="11" max="11" width="11.875" style="10" customWidth="1"/>
    <col min="12" max="12" width="12" style="10" customWidth="1"/>
    <col min="13" max="13" width="13.625" style="10" customWidth="1"/>
    <col min="14" max="14" width="11.625" style="10" customWidth="1"/>
    <col min="15" max="15" width="10.375" style="10" customWidth="1"/>
    <col min="16" max="16" width="14.125" style="10" customWidth="1"/>
    <col min="17" max="17" width="13.375" style="10" customWidth="1"/>
    <col min="18" max="18" width="11.5" style="10" customWidth="1"/>
    <col min="19" max="19" width="10.75" style="10" customWidth="1"/>
    <col min="20" max="20" width="8.125" style="10" customWidth="1"/>
    <col min="21" max="21" width="11.375" style="10" customWidth="1"/>
    <col min="22" max="22" width="8.25" style="10" customWidth="1"/>
    <col min="23" max="23" width="8.375" style="10" customWidth="1"/>
    <col min="24" max="24" width="10.375" style="10" customWidth="1"/>
    <col min="25" max="25" width="11.125" style="112" customWidth="1"/>
    <col min="26" max="26" width="13.375" style="10" customWidth="1"/>
    <col min="27" max="27" width="14.875" style="10" customWidth="1"/>
    <col min="28" max="28" width="17.5" style="10" customWidth="1"/>
    <col min="29" max="29" width="13" style="10" customWidth="1"/>
    <col min="30" max="30" width="14.875" style="10" customWidth="1"/>
    <col min="31" max="31" width="15.375" style="10" customWidth="1"/>
    <col min="32" max="32" width="14.875" style="10" customWidth="1"/>
    <col min="33" max="34" width="11" style="10"/>
    <col min="35" max="35" width="13.75" style="10" customWidth="1"/>
    <col min="36" max="16384" width="11" style="10"/>
  </cols>
  <sheetData>
    <row r="1" spans="1:36" s="95" customFormat="1" ht="20.25" x14ac:dyDescent="0.2">
      <c r="A1" s="375" t="s">
        <v>60</v>
      </c>
      <c r="B1" s="93"/>
      <c r="C1" s="93"/>
      <c r="D1" s="93"/>
      <c r="E1" s="93"/>
      <c r="F1" s="93"/>
      <c r="G1" s="93"/>
      <c r="H1" s="93"/>
      <c r="I1" s="93"/>
      <c r="J1" s="93"/>
      <c r="K1" s="93"/>
      <c r="L1" s="93"/>
      <c r="M1" s="93"/>
      <c r="N1" s="93"/>
      <c r="O1" s="93"/>
      <c r="P1" s="93"/>
      <c r="Q1" s="93"/>
      <c r="R1" s="93"/>
      <c r="S1" s="93"/>
      <c r="T1" s="93"/>
      <c r="U1" s="93"/>
      <c r="V1" s="93"/>
      <c r="W1" s="93"/>
      <c r="X1" s="93"/>
      <c r="Y1" s="94"/>
      <c r="Z1" s="93"/>
      <c r="AA1" s="93"/>
      <c r="AB1" s="93"/>
      <c r="AC1" s="93"/>
      <c r="AD1" s="93"/>
      <c r="AE1" s="93"/>
      <c r="AF1" s="93"/>
    </row>
    <row r="2" spans="1:36" s="99" customFormat="1" x14ac:dyDescent="0.2">
      <c r="A2" s="96" t="s">
        <v>19</v>
      </c>
      <c r="B2" s="97"/>
      <c r="C2" s="96" t="s">
        <v>18</v>
      </c>
      <c r="D2" s="98"/>
      <c r="I2" s="100"/>
      <c r="J2" s="100"/>
      <c r="K2" s="100"/>
      <c r="L2" s="100"/>
      <c r="M2" s="100"/>
      <c r="N2" s="100"/>
      <c r="O2" s="100"/>
      <c r="P2" s="100"/>
      <c r="Q2" s="100"/>
      <c r="R2" s="100"/>
      <c r="Y2" s="101"/>
      <c r="AF2" s="10"/>
      <c r="AG2" s="10"/>
      <c r="AH2" s="10"/>
      <c r="AI2" s="10"/>
      <c r="AJ2" s="10"/>
    </row>
    <row r="3" spans="1:36" s="99" customFormat="1" x14ac:dyDescent="0.2">
      <c r="A3" s="102" t="s">
        <v>20</v>
      </c>
      <c r="B3" s="103" t="s">
        <v>402</v>
      </c>
      <c r="C3" s="102"/>
      <c r="D3" s="102"/>
      <c r="I3" s="100"/>
      <c r="J3" s="100"/>
      <c r="K3" s="100"/>
      <c r="L3" s="100"/>
      <c r="M3" s="100"/>
      <c r="N3" s="100"/>
      <c r="O3" s="100"/>
      <c r="P3" s="100"/>
      <c r="Q3" s="100"/>
      <c r="R3" s="100"/>
      <c r="Y3" s="101"/>
      <c r="AF3" s="10"/>
      <c r="AG3" s="10"/>
      <c r="AH3" s="10"/>
      <c r="AI3" s="10"/>
      <c r="AJ3" s="10"/>
    </row>
    <row r="4" spans="1:36" s="99" customFormat="1" ht="31.5" x14ac:dyDescent="0.2">
      <c r="A4" s="102" t="s">
        <v>21</v>
      </c>
      <c r="B4" s="918" t="s">
        <v>293</v>
      </c>
      <c r="C4" s="105" t="s">
        <v>25</v>
      </c>
      <c r="D4" s="106" t="str">
        <f>IF(B4="Produzione","SP direttamente in agr.",IF(B5="Alpe","SP direttamente in agr.",IF(B4="Trasformazione","SP non direttamente in agr.",IF(B4="Ampliamento_e_ulteriore_sviluppo_ramo_aziendale_nell’azienda_agricola","SP direttamente in agr.",IF(B5="Amministrazione PSR (no vale come SP)","SP non orientati al prodotto",IF(B5="Comunicazione, marketing","SP non orientati al prodotto",IF(B4="Commercializzazione","SP non direttamente in agr.",IF(B4="Altro","SP non orientati al prodotto",IF(B4="selezionare","")))))))))</f>
        <v/>
      </c>
      <c r="J4" s="100"/>
      <c r="K4" s="100"/>
      <c r="L4" s="100"/>
      <c r="M4" s="100"/>
      <c r="N4" s="100"/>
      <c r="O4" s="100"/>
      <c r="P4" s="100"/>
      <c r="Q4" s="100"/>
      <c r="R4" s="100"/>
      <c r="Y4" s="101"/>
      <c r="AF4" s="10"/>
      <c r="AG4" s="10"/>
      <c r="AH4" s="10"/>
      <c r="AI4" s="10"/>
      <c r="AJ4" s="10"/>
    </row>
    <row r="5" spans="1:36" s="99" customFormat="1" x14ac:dyDescent="0.2">
      <c r="A5" s="102" t="s">
        <v>22</v>
      </c>
      <c r="B5" s="104"/>
      <c r="C5" s="102"/>
      <c r="I5" s="100"/>
      <c r="J5" s="100"/>
      <c r="K5" s="100"/>
      <c r="L5" s="100"/>
      <c r="M5" s="100"/>
      <c r="N5" s="100"/>
      <c r="O5" s="100"/>
      <c r="P5" s="100"/>
      <c r="Q5" s="100"/>
      <c r="R5" s="100"/>
      <c r="Y5" s="101"/>
      <c r="AF5" s="10"/>
      <c r="AG5" s="10"/>
      <c r="AH5" s="10"/>
      <c r="AI5" s="10"/>
      <c r="AJ5" s="10"/>
    </row>
    <row r="6" spans="1:36" s="99" customFormat="1" x14ac:dyDescent="0.2">
      <c r="A6" s="102" t="s">
        <v>364</v>
      </c>
      <c r="B6" s="104" t="s">
        <v>324</v>
      </c>
      <c r="C6" s="102"/>
      <c r="D6" s="102"/>
      <c r="I6" s="100"/>
      <c r="J6" s="100"/>
      <c r="K6" s="100"/>
      <c r="L6" s="100"/>
      <c r="M6" s="100"/>
      <c r="N6" s="100"/>
      <c r="O6" s="100"/>
      <c r="P6" s="100"/>
      <c r="Q6" s="100"/>
      <c r="R6" s="100"/>
      <c r="Y6" s="101"/>
      <c r="AF6" s="10"/>
      <c r="AG6" s="10"/>
      <c r="AH6" s="10"/>
      <c r="AI6" s="10"/>
      <c r="AJ6" s="10"/>
    </row>
    <row r="7" spans="1:36" s="99" customFormat="1" ht="31.5" x14ac:dyDescent="0.2">
      <c r="A7" s="107" t="s">
        <v>366</v>
      </c>
      <c r="B7" s="108" t="s">
        <v>293</v>
      </c>
      <c r="C7" s="109"/>
      <c r="D7" s="110" t="s">
        <v>365</v>
      </c>
      <c r="E7" s="110"/>
      <c r="F7" s="110"/>
      <c r="G7" s="110"/>
      <c r="H7" s="110"/>
      <c r="I7" s="110"/>
      <c r="J7" s="110"/>
      <c r="K7" s="110"/>
      <c r="L7" s="110"/>
      <c r="M7" s="110"/>
      <c r="N7" s="110"/>
      <c r="O7" s="110"/>
      <c r="P7" s="110"/>
      <c r="Q7" s="110"/>
      <c r="R7" s="110"/>
      <c r="S7" s="110"/>
      <c r="T7" s="110"/>
      <c r="U7" s="110"/>
      <c r="V7" s="110"/>
      <c r="W7" s="110"/>
      <c r="X7" s="110"/>
      <c r="Y7" s="111"/>
      <c r="Z7" s="110"/>
      <c r="AA7" s="110"/>
      <c r="AB7" s="110"/>
      <c r="AC7" s="110"/>
      <c r="AD7" s="110"/>
      <c r="AE7" s="110"/>
      <c r="AF7" s="10"/>
      <c r="AG7" s="10"/>
      <c r="AH7" s="10"/>
      <c r="AI7" s="10"/>
      <c r="AJ7" s="10"/>
    </row>
    <row r="8" spans="1:36" x14ac:dyDescent="0.2">
      <c r="AF8" s="113"/>
    </row>
    <row r="9" spans="1:36" s="860" customFormat="1" ht="18" x14ac:dyDescent="0.2">
      <c r="A9" s="857" t="s">
        <v>23</v>
      </c>
      <c r="B9" s="858"/>
      <c r="C9" s="858"/>
      <c r="D9" s="858"/>
      <c r="E9" s="858"/>
      <c r="F9" s="858"/>
      <c r="G9" s="858"/>
      <c r="H9" s="858"/>
      <c r="I9" s="858"/>
      <c r="J9" s="857"/>
      <c r="K9" s="858"/>
      <c r="L9" s="858"/>
      <c r="M9" s="858"/>
      <c r="N9" s="858"/>
      <c r="O9" s="858"/>
      <c r="P9" s="858"/>
      <c r="Q9" s="858"/>
      <c r="R9" s="858"/>
      <c r="S9" s="858"/>
      <c r="T9" s="858"/>
      <c r="U9" s="858"/>
      <c r="V9" s="858"/>
      <c r="W9" s="858"/>
      <c r="X9" s="858"/>
      <c r="Y9" s="858"/>
      <c r="Z9" s="858"/>
      <c r="AA9" s="858"/>
      <c r="AB9" s="858"/>
      <c r="AC9" s="858"/>
      <c r="AD9" s="858"/>
      <c r="AE9" s="858"/>
      <c r="AF9" s="858"/>
      <c r="AG9" s="859"/>
      <c r="AH9" s="859"/>
      <c r="AI9" s="859"/>
    </row>
    <row r="10" spans="1:36" ht="98.45" customHeight="1" outlineLevel="1" x14ac:dyDescent="0.2">
      <c r="A10" s="976" t="s">
        <v>432</v>
      </c>
      <c r="B10" s="976"/>
      <c r="C10" s="976"/>
      <c r="D10" s="976"/>
      <c r="E10" s="976"/>
      <c r="F10" s="976"/>
      <c r="G10" s="976"/>
      <c r="H10" s="976"/>
      <c r="I10" s="976"/>
      <c r="J10" s="976"/>
      <c r="K10" s="976"/>
      <c r="L10" s="976"/>
      <c r="M10" s="976"/>
      <c r="N10" s="976"/>
      <c r="O10" s="119"/>
      <c r="P10" s="119"/>
      <c r="Q10" s="119"/>
      <c r="R10" s="119"/>
      <c r="S10" s="119"/>
      <c r="T10" s="119"/>
      <c r="U10" s="119"/>
      <c r="V10" s="119"/>
      <c r="W10" s="119"/>
      <c r="X10" s="119"/>
      <c r="Y10" s="119"/>
      <c r="Z10" s="119"/>
      <c r="AA10" s="119"/>
      <c r="AB10" s="119"/>
      <c r="AC10" s="119"/>
      <c r="AD10" s="119"/>
      <c r="AE10" s="119"/>
      <c r="AF10" s="119"/>
    </row>
    <row r="11" spans="1:36" ht="164.45" customHeight="1" outlineLevel="1" x14ac:dyDescent="0.2">
      <c r="A11" s="977" t="s">
        <v>453</v>
      </c>
      <c r="B11" s="977"/>
      <c r="C11" s="977"/>
      <c r="D11" s="977"/>
      <c r="E11" s="977"/>
      <c r="F11" s="977"/>
      <c r="G11" s="977"/>
      <c r="H11" s="977"/>
      <c r="I11" s="977"/>
      <c r="J11" s="977"/>
      <c r="K11" s="977"/>
      <c r="L11" s="977"/>
      <c r="M11" s="977"/>
      <c r="N11" s="977"/>
      <c r="O11" s="116"/>
      <c r="P11" s="116"/>
      <c r="Q11" s="116"/>
      <c r="R11" s="116"/>
      <c r="S11" s="116"/>
      <c r="T11" s="116"/>
      <c r="U11" s="116"/>
      <c r="V11" s="116"/>
      <c r="W11" s="116"/>
      <c r="X11" s="116"/>
      <c r="Y11" s="116"/>
      <c r="Z11" s="116"/>
      <c r="AA11" s="116"/>
      <c r="AB11" s="116"/>
      <c r="AC11" s="116"/>
      <c r="AD11" s="116"/>
      <c r="AE11" s="116"/>
      <c r="AF11" s="903"/>
      <c r="AG11" s="904"/>
    </row>
    <row r="12" spans="1:36" outlineLevel="1" x14ac:dyDescent="0.2">
      <c r="A12" s="980" t="s">
        <v>367</v>
      </c>
      <c r="B12" s="981"/>
      <c r="C12" s="981"/>
      <c r="D12" s="981"/>
      <c r="E12" s="981"/>
      <c r="F12" s="981"/>
      <c r="G12" s="981"/>
      <c r="H12" s="981"/>
      <c r="I12" s="981"/>
      <c r="J12" s="981"/>
      <c r="K12" s="981"/>
      <c r="L12" s="981"/>
      <c r="M12" s="981"/>
      <c r="N12" s="981"/>
      <c r="O12" s="981"/>
      <c r="P12" s="981"/>
      <c r="Q12" s="981"/>
      <c r="R12" s="981"/>
      <c r="S12" s="981"/>
      <c r="T12" s="981"/>
      <c r="U12" s="981"/>
      <c r="V12" s="981"/>
      <c r="W12" s="981"/>
      <c r="X12" s="981"/>
      <c r="Y12" s="981"/>
      <c r="Z12" s="981"/>
      <c r="AA12" s="981"/>
      <c r="AB12" s="981"/>
      <c r="AC12" s="981"/>
      <c r="AD12" s="981"/>
      <c r="AE12" s="981"/>
    </row>
    <row r="13" spans="1:36" outlineLevel="2" x14ac:dyDescent="0.2">
      <c r="A13" s="116" t="s">
        <v>442</v>
      </c>
      <c r="B13" s="116" t="s">
        <v>49</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row>
    <row r="14" spans="1:36" outlineLevel="2" x14ac:dyDescent="0.2">
      <c r="A14" s="116" t="s">
        <v>46</v>
      </c>
      <c r="B14" s="117" t="s">
        <v>58</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row>
    <row r="15" spans="1:36" outlineLevel="2" x14ac:dyDescent="0.2">
      <c r="A15" s="116" t="s">
        <v>47</v>
      </c>
      <c r="B15" s="117" t="s">
        <v>59</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row>
    <row r="16" spans="1:36" outlineLevel="2" x14ac:dyDescent="0.2">
      <c r="A16" s="116" t="s">
        <v>48</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row>
    <row r="17" spans="1:35" outlineLevel="2" x14ac:dyDescent="0.2">
      <c r="A17" s="116" t="s">
        <v>443</v>
      </c>
      <c r="B17" s="116" t="s">
        <v>61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904"/>
      <c r="AG17" s="904"/>
    </row>
    <row r="18" spans="1:35" outlineLevel="1" x14ac:dyDescent="0.2">
      <c r="A18" s="118" t="s">
        <v>57</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row>
    <row r="19" spans="1:35" ht="85.5" customHeight="1" outlineLevel="2" x14ac:dyDescent="0.2">
      <c r="A19" s="978" t="s">
        <v>433</v>
      </c>
      <c r="B19" s="979"/>
      <c r="C19" s="979"/>
      <c r="D19" s="979"/>
      <c r="E19" s="979"/>
      <c r="F19" s="979"/>
      <c r="G19" s="979"/>
      <c r="H19" s="979"/>
      <c r="I19" s="979"/>
      <c r="J19" s="979"/>
      <c r="K19" s="979"/>
      <c r="L19" s="979"/>
      <c r="M19" s="979"/>
      <c r="N19" s="979"/>
      <c r="O19" s="861"/>
      <c r="P19" s="861"/>
      <c r="Q19" s="861"/>
      <c r="R19" s="861"/>
      <c r="S19" s="861"/>
      <c r="T19" s="861"/>
      <c r="U19" s="861"/>
      <c r="V19" s="861"/>
      <c r="W19" s="861"/>
      <c r="X19" s="861"/>
      <c r="Y19" s="861"/>
      <c r="Z19" s="861"/>
      <c r="AA19" s="861"/>
      <c r="AB19" s="861"/>
      <c r="AC19" s="861"/>
      <c r="AD19" s="861"/>
      <c r="AE19" s="861"/>
      <c r="AF19" s="861"/>
    </row>
    <row r="21" spans="1:35" ht="31.5" x14ac:dyDescent="0.2">
      <c r="A21" s="856" t="s">
        <v>38</v>
      </c>
      <c r="B21" s="862" t="s">
        <v>45</v>
      </c>
      <c r="C21" s="10" t="s">
        <v>44</v>
      </c>
      <c r="H21" s="15"/>
      <c r="L21" s="121"/>
    </row>
    <row r="22" spans="1:35" x14ac:dyDescent="0.2">
      <c r="A22" s="122"/>
      <c r="H22" s="15"/>
      <c r="L22" s="123"/>
    </row>
    <row r="23" spans="1:35" s="860" customFormat="1" ht="18" x14ac:dyDescent="0.2">
      <c r="A23" s="857" t="s">
        <v>368</v>
      </c>
      <c r="B23" s="858"/>
      <c r="C23" s="858"/>
      <c r="D23" s="858"/>
      <c r="E23" s="858"/>
      <c r="F23" s="858"/>
      <c r="G23" s="858"/>
      <c r="H23" s="858"/>
      <c r="I23" s="858"/>
      <c r="J23" s="857"/>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c r="AH23" s="859"/>
      <c r="AI23" s="859"/>
    </row>
    <row r="24" spans="1:35" outlineLevel="1" x14ac:dyDescent="0.25">
      <c r="A24" s="124" t="s">
        <v>39</v>
      </c>
      <c r="B24" s="125" t="s">
        <v>293</v>
      </c>
    </row>
    <row r="25" spans="1:35" outlineLevel="1" x14ac:dyDescent="0.2"/>
    <row r="26" spans="1:35" outlineLevel="1" x14ac:dyDescent="0.2">
      <c r="A26" s="126" t="s">
        <v>40</v>
      </c>
      <c r="B26" s="988"/>
      <c r="C26" s="988"/>
      <c r="D26" s="988"/>
    </row>
    <row r="27" spans="1:35" outlineLevel="1" x14ac:dyDescent="0.2">
      <c r="A27" s="126"/>
      <c r="B27" s="127"/>
      <c r="C27" s="127"/>
      <c r="D27" s="127"/>
    </row>
    <row r="28" spans="1:35" outlineLevel="1" x14ac:dyDescent="0.2">
      <c r="A28" s="128"/>
      <c r="B28" s="129" t="s">
        <v>7</v>
      </c>
      <c r="C28" s="129" t="s">
        <v>6</v>
      </c>
      <c r="D28" s="129" t="s">
        <v>37</v>
      </c>
    </row>
    <row r="29" spans="1:35" outlineLevel="1" x14ac:dyDescent="0.2">
      <c r="A29" s="130" t="s">
        <v>369</v>
      </c>
      <c r="B29" s="131"/>
      <c r="C29" s="131"/>
      <c r="D29" s="131"/>
    </row>
    <row r="30" spans="1:35" outlineLevel="1" x14ac:dyDescent="0.2">
      <c r="A30" s="132" t="s">
        <v>370</v>
      </c>
      <c r="B30" s="131"/>
      <c r="C30" s="131"/>
      <c r="D30" s="131"/>
    </row>
    <row r="31" spans="1:35" outlineLevel="1" x14ac:dyDescent="0.2">
      <c r="A31" s="132" t="s">
        <v>41</v>
      </c>
      <c r="B31" s="131"/>
      <c r="C31" s="131"/>
      <c r="D31" s="131"/>
      <c r="E31" s="122"/>
    </row>
    <row r="32" spans="1:35" outlineLevel="1" x14ac:dyDescent="0.2">
      <c r="A32" s="132" t="s">
        <v>42</v>
      </c>
      <c r="B32" s="131"/>
      <c r="C32" s="131"/>
      <c r="D32" s="131"/>
      <c r="J32" s="15"/>
    </row>
    <row r="33" spans="1:36" outlineLevel="1" x14ac:dyDescent="0.2"/>
    <row r="35" spans="1:36" s="860" customFormat="1" ht="18" x14ac:dyDescent="0.2">
      <c r="A35" s="857" t="s">
        <v>43</v>
      </c>
      <c r="B35" s="858"/>
      <c r="C35" s="858"/>
      <c r="D35" s="858"/>
      <c r="E35" s="858"/>
      <c r="F35" s="858"/>
      <c r="G35" s="858"/>
      <c r="H35" s="858"/>
      <c r="I35" s="858"/>
      <c r="J35" s="857"/>
      <c r="K35" s="858"/>
      <c r="L35" s="858"/>
      <c r="M35" s="858"/>
      <c r="N35" s="858"/>
      <c r="O35" s="858"/>
      <c r="P35" s="858"/>
      <c r="Q35" s="858"/>
      <c r="R35" s="858"/>
      <c r="S35" s="858"/>
      <c r="T35" s="858"/>
      <c r="U35" s="858"/>
      <c r="V35" s="858"/>
      <c r="W35" s="858"/>
      <c r="X35" s="858"/>
      <c r="Y35" s="858"/>
      <c r="Z35" s="858"/>
      <c r="AA35" s="858"/>
      <c r="AB35" s="858"/>
      <c r="AC35" s="858"/>
      <c r="AD35" s="858"/>
      <c r="AE35" s="858"/>
      <c r="AF35" s="858"/>
      <c r="AG35" s="858"/>
      <c r="AH35" s="859"/>
      <c r="AI35" s="859"/>
    </row>
    <row r="36" spans="1:36" s="100" customFormat="1" ht="38.450000000000003" customHeight="1" x14ac:dyDescent="0.2">
      <c r="A36" s="991" t="s">
        <v>470</v>
      </c>
      <c r="B36" s="992"/>
      <c r="C36" s="992"/>
      <c r="D36" s="992"/>
      <c r="E36" s="992"/>
      <c r="F36" s="992"/>
      <c r="G36" s="992"/>
      <c r="H36" s="992"/>
      <c r="I36" s="992"/>
      <c r="J36" s="992"/>
      <c r="K36" s="992"/>
      <c r="L36" s="992"/>
      <c r="M36" s="992"/>
      <c r="N36" s="992"/>
      <c r="O36" s="992"/>
      <c r="P36" s="992"/>
      <c r="Q36" s="134"/>
      <c r="R36" s="135"/>
      <c r="S36" s="136"/>
      <c r="T36" s="136"/>
      <c r="U36" s="136"/>
      <c r="V36" s="136"/>
      <c r="W36" s="136"/>
      <c r="X36" s="136"/>
      <c r="Y36" s="136"/>
      <c r="Z36" s="134"/>
      <c r="AA36" s="134"/>
      <c r="AB36" s="134"/>
      <c r="AC36" s="134"/>
      <c r="AD36" s="134"/>
      <c r="AE36" s="134"/>
      <c r="AF36" s="134"/>
      <c r="AG36" s="134"/>
      <c r="AH36" s="137"/>
      <c r="AI36" s="137"/>
      <c r="AJ36" s="137"/>
    </row>
    <row r="37" spans="1:36" s="8" customFormat="1" outlineLevel="1" x14ac:dyDescent="0.25">
      <c r="A37" s="138"/>
      <c r="B37" s="138"/>
      <c r="C37" s="138"/>
      <c r="D37" s="138"/>
      <c r="E37" s="138"/>
      <c r="F37" s="138"/>
      <c r="G37" s="138"/>
      <c r="H37" s="138"/>
      <c r="I37" s="138"/>
      <c r="J37" s="138"/>
      <c r="M37" s="138"/>
      <c r="N37" s="138"/>
      <c r="O37" s="138"/>
      <c r="P37" s="138"/>
      <c r="Q37" s="138"/>
      <c r="R37" s="138"/>
      <c r="S37" s="138"/>
      <c r="T37" s="138"/>
      <c r="U37" s="138"/>
      <c r="V37" s="139"/>
      <c r="W37" s="140" t="s">
        <v>53</v>
      </c>
      <c r="X37" s="138"/>
      <c r="Y37" s="138"/>
      <c r="Z37" s="138"/>
      <c r="AA37" s="138"/>
      <c r="AB37" s="138"/>
      <c r="AC37" s="141" t="s">
        <v>17</v>
      </c>
      <c r="AD37" s="138"/>
      <c r="AE37" s="138"/>
      <c r="AF37" s="138"/>
      <c r="AG37" s="138"/>
      <c r="AH37" s="138"/>
      <c r="AI37" s="138"/>
      <c r="AJ37" s="10"/>
    </row>
    <row r="38" spans="1:36" s="112" customFormat="1" ht="141.75" outlineLevel="1" x14ac:dyDescent="0.2">
      <c r="A38" s="142" t="s">
        <v>26</v>
      </c>
      <c r="B38" s="143" t="s">
        <v>52</v>
      </c>
      <c r="C38" s="143" t="s">
        <v>371</v>
      </c>
      <c r="D38" s="143" t="s">
        <v>50</v>
      </c>
      <c r="E38" s="374" t="s">
        <v>51</v>
      </c>
      <c r="F38" s="144" t="s">
        <v>62</v>
      </c>
      <c r="G38" s="145" t="s">
        <v>63</v>
      </c>
      <c r="H38" s="146" t="s">
        <v>64</v>
      </c>
      <c r="I38" s="145" t="s">
        <v>65</v>
      </c>
      <c r="J38" s="902" t="s">
        <v>413</v>
      </c>
      <c r="K38" s="155" t="s">
        <v>330</v>
      </c>
      <c r="L38" s="919" t="s">
        <v>455</v>
      </c>
      <c r="M38" s="148" t="s">
        <v>372</v>
      </c>
      <c r="N38" s="147" t="s">
        <v>425</v>
      </c>
      <c r="O38" s="149" t="s">
        <v>330</v>
      </c>
      <c r="P38" s="152" t="s">
        <v>69</v>
      </c>
      <c r="Q38" s="145" t="s">
        <v>440</v>
      </c>
      <c r="R38" s="910" t="s">
        <v>66</v>
      </c>
      <c r="S38" s="150" t="s">
        <v>67</v>
      </c>
      <c r="T38" s="151" t="s">
        <v>68</v>
      </c>
      <c r="U38" s="151" t="s">
        <v>70</v>
      </c>
      <c r="V38" s="153" t="s">
        <v>373</v>
      </c>
      <c r="W38" s="154" t="s">
        <v>441</v>
      </c>
      <c r="X38" s="155" t="s">
        <v>71</v>
      </c>
      <c r="Y38" s="155" t="s">
        <v>54</v>
      </c>
      <c r="Z38" s="112" t="s">
        <v>55</v>
      </c>
      <c r="AA38" s="144" t="s">
        <v>331</v>
      </c>
      <c r="AB38" s="156" t="s">
        <v>72</v>
      </c>
      <c r="AC38" s="157" t="s">
        <v>414</v>
      </c>
      <c r="AD38" s="158" t="s">
        <v>415</v>
      </c>
      <c r="AE38" s="157" t="s">
        <v>416</v>
      </c>
      <c r="AF38" s="158" t="s">
        <v>417</v>
      </c>
      <c r="AG38" s="157" t="s">
        <v>418</v>
      </c>
      <c r="AH38" s="159" t="s">
        <v>419</v>
      </c>
      <c r="AI38" s="160" t="s">
        <v>73</v>
      </c>
      <c r="AJ38" s="10"/>
    </row>
    <row r="39" spans="1:36" ht="47.25" outlineLevel="1" x14ac:dyDescent="0.2">
      <c r="A39" s="161" t="s">
        <v>374</v>
      </c>
      <c r="B39" s="162">
        <v>1000000</v>
      </c>
      <c r="C39" s="163" t="s">
        <v>456</v>
      </c>
      <c r="D39" s="164" t="s">
        <v>457</v>
      </c>
      <c r="E39" s="920">
        <f>IF(D39="Investimenti collettivi nell'interesse del progetto globale",1,IF(D39="Sviluppo di un ramo aziendale nell'azienda agricola",2,IF(D39="ZM: trasformazione, stoccaggio e commercializzazione in comune di prodotti agricoli regionali",3,IF(D39="ZC: trasformazione, stoccaggio e commercializzazione in comune di prodotti agricoli regionali",4,IF(D39="Regione di pianura: trasformazione, stoccaggio e commercializzazione  in comune di prodotti agricoli regionali",5,IF(D39="Altre misure nell'interesse del progetto globale (riduzione min. 50%)",6,IF(D39="Edifici alpestre",7,IF(D39="Stalle individuali per animali che consumano foraggio grezzo",8,IF(D39="Provvedimenti di migliorie fondiarie",9,IF(D39="Provvedimenti individuali obiettivi ecologici",10,IF(D39="…selezionare misura","")))))))))))</f>
        <v>7</v>
      </c>
      <c r="F39" s="165">
        <v>100000</v>
      </c>
      <c r="G39" s="166">
        <f>B39-F39</f>
        <v>900000</v>
      </c>
      <c r="H39" s="167">
        <f>IF(E39=1,IF($B$3="orientato alla catena di valore aggiunto",'Dropdown input'!$C$8,IF('Panoramica SP'!$B$3="intersettoriale",'Dropdown input'!$D$8, IF($B$3="selezionare",""))),IF(E39=2,IF($B$3="orientato alla catena di valore aggiunto",'Dropdown input'!$C$9,IF('Panoramica SP'!$B$3="intersettoriale",'Dropdown input'!$D$9, IF($B$3="selezionare",""))),IF(E39=3,IF($B$3="orientato alla catena di valore aggiunto",'Dropdown input'!$C$10,IF('Panoramica SP'!$B$3="intersettoriale",'Dropdown input'!$D$10, IF($B$3="selezionare",""))),IF(E39=4,IF($B$3="orientato alla catena di valore aggiunto",'Dropdown input'!$C$11,IF('Panoramica SP'!$B$3="intersettoriale",'Dropdown input'!$D$11, IF($B$3="selezionare",""))),IF(E39=5,IF($B$3="orientato alla catena di valore aggiunto",'Dropdown input'!$C$12,IF('Panoramica SP'!$B$3="intersettoriale",'Dropdown input'!$C$12, IF($B$3="selezionare",""))),IF(E39=6,IF($B$3="orientato alla catena di valore aggiunto",'Dropdown input'!$C$13,IF('Panoramica SP'!$B$3="intersettoriale",'Dropdown input'!$D$13, IF($B$3="selezionare",""))),IF(E39=7,IF($B$3="orientato alla catena di valore aggiunto",'Dropdown input'!$C$14,IF('Panoramica SP'!$B$3="intersettoriale",'Dropdown input'!$D$14, IF($B$3="selezionare",""))),IF(E39=8,IF($B$3="orientato alla catena di valore aggiunto",'Dropdown input'!$C$15,IF('Panoramica SP'!$B$3="intersettoriale",'Dropdown input'!$D$15, IF($B$3="selezionare",""))),IF(E39=9,IF($B$3="orientato alla catena di valore aggiunto",'Dropdown input'!$C$16,IF('Panoramica SP'!$B$3="intersettoriale",'Dropdown input'!$D$16, IF($B$3="selezionare",""))),IF(E39=10,IF($B$3="orientato alla catena di valore aggiunto",'Dropdown input'!$C$17,IF('Panoramica SP'!$B$3="intersettoriale",'Dropdown input'!$D$17, IF($B$3="selezionare",""))),IF(E39="","")))))))))))</f>
        <v>0</v>
      </c>
      <c r="I39" s="166">
        <f>IFERROR(G39-G39*H39,"")</f>
        <v>900000</v>
      </c>
      <c r="J39" s="917" t="str">
        <f>IF(E39=1,(IF(C39="Pianura",34%,IF(C39="ZC / ZM I",37%,IF(C39="ZM II - IV, regione d'estivazione",40%,)))),IF(E39=2,(IF(C39="Pianura",34%,IF(C39="ZC / ZM I",37%,IF(C39="ZM II - IV, regione d'estivazione",40%,)))),IF(E39=3,22%,IF(E39=4,37%,IF(E39=5,34%,IF(E39=6,(IF(C39="Pianura",34%,IF(C39="ZC / ZM I",37%,IF(C39="ZM II - IV, regione d'estivazione",40%,)))),IF(E39=7,"N/A",IF(E39=8,"N/A",IF(E39=9,"chiarire nello specifico con l'UFAG",IF(E39=10,"N/A",IF(E39="","")))))))))))</f>
        <v>N/A</v>
      </c>
      <c r="K39" s="917">
        <f>IF(E39=1,'Dropdown input'!$I$8,IF(E39=2,'Dropdown input'!$I$9,IF(E39=3,'Dropdown input'!$I$10,IF(E39=4,'Dropdown input'!$I$11,IF(E39=5,'Dropdown input'!$I$12,IF(E39=6,'Dropdown input'!$I$13,IF(E39=7,'Dropdown input'!$I$14,IF(E39=8,'Dropdown input'!$I$15,IF(E39=9,"chiarire nello specifico con l'UFAG",IF(E39=10,'Dropdown input'!$I$17,""))))))))))</f>
        <v>0.9</v>
      </c>
      <c r="L39" s="908" t="str">
        <f>IFERROR(IF(J39="N/A","riprendere dal modello edifici rurali",I39*(K39*J39)),"")</f>
        <v>riprendere dal modello edifici rurali</v>
      </c>
      <c r="M39" s="168">
        <f>IF(E39=1,IF($B$3="orientato alla catena di valore aggiunto",'Dropdown input'!$E$8,IF($B$3="intersettoriale",'Dropdown input'!$F$8,IF($B$3="selezionare",""))),IF(E39=2,IF($B$3="orientato alla catena di valore aggiunto",'Dropdown input'!$E$9,IF($B$3="intersettoriale",'Dropdown input'!$F$9,IF($B$3="selezionare",""))),IF(E39=3,IF($B$3="orientato alla catena di valore aggiunto",'Dropdown input'!$E$10,IF($B$3="intersettoriale",'Dropdown input'!$F$10,IF($B$3="selezionare",""))),IF(E39=4,IF($B$3="orientato alla catena di valore aggiunto",'Dropdown input'!$E$11,IF($B$3="intersettoriale",'Dropdown input'!$F$11,IF($B$3="selezionare",""))),IF(E39=5,IF($B$3="orientato alla catena di valore aggiunto",'Dropdown input'!$E$12,IF($B$3="intersettoriale",'Dropdown input'!$F$12,IF($B$3="selezionare",""))),IF(E39=6,IF($B$3="orientato alla catena di valore aggiunto",'Dropdown input'!$E$13,IF($B$3="intersettoriale",'Dropdown input'!$F$13,IF($B$3="selezionare",""))),IF(E39=7,IF($B$3="orientato alla catena di valore aggiunto",'Dropdown input'!$E$14,IF($B$3="intersettoriale",'Dropdown input'!$F$14,IF($B$3="selezionare",""))),IF(E39=8,IF($B$3="orientato alla catena di valore aggiunto",'Dropdown input'!$E$15,IF($B$3="intersettoriale",'Dropdown input'!$F$15,IF($B$3="selezionare",""))),IF(E39=9,IF($B$3="orientato alla catena di valore aggiunto",'Dropdown input'!$E$16,IF($B$3="intersettoriale",'Dropdown input'!$F$16,IF($B$3="selezionare",""))),IF(E39=10,IF($B$3="orientato alla catena di valore aggiunto",'Dropdown input'!$E$17,IF($B$3="intersettoriale",'Dropdown input'!$F$17,IF($B$3="selezionare",""))),IF(E39="","")))))))))))</f>
        <v>0.1</v>
      </c>
      <c r="N39" s="169" t="str">
        <f>IFERROR(IF(J39="N/A",(L39/(K39*I39))*M39+(L39/(K39*I39)),J39+J39*M39),"")</f>
        <v/>
      </c>
      <c r="O39" s="917">
        <f>IF(E39=1,'Dropdown input'!$I$8,IF(E39=2,'Dropdown input'!$I$9,IF(E39=3,'Dropdown input'!$I$10,IF(E39=4,'Dropdown input'!$I$11,IF(E39=5,'Dropdown input'!$I$12,IF(E39=6,'Dropdown input'!$I$13,IF(E39=7,'Dropdown input'!$I$14,IF(E39=8,'Dropdown input'!$I$15,IF(E39=9,"chiarire nello specifico con l'UFAG",IF(E39=10,'Dropdown input'!$I$17,""))))))))))</f>
        <v>0.9</v>
      </c>
      <c r="P39" s="907" t="str">
        <f t="shared" ref="P39:P47" si="0">IFERROR(I39*(O39*N39),"")</f>
        <v/>
      </c>
      <c r="Q39" s="913"/>
      <c r="R39" s="911" t="str">
        <f t="shared" ref="R39:R47" si="1">IFERROR((P39+Q39)/I39,"")</f>
        <v/>
      </c>
      <c r="S39" s="170" t="str">
        <f>IFERROR(IF(R39&lt;O39*N39,R39/O39,N39),"")</f>
        <v/>
      </c>
      <c r="T39" s="171" t="str">
        <f t="shared" ref="T39:T47" si="2">IFERROR(S39*I39,"")</f>
        <v/>
      </c>
      <c r="U39" s="905" t="str">
        <f t="shared" ref="U39:U47" si="3">IFERROR(P39+T39+Q39,"")</f>
        <v/>
      </c>
      <c r="V39" s="172" t="str">
        <f t="shared" ref="V39:V48" si="4">IFERROR(U39/B39,"")</f>
        <v/>
      </c>
      <c r="W39" s="173"/>
      <c r="X39" s="174"/>
      <c r="Y39" s="174"/>
      <c r="Z39" s="174"/>
      <c r="AA39" s="175" t="str">
        <f t="shared" ref="AA39:AA47" si="5">IFERROR(B39-W39-X39-Y39-Z39-U39,"")</f>
        <v/>
      </c>
      <c r="AB39" s="176">
        <f>SUM(W39:AA39)</f>
        <v>0</v>
      </c>
      <c r="AC39" s="173"/>
      <c r="AD39" s="165"/>
      <c r="AE39" s="173"/>
      <c r="AF39" s="165"/>
      <c r="AG39" s="173"/>
      <c r="AH39" s="173"/>
      <c r="AI39" s="177" t="str">
        <f t="shared" ref="AI39:AI47" si="6">IFERROR(IF(AB39=(B39-U39),"Finanziamento=investimento","errore"),"N/A")</f>
        <v>N/A</v>
      </c>
    </row>
    <row r="40" spans="1:36" outlineLevel="1" x14ac:dyDescent="0.2">
      <c r="A40" s="178" t="s">
        <v>27</v>
      </c>
      <c r="B40" s="179"/>
      <c r="C40" s="180" t="s">
        <v>285</v>
      </c>
      <c r="D40" s="181" t="s">
        <v>285</v>
      </c>
      <c r="E40" s="921" t="str">
        <f t="shared" ref="E40:E47" si="7">IF(D40="Investimenti collettivi nell'interesse del progetto globale",1,IF(D40="Sviluppo di un ramo aziendale nell'azienda agricola",2,IF(D40="ZM: trasformazione, stoccaggio e commercializzazione in comune di prodotti agricoli regionali",3,IF(D40="ZC: trasformazione, stoccaggio e commercializzazione in comune di prodotti agricoli regionali",4,IF(D40="Regione di pianura: trasformazione, stoccaggio e commercializzazione  in comune di prodotti agricoli regionali",5,IF(D40="Altre misure nell'interesse del progetto globale (riduzione min. 50%)",6,IF(D40="Edifici alpestre",7,IF(D40="Stalle individuali per animali che consumano foraggio grezzo",8,IF(D40="Provvedimenti di migliorie fondiarie",9,IF(D40="Provvedimenti individuali obiettivi ecologici",10,IF(D40="…selezionare misura","")))))))))))</f>
        <v/>
      </c>
      <c r="F40" s="182"/>
      <c r="G40" s="183">
        <f t="shared" ref="G40:G46" si="8">B40-F40</f>
        <v>0</v>
      </c>
      <c r="H40" s="167" t="str">
        <f>IF(E40=1,IF($B$3="orientato alla catena di valore aggiunto",'Dropdown input'!$C$8,IF('Panoramica SP'!$B$3="intersettoriale",'Dropdown input'!$D$8, IF($B$3="selezionare",""))),IF(E40=2,IF($B$3="orientato alla catena di valore aggiunto",'Dropdown input'!$C$9,IF('Panoramica SP'!$B$3="intersettoriale",'Dropdown input'!$D$9, IF($B$3="selezionare",""))),IF(E40=3,IF($B$3="orientato alla catena di valore aggiunto",'Dropdown input'!$C$10,IF('Panoramica SP'!$B$3="intersettoriale",'Dropdown input'!$D$10, IF($B$3="selezionare",""))),IF(E40=4,IF($B$3="orientato alla catena di valore aggiunto",'Dropdown input'!$C$11,IF('Panoramica SP'!$B$3="intersettoriale",'Dropdown input'!$D$11, IF($B$3="selezionare",""))),IF(E40=5,IF($B$3="orientato alla catena di valore aggiunto",'Dropdown input'!$C$12,IF('Panoramica SP'!$B$3="intersettoriale",'Dropdown input'!$C$12, IF($B$3="selezionare",""))),IF(E40=6,IF($B$3="orientato alla catena di valore aggiunto",'Dropdown input'!$C$13,IF('Panoramica SP'!$B$3="intersettoriale",'Dropdown input'!$D$13, IF($B$3="selezionare",""))),IF(E40=7,IF($B$3="orientato alla catena di valore aggiunto",'Dropdown input'!$C$14,IF('Panoramica SP'!$B$3="intersettoriale",'Dropdown input'!$D$14, IF($B$3="selezionare",""))),IF(E40=8,IF($B$3="orientato alla catena di valore aggiunto",'Dropdown input'!$C$15,IF('Panoramica SP'!$B$3="intersettoriale",'Dropdown input'!$D$15, IF($B$3="selezionare",""))),IF(E40=9,IF($B$3="orientato alla catena di valore aggiunto",'Dropdown input'!$C$16,IF('Panoramica SP'!$B$3="intersettoriale",'Dropdown input'!$D$16, IF($B$3="selezionare",""))),IF(E40=10,IF($B$3="orientato alla catena di valore aggiunto",'Dropdown input'!$C$17,IF('Panoramica SP'!$B$3="intersettoriale",'Dropdown input'!$D$17, IF($B$3="selezionare",""))),IF(E40="","")))))))))))</f>
        <v/>
      </c>
      <c r="I40" s="183" t="str">
        <f t="shared" ref="I40:I46" si="9">IFERROR(G40-G40*H40,"")</f>
        <v/>
      </c>
      <c r="J40" s="168" t="str">
        <f t="shared" ref="J40:J47" si="10">IF(E40=1,(IF(C40="Pianura",34%,IF(C40="ZC / ZM I",37%,IF(C40="ZM II - IV, regione d'estivazione",40%,)))),IF(E40=2,(IF(C40="Pianura",34%,IF(C40="ZC / ZM I",37%,IF(C40="ZM II - IV, regione d'estivazione",40%,)))),IF(E40=3,22%,IF(E40=4,37%,IF(E40=5,34%,IF(E40=6,(IF(C40="Pianura",34%,IF(C40="ZC / ZM I",37%,IF(C40="ZM II - IV, regione d'estivazione",40%,)))),IF(E40=7,"N/A",IF(E40=8,"N/A",IF(E40=9,"chiarire nello specifico con l'UFAG",IF(E40=10,"N/A",IF(E40="","")))))))))))</f>
        <v/>
      </c>
      <c r="K40" s="168" t="str">
        <f>IF(E40=1,'Dropdown input'!$I$8,IF(E40=2,'Dropdown input'!$I$9,IF(E40=3,'Dropdown input'!$I$10,IF(E40=4,'Dropdown input'!$I$11,IF(E40=5,'Dropdown input'!$I$12,IF(E40=6,'Dropdown input'!$I$13,IF(E40=7,'Dropdown input'!$I$14,IF(E40=8,'Dropdown input'!$I$15,IF(E40=9,"chiarire nello specifico con l'UFAG",IF(E40=10,'Dropdown input'!$I$17,""))))))))))</f>
        <v/>
      </c>
      <c r="L40" s="908" t="str">
        <f t="shared" ref="L40:L47" si="11">IFERROR(IF(J40="N/A","riprendere dal modello edifici rurali",I40*(K40*J40)),"")</f>
        <v/>
      </c>
      <c r="M40" s="168" t="str">
        <f>IF(E40=1,IF($B$3="orientato alla catena di valore aggiunto",'Dropdown input'!$E$8,IF($B$3="intersettoriale",'Dropdown input'!$F$8,IF($B$3="selezionare",""))),IF(E40=2,IF($B$3="orientato alla catena di valore aggiunto",'Dropdown input'!$E$9,IF($B$3="intersettoriale",'Dropdown input'!$F$9,IF($B$3="selezionare",""))),IF(E40=3,IF($B$3="orientato alla catena di valore aggiunto",'Dropdown input'!$E$10,IF($B$3="intersettoriale",'Dropdown input'!$F$10,IF($B$3="selezionare",""))),IF(E40=4,IF($B$3="orientato alla catena di valore aggiunto",'Dropdown input'!$E$11,IF($B$3="intersettoriale",'Dropdown input'!$F$11,IF($B$3="selezionare",""))),IF(E40=5,IF($B$3="orientato alla catena di valore aggiunto",'Dropdown input'!$E$12,IF($B$3="intersettoriale",'Dropdown input'!$F$12,IF($B$3="selezionare",""))),IF(E40=6,IF($B$3="orientato alla catena di valore aggiunto",'Dropdown input'!$E$13,IF($B$3="intersettoriale",'Dropdown input'!$F$13,IF($B$3="selezionare",""))),IF(E40=7,IF($B$3="orientato alla catena di valore aggiunto",'Dropdown input'!$E$14,IF($B$3="intersettoriale",'Dropdown input'!$F$14,IF($B$3="selezionare",""))),IF(E40=8,IF($B$3="orientato alla catena di valore aggiunto",'Dropdown input'!$E$15,IF($B$3="intersettoriale",'Dropdown input'!$F$15,IF($B$3="selezionare",""))),IF(E40=9,IF($B$3="orientato alla catena di valore aggiunto",'Dropdown input'!$E$16,IF($B$3="intersettoriale",'Dropdown input'!$F$16,IF($B$3="selezionare",""))),IF(E40=10,IF($B$3="orientato alla catena di valore aggiunto",'Dropdown input'!$E$17,IF($B$3="intersettoriale",'Dropdown input'!$F$17,IF($B$3="selezionare",""))),IF(E40="","")))))))))))</f>
        <v/>
      </c>
      <c r="N40" s="169" t="str">
        <f t="shared" ref="N40:N47" si="12">IFERROR(IF(J40="N/A",(L40/(K40*I40))*M40+(L40/(K40*I40)),J40+J40*M40),"")</f>
        <v/>
      </c>
      <c r="O40" s="168" t="str">
        <f>IF(E40=1,'Dropdown input'!$I$8,IF(E40=2,'Dropdown input'!$I$9,IF(E40=3,'Dropdown input'!$I$10,IF(E40=4,'Dropdown input'!$I$11,IF(E40=5,'Dropdown input'!$I$12,IF(E40=6,'Dropdown input'!$I$13,IF(E40=7,'Dropdown input'!$I$14,IF(E40=8,'Dropdown input'!$I$15,IF(E40=9,"chiarire nello specifico con l'UFAG",IF(E40=10,'Dropdown input'!$I$17,""))))))))))</f>
        <v/>
      </c>
      <c r="P40" s="908" t="str">
        <f t="shared" si="0"/>
        <v/>
      </c>
      <c r="Q40" s="914"/>
      <c r="R40" s="912" t="str">
        <f t="shared" si="1"/>
        <v/>
      </c>
      <c r="S40" s="184" t="str">
        <f t="shared" ref="S40:S47" si="13">IFERROR(IF(R40&lt;O40*N40,R40/O40,N40),"")</f>
        <v/>
      </c>
      <c r="T40" s="185" t="str">
        <f t="shared" si="2"/>
        <v/>
      </c>
      <c r="U40" s="906" t="str">
        <f t="shared" si="3"/>
        <v/>
      </c>
      <c r="V40" s="172" t="str">
        <f t="shared" si="4"/>
        <v/>
      </c>
      <c r="W40" s="186"/>
      <c r="X40" s="187"/>
      <c r="Y40" s="187"/>
      <c r="Z40" s="187"/>
      <c r="AA40" s="188" t="str">
        <f t="shared" si="5"/>
        <v/>
      </c>
      <c r="AB40" s="189">
        <f t="shared" ref="AB40:AB46" si="14">SUM(W40:AA40)</f>
        <v>0</v>
      </c>
      <c r="AC40" s="186"/>
      <c r="AD40" s="182"/>
      <c r="AE40" s="186"/>
      <c r="AF40" s="182"/>
      <c r="AG40" s="186"/>
      <c r="AH40" s="186"/>
      <c r="AI40" s="177" t="str">
        <f t="shared" si="6"/>
        <v>N/A</v>
      </c>
    </row>
    <row r="41" spans="1:36" outlineLevel="1" x14ac:dyDescent="0.2">
      <c r="A41" s="178" t="s">
        <v>28</v>
      </c>
      <c r="B41" s="179"/>
      <c r="C41" s="180" t="s">
        <v>285</v>
      </c>
      <c r="D41" s="181" t="s">
        <v>285</v>
      </c>
      <c r="E41" s="921" t="str">
        <f t="shared" si="7"/>
        <v/>
      </c>
      <c r="F41" s="182"/>
      <c r="G41" s="183">
        <f t="shared" si="8"/>
        <v>0</v>
      </c>
      <c r="H41" s="167" t="str">
        <f>IF(E41=1,IF($B$3="orientato alla catena di valore aggiunto",'Dropdown input'!$C$8,IF('Panoramica SP'!$B$3="intersettoriale",'Dropdown input'!$D$8, IF($B$3="selezionare",""))),IF(E41=2,IF($B$3="orientato alla catena di valore aggiunto",'Dropdown input'!$C$9,IF('Panoramica SP'!$B$3="intersettoriale",'Dropdown input'!$D$9, IF($B$3="selezionare",""))),IF(E41=3,IF($B$3="orientato alla catena di valore aggiunto",'Dropdown input'!$C$10,IF('Panoramica SP'!$B$3="intersettoriale",'Dropdown input'!$D$10, IF($B$3="selezionare",""))),IF(E41=4,IF($B$3="orientato alla catena di valore aggiunto",'Dropdown input'!$C$11,IF('Panoramica SP'!$B$3="intersettoriale",'Dropdown input'!$D$11, IF($B$3="selezionare",""))),IF(E41=5,IF($B$3="orientato alla catena di valore aggiunto",'Dropdown input'!$C$12,IF('Panoramica SP'!$B$3="intersettoriale",'Dropdown input'!$C$12, IF($B$3="selezionare",""))),IF(E41=6,IF($B$3="orientato alla catena di valore aggiunto",'Dropdown input'!$C$13,IF('Panoramica SP'!$B$3="intersettoriale",'Dropdown input'!$D$13, IF($B$3="selezionare",""))),IF(E41=7,IF($B$3="orientato alla catena di valore aggiunto",'Dropdown input'!$C$14,IF('Panoramica SP'!$B$3="intersettoriale",'Dropdown input'!$D$14, IF($B$3="selezionare",""))),IF(E41=8,IF($B$3="orientato alla catena di valore aggiunto",'Dropdown input'!$C$15,IF('Panoramica SP'!$B$3="intersettoriale",'Dropdown input'!$D$15, IF($B$3="selezionare",""))),IF(E41=9,IF($B$3="orientato alla catena di valore aggiunto",'Dropdown input'!$C$16,IF('Panoramica SP'!$B$3="intersettoriale",'Dropdown input'!$D$16, IF($B$3="selezionare",""))),IF(E41=10,IF($B$3="orientato alla catena di valore aggiunto",'Dropdown input'!$C$17,IF('Panoramica SP'!$B$3="intersettoriale",'Dropdown input'!$D$17, IF($B$3="selezionare",""))),IF(E41="","")))))))))))</f>
        <v/>
      </c>
      <c r="I41" s="183" t="str">
        <f t="shared" si="9"/>
        <v/>
      </c>
      <c r="J41" s="168" t="str">
        <f t="shared" si="10"/>
        <v/>
      </c>
      <c r="K41" s="168" t="str">
        <f>IF(E41=1,'Dropdown input'!$I$8,IF(E41=2,'Dropdown input'!$I$9,IF(E41=3,'Dropdown input'!$I$10,IF(E41=4,'Dropdown input'!$I$11,IF(E41=5,'Dropdown input'!$I$12,IF(E41=6,'Dropdown input'!$I$13,IF(E41=7,'Dropdown input'!$I$14,IF(E41=8,'Dropdown input'!$I$15,IF(E41=9,"chiarire nello specifico con l'UFAG",IF(E41=10,'Dropdown input'!$I$17,""))))))))))</f>
        <v/>
      </c>
      <c r="L41" s="908" t="str">
        <f t="shared" si="11"/>
        <v/>
      </c>
      <c r="M41" s="168" t="str">
        <f>IF(E41=1,IF($B$3="orientato alla catena di valore aggiunto",'Dropdown input'!$E$8,IF($B$3="intersettoriale",'Dropdown input'!$F$8,IF($B$3="selezionare",""))),IF(E41=2,IF($B$3="orientato alla catena di valore aggiunto",'Dropdown input'!$E$9,IF($B$3="intersettoriale",'Dropdown input'!$F$9,IF($B$3="selezionare",""))),IF(E41=3,IF($B$3="orientato alla catena di valore aggiunto",'Dropdown input'!$E$10,IF($B$3="intersettoriale",'Dropdown input'!$F$10,IF($B$3="selezionare",""))),IF(E41=4,IF($B$3="orientato alla catena di valore aggiunto",'Dropdown input'!$E$11,IF($B$3="intersettoriale",'Dropdown input'!$F$11,IF($B$3="selezionare",""))),IF(E41=5,IF($B$3="orientato alla catena di valore aggiunto",'Dropdown input'!$E$12,IF($B$3="intersettoriale",'Dropdown input'!$F$12,IF($B$3="selezionare",""))),IF(E41=6,IF($B$3="orientato alla catena di valore aggiunto",'Dropdown input'!$E$13,IF($B$3="intersettoriale",'Dropdown input'!$F$13,IF($B$3="selezionare",""))),IF(E41=7,IF($B$3="orientato alla catena di valore aggiunto",'Dropdown input'!$E$14,IF($B$3="intersettoriale",'Dropdown input'!$F$14,IF($B$3="selezionare",""))),IF(E41=8,IF($B$3="orientato alla catena di valore aggiunto",'Dropdown input'!$E$15,IF($B$3="intersettoriale",'Dropdown input'!$F$15,IF($B$3="selezionare",""))),IF(E41=9,IF($B$3="orientato alla catena di valore aggiunto",'Dropdown input'!$E$16,IF($B$3="intersettoriale",'Dropdown input'!$F$16,IF($B$3="selezionare",""))),IF(E41=10,IF($B$3="orientato alla catena di valore aggiunto",'Dropdown input'!$E$17,IF($B$3="intersettoriale",'Dropdown input'!$F$17,IF($B$3="selezionare",""))),IF(E41="","")))))))))))</f>
        <v/>
      </c>
      <c r="N41" s="169" t="str">
        <f t="shared" si="12"/>
        <v/>
      </c>
      <c r="O41" s="168" t="str">
        <f>IF(E41=1,'Dropdown input'!$I$8,IF(E41=2,'Dropdown input'!$I$9,IF(E41=3,'Dropdown input'!$I$10,IF(E41=4,'Dropdown input'!$I$11,IF(E41=5,'Dropdown input'!$I$12,IF(E41=6,'Dropdown input'!$I$13,IF(E41=7,'Dropdown input'!$I$14,IF(E41=8,'Dropdown input'!$I$15,IF(E41=9,"chiarire nello specifico con l'UFAG",IF(E41=10,'Dropdown input'!$I$17,""))))))))))</f>
        <v/>
      </c>
      <c r="P41" s="908" t="str">
        <f t="shared" si="0"/>
        <v/>
      </c>
      <c r="Q41" s="914"/>
      <c r="R41" s="912" t="str">
        <f t="shared" si="1"/>
        <v/>
      </c>
      <c r="S41" s="184" t="str">
        <f t="shared" si="13"/>
        <v/>
      </c>
      <c r="T41" s="185" t="str">
        <f t="shared" si="2"/>
        <v/>
      </c>
      <c r="U41" s="906" t="str">
        <f t="shared" si="3"/>
        <v/>
      </c>
      <c r="V41" s="172" t="str">
        <f t="shared" si="4"/>
        <v/>
      </c>
      <c r="W41" s="186"/>
      <c r="X41" s="187"/>
      <c r="Y41" s="187"/>
      <c r="Z41" s="187"/>
      <c r="AA41" s="188" t="str">
        <f t="shared" si="5"/>
        <v/>
      </c>
      <c r="AB41" s="189">
        <f t="shared" si="14"/>
        <v>0</v>
      </c>
      <c r="AC41" s="186"/>
      <c r="AD41" s="182"/>
      <c r="AE41" s="186"/>
      <c r="AF41" s="182"/>
      <c r="AG41" s="186"/>
      <c r="AH41" s="186"/>
      <c r="AI41" s="177" t="str">
        <f t="shared" si="6"/>
        <v>N/A</v>
      </c>
    </row>
    <row r="42" spans="1:36" outlineLevel="1" x14ac:dyDescent="0.2">
      <c r="A42" s="178" t="s">
        <v>29</v>
      </c>
      <c r="B42" s="179"/>
      <c r="C42" s="180" t="s">
        <v>285</v>
      </c>
      <c r="D42" s="181" t="s">
        <v>285</v>
      </c>
      <c r="E42" s="921" t="str">
        <f t="shared" si="7"/>
        <v/>
      </c>
      <c r="F42" s="182"/>
      <c r="G42" s="183">
        <f t="shared" si="8"/>
        <v>0</v>
      </c>
      <c r="H42" s="167" t="str">
        <f>IF(E42=1,IF($B$3="orientato alla catena di valore aggiunto",'Dropdown input'!$C$8,IF('Panoramica SP'!$B$3="intersettoriale",'Dropdown input'!$D$8, IF($B$3="selezionare",""))),IF(E42=2,IF($B$3="orientato alla catena di valore aggiunto",'Dropdown input'!$C$9,IF('Panoramica SP'!$B$3="intersettoriale",'Dropdown input'!$D$9, IF($B$3="selezionare",""))),IF(E42=3,IF($B$3="orientato alla catena di valore aggiunto",'Dropdown input'!$C$10,IF('Panoramica SP'!$B$3="intersettoriale",'Dropdown input'!$D$10, IF($B$3="selezionare",""))),IF(E42=4,IF($B$3="orientato alla catena di valore aggiunto",'Dropdown input'!$C$11,IF('Panoramica SP'!$B$3="intersettoriale",'Dropdown input'!$D$11, IF($B$3="selezionare",""))),IF(E42=5,IF($B$3="orientato alla catena di valore aggiunto",'Dropdown input'!$C$12,IF('Panoramica SP'!$B$3="intersettoriale",'Dropdown input'!$C$12, IF($B$3="selezionare",""))),IF(E42=6,IF($B$3="orientato alla catena di valore aggiunto",'Dropdown input'!$C$13,IF('Panoramica SP'!$B$3="intersettoriale",'Dropdown input'!$D$13, IF($B$3="selezionare",""))),IF(E42=7,IF($B$3="orientato alla catena di valore aggiunto",'Dropdown input'!$C$14,IF('Panoramica SP'!$B$3="intersettoriale",'Dropdown input'!$D$14, IF($B$3="selezionare",""))),IF(E42=8,IF($B$3="orientato alla catena di valore aggiunto",'Dropdown input'!$C$15,IF('Panoramica SP'!$B$3="intersettoriale",'Dropdown input'!$D$15, IF($B$3="selezionare",""))),IF(E42=9,IF($B$3="orientato alla catena di valore aggiunto",'Dropdown input'!$C$16,IF('Panoramica SP'!$B$3="intersettoriale",'Dropdown input'!$D$16, IF($B$3="selezionare",""))),IF(E42=10,IF($B$3="orientato alla catena di valore aggiunto",'Dropdown input'!$C$17,IF('Panoramica SP'!$B$3="intersettoriale",'Dropdown input'!$D$17, IF($B$3="selezionare",""))),IF(E42="","")))))))))))</f>
        <v/>
      </c>
      <c r="I42" s="183" t="str">
        <f t="shared" si="9"/>
        <v/>
      </c>
      <c r="J42" s="168" t="str">
        <f t="shared" si="10"/>
        <v/>
      </c>
      <c r="K42" s="168" t="str">
        <f>IF(E42=1,'Dropdown input'!$I$8,IF(E42=2,'Dropdown input'!$I$9,IF(E42=3,'Dropdown input'!$I$10,IF(E42=4,'Dropdown input'!$I$11,IF(E42=5,'Dropdown input'!$I$12,IF(E42=6,'Dropdown input'!$I$13,IF(E42=7,'Dropdown input'!$I$14,IF(E42=8,'Dropdown input'!$I$15,IF(E42=9,"chiarire nello specifico con l'UFAG",IF(E42=10,'Dropdown input'!$I$17,""))))))))))</f>
        <v/>
      </c>
      <c r="L42" s="908" t="str">
        <f t="shared" si="11"/>
        <v/>
      </c>
      <c r="M42" s="168" t="str">
        <f>IF(E42=1,IF($B$3="orientato alla catena di valore aggiunto",'Dropdown input'!$E$8,IF($B$3="intersettoriale",'Dropdown input'!$F$8,IF($B$3="selezionare",""))),IF(E42=2,IF($B$3="orientato alla catena di valore aggiunto",'Dropdown input'!$E$9,IF($B$3="intersettoriale",'Dropdown input'!$F$9,IF($B$3="selezionare",""))),IF(E42=3,IF($B$3="orientato alla catena di valore aggiunto",'Dropdown input'!$E$10,IF($B$3="intersettoriale",'Dropdown input'!$F$10,IF($B$3="selezionare",""))),IF(E42=4,IF($B$3="orientato alla catena di valore aggiunto",'Dropdown input'!$E$11,IF($B$3="intersettoriale",'Dropdown input'!$F$11,IF($B$3="selezionare",""))),IF(E42=5,IF($B$3="orientato alla catena di valore aggiunto",'Dropdown input'!$E$12,IF($B$3="intersettoriale",'Dropdown input'!$F$12,IF($B$3="selezionare",""))),IF(E42=6,IF($B$3="orientato alla catena di valore aggiunto",'Dropdown input'!$E$13,IF($B$3="intersettoriale",'Dropdown input'!$F$13,IF($B$3="selezionare",""))),IF(E42=7,IF($B$3="orientato alla catena di valore aggiunto",'Dropdown input'!$E$14,IF($B$3="intersettoriale",'Dropdown input'!$F$14,IF($B$3="selezionare",""))),IF(E42=8,IF($B$3="orientato alla catena di valore aggiunto",'Dropdown input'!$E$15,IF($B$3="intersettoriale",'Dropdown input'!$F$15,IF($B$3="selezionare",""))),IF(E42=9,IF($B$3="orientato alla catena di valore aggiunto",'Dropdown input'!$E$16,IF($B$3="intersettoriale",'Dropdown input'!$F$16,IF($B$3="selezionare",""))),IF(E42=10,IF($B$3="orientato alla catena di valore aggiunto",'Dropdown input'!$E$17,IF($B$3="intersettoriale",'Dropdown input'!$F$17,IF($B$3="selezionare",""))),IF(E42="","")))))))))))</f>
        <v/>
      </c>
      <c r="N42" s="169" t="str">
        <f t="shared" si="12"/>
        <v/>
      </c>
      <c r="O42" s="168" t="str">
        <f>IF(E42=1,'Dropdown input'!$I$8,IF(E42=2,'Dropdown input'!$I$9,IF(E42=3,'Dropdown input'!$I$10,IF(E42=4,'Dropdown input'!$I$11,IF(E42=5,'Dropdown input'!$I$12,IF(E42=6,'Dropdown input'!$I$13,IF(E42=7,'Dropdown input'!$I$14,IF(E42=8,'Dropdown input'!$I$15,IF(E42=9,"chiarire nello specifico con l'UFAG",IF(E42=10,'Dropdown input'!$I$17,""))))))))))</f>
        <v/>
      </c>
      <c r="P42" s="908" t="str">
        <f t="shared" si="0"/>
        <v/>
      </c>
      <c r="Q42" s="914"/>
      <c r="R42" s="912" t="str">
        <f t="shared" si="1"/>
        <v/>
      </c>
      <c r="S42" s="184" t="str">
        <f t="shared" si="13"/>
        <v/>
      </c>
      <c r="T42" s="185" t="str">
        <f t="shared" si="2"/>
        <v/>
      </c>
      <c r="U42" s="906" t="str">
        <f t="shared" si="3"/>
        <v/>
      </c>
      <c r="V42" s="172" t="str">
        <f t="shared" si="4"/>
        <v/>
      </c>
      <c r="W42" s="186"/>
      <c r="X42" s="187"/>
      <c r="Y42" s="187"/>
      <c r="Z42" s="187"/>
      <c r="AA42" s="188" t="str">
        <f t="shared" si="5"/>
        <v/>
      </c>
      <c r="AB42" s="189">
        <f t="shared" si="14"/>
        <v>0</v>
      </c>
      <c r="AC42" s="186"/>
      <c r="AD42" s="182"/>
      <c r="AE42" s="186"/>
      <c r="AF42" s="182"/>
      <c r="AG42" s="186"/>
      <c r="AH42" s="186"/>
      <c r="AI42" s="177" t="str">
        <f t="shared" si="6"/>
        <v>N/A</v>
      </c>
    </row>
    <row r="43" spans="1:36" outlineLevel="1" x14ac:dyDescent="0.2">
      <c r="A43" s="178" t="s">
        <v>30</v>
      </c>
      <c r="B43" s="179"/>
      <c r="C43" s="180" t="s">
        <v>285</v>
      </c>
      <c r="D43" s="181" t="s">
        <v>285</v>
      </c>
      <c r="E43" s="921" t="str">
        <f t="shared" si="7"/>
        <v/>
      </c>
      <c r="F43" s="182"/>
      <c r="G43" s="183">
        <f t="shared" si="8"/>
        <v>0</v>
      </c>
      <c r="H43" s="167" t="str">
        <f>IF(E43=1,IF($B$3="orientato alla catena di valore aggiunto",'Dropdown input'!$C$8,IF('Panoramica SP'!$B$3="intersettoriale",'Dropdown input'!$D$8, IF($B$3="selezionare",""))),IF(E43=2,IF($B$3="orientato alla catena di valore aggiunto",'Dropdown input'!$C$9,IF('Panoramica SP'!$B$3="intersettoriale",'Dropdown input'!$D$9, IF($B$3="selezionare",""))),IF(E43=3,IF($B$3="orientato alla catena di valore aggiunto",'Dropdown input'!$C$10,IF('Panoramica SP'!$B$3="intersettoriale",'Dropdown input'!$D$10, IF($B$3="selezionare",""))),IF(E43=4,IF($B$3="orientato alla catena di valore aggiunto",'Dropdown input'!$C$11,IF('Panoramica SP'!$B$3="intersettoriale",'Dropdown input'!$D$11, IF($B$3="selezionare",""))),IF(E43=5,IF($B$3="orientato alla catena di valore aggiunto",'Dropdown input'!$C$12,IF('Panoramica SP'!$B$3="intersettoriale",'Dropdown input'!$C$12, IF($B$3="selezionare",""))),IF(E43=6,IF($B$3="orientato alla catena di valore aggiunto",'Dropdown input'!$C$13,IF('Panoramica SP'!$B$3="intersettoriale",'Dropdown input'!$D$13, IF($B$3="selezionare",""))),IF(E43=7,IF($B$3="orientato alla catena di valore aggiunto",'Dropdown input'!$C$14,IF('Panoramica SP'!$B$3="intersettoriale",'Dropdown input'!$D$14, IF($B$3="selezionare",""))),IF(E43=8,IF($B$3="orientato alla catena di valore aggiunto",'Dropdown input'!$C$15,IF('Panoramica SP'!$B$3="intersettoriale",'Dropdown input'!$D$15, IF($B$3="selezionare",""))),IF(E43=9,IF($B$3="orientato alla catena di valore aggiunto",'Dropdown input'!$C$16,IF('Panoramica SP'!$B$3="intersettoriale",'Dropdown input'!$D$16, IF($B$3="selezionare",""))),IF(E43=10,IF($B$3="orientato alla catena di valore aggiunto",'Dropdown input'!$C$17,IF('Panoramica SP'!$B$3="intersettoriale",'Dropdown input'!$D$17, IF($B$3="selezionare",""))),IF(E43="","")))))))))))</f>
        <v/>
      </c>
      <c r="I43" s="183" t="str">
        <f t="shared" si="9"/>
        <v/>
      </c>
      <c r="J43" s="168" t="str">
        <f t="shared" si="10"/>
        <v/>
      </c>
      <c r="K43" s="168" t="str">
        <f>IF(E43=1,'Dropdown input'!$I$8,IF(E43=2,'Dropdown input'!$I$9,IF(E43=3,'Dropdown input'!$I$10,IF(E43=4,'Dropdown input'!$I$11,IF(E43=5,'Dropdown input'!$I$12,IF(E43=6,'Dropdown input'!$I$13,IF(E43=7,'Dropdown input'!$I$14,IF(E43=8,'Dropdown input'!$I$15,IF(E43=9,"chiarire nello specifico con l'UFAG",IF(E43=10,'Dropdown input'!$I$17,""))))))))))</f>
        <v/>
      </c>
      <c r="L43" s="908" t="str">
        <f t="shared" si="11"/>
        <v/>
      </c>
      <c r="M43" s="168" t="str">
        <f>IF(E43=1,IF($B$3="orientato alla catena di valore aggiunto",'Dropdown input'!$E$8,IF($B$3="intersettoriale",'Dropdown input'!$F$8,IF($B$3="selezionare",""))),IF(E43=2,IF($B$3="orientato alla catena di valore aggiunto",'Dropdown input'!$E$9,IF($B$3="intersettoriale",'Dropdown input'!$F$9,IF($B$3="selezionare",""))),IF(E43=3,IF($B$3="orientato alla catena di valore aggiunto",'Dropdown input'!$E$10,IF($B$3="intersettoriale",'Dropdown input'!$F$10,IF($B$3="selezionare",""))),IF(E43=4,IF($B$3="orientato alla catena di valore aggiunto",'Dropdown input'!$E$11,IF($B$3="intersettoriale",'Dropdown input'!$F$11,IF($B$3="selezionare",""))),IF(E43=5,IF($B$3="orientato alla catena di valore aggiunto",'Dropdown input'!$E$12,IF($B$3="intersettoriale",'Dropdown input'!$F$12,IF($B$3="selezionare",""))),IF(E43=6,IF($B$3="orientato alla catena di valore aggiunto",'Dropdown input'!$E$13,IF($B$3="intersettoriale",'Dropdown input'!$F$13,IF($B$3="selezionare",""))),IF(E43=7,IF($B$3="orientato alla catena di valore aggiunto",'Dropdown input'!$E$14,IF($B$3="intersettoriale",'Dropdown input'!$F$14,IF($B$3="selezionare",""))),IF(E43=8,IF($B$3="orientato alla catena di valore aggiunto",'Dropdown input'!$E$15,IF($B$3="intersettoriale",'Dropdown input'!$F$15,IF($B$3="selezionare",""))),IF(E43=9,IF($B$3="orientato alla catena di valore aggiunto",'Dropdown input'!$E$16,IF($B$3="intersettoriale",'Dropdown input'!$F$16,IF($B$3="selezionare",""))),IF(E43=10,IF($B$3="orientato alla catena di valore aggiunto",'Dropdown input'!$E$17,IF($B$3="intersettoriale",'Dropdown input'!$F$17,IF($B$3="selezionare",""))),IF(E43="","")))))))))))</f>
        <v/>
      </c>
      <c r="N43" s="169" t="str">
        <f t="shared" si="12"/>
        <v/>
      </c>
      <c r="O43" s="168" t="str">
        <f>IF(E43=1,'Dropdown input'!$I$8,IF(E43=2,'Dropdown input'!$I$9,IF(E43=3,'Dropdown input'!$I$10,IF(E43=4,'Dropdown input'!$I$11,IF(E43=5,'Dropdown input'!$I$12,IF(E43=6,'Dropdown input'!$I$13,IF(E43=7,'Dropdown input'!$I$14,IF(E43=8,'Dropdown input'!$I$15,IF(E43=9,"chiarire nello specifico con l'UFAG",IF(E43=10,'Dropdown input'!$I$17,""))))))))))</f>
        <v/>
      </c>
      <c r="P43" s="908" t="str">
        <f t="shared" si="0"/>
        <v/>
      </c>
      <c r="Q43" s="914"/>
      <c r="R43" s="912" t="str">
        <f t="shared" si="1"/>
        <v/>
      </c>
      <c r="S43" s="184" t="str">
        <f t="shared" si="13"/>
        <v/>
      </c>
      <c r="T43" s="185" t="str">
        <f t="shared" si="2"/>
        <v/>
      </c>
      <c r="U43" s="906" t="str">
        <f t="shared" si="3"/>
        <v/>
      </c>
      <c r="V43" s="172" t="str">
        <f t="shared" si="4"/>
        <v/>
      </c>
      <c r="W43" s="186"/>
      <c r="X43" s="187"/>
      <c r="Y43" s="187"/>
      <c r="Z43" s="187"/>
      <c r="AA43" s="188" t="str">
        <f t="shared" si="5"/>
        <v/>
      </c>
      <c r="AB43" s="189">
        <f t="shared" si="14"/>
        <v>0</v>
      </c>
      <c r="AC43" s="186"/>
      <c r="AD43" s="182"/>
      <c r="AE43" s="186"/>
      <c r="AF43" s="182"/>
      <c r="AG43" s="186"/>
      <c r="AH43" s="186"/>
      <c r="AI43" s="177" t="str">
        <f t="shared" si="6"/>
        <v>N/A</v>
      </c>
    </row>
    <row r="44" spans="1:36" outlineLevel="1" x14ac:dyDescent="0.2">
      <c r="A44" s="178" t="s">
        <v>31</v>
      </c>
      <c r="B44" s="179">
        <v>100000</v>
      </c>
      <c r="C44" s="180" t="s">
        <v>285</v>
      </c>
      <c r="D44" s="181" t="s">
        <v>285</v>
      </c>
      <c r="E44" s="921" t="str">
        <f t="shared" si="7"/>
        <v/>
      </c>
      <c r="F44" s="182"/>
      <c r="G44" s="183">
        <f t="shared" si="8"/>
        <v>100000</v>
      </c>
      <c r="H44" s="167" t="str">
        <f>IF(E44=1,IF($B$3="orientato alla catena di valore aggiunto",'Dropdown input'!$C$8,IF('Panoramica SP'!$B$3="intersettoriale",'Dropdown input'!$D$8, IF($B$3="selezionare",""))),IF(E44=2,IF($B$3="orientato alla catena di valore aggiunto",'Dropdown input'!$C$9,IF('Panoramica SP'!$B$3="intersettoriale",'Dropdown input'!$D$9, IF($B$3="selezionare",""))),IF(E44=3,IF($B$3="orientato alla catena di valore aggiunto",'Dropdown input'!$C$10,IF('Panoramica SP'!$B$3="intersettoriale",'Dropdown input'!$D$10, IF($B$3="selezionare",""))),IF(E44=4,IF($B$3="orientato alla catena di valore aggiunto",'Dropdown input'!$C$11,IF('Panoramica SP'!$B$3="intersettoriale",'Dropdown input'!$D$11, IF($B$3="selezionare",""))),IF(E44=5,IF($B$3="orientato alla catena di valore aggiunto",'Dropdown input'!$C$12,IF('Panoramica SP'!$B$3="intersettoriale",'Dropdown input'!$C$12, IF($B$3="selezionare",""))),IF(E44=6,IF($B$3="orientato alla catena di valore aggiunto",'Dropdown input'!$C$13,IF('Panoramica SP'!$B$3="intersettoriale",'Dropdown input'!$D$13, IF($B$3="selezionare",""))),IF(E44=7,IF($B$3="orientato alla catena di valore aggiunto",'Dropdown input'!$C$14,IF('Panoramica SP'!$B$3="intersettoriale",'Dropdown input'!$D$14, IF($B$3="selezionare",""))),IF(E44=8,IF($B$3="orientato alla catena di valore aggiunto",'Dropdown input'!$C$15,IF('Panoramica SP'!$B$3="intersettoriale",'Dropdown input'!$D$15, IF($B$3="selezionare",""))),IF(E44=9,IF($B$3="orientato alla catena di valore aggiunto",'Dropdown input'!$C$16,IF('Panoramica SP'!$B$3="intersettoriale",'Dropdown input'!$D$16, IF($B$3="selezionare",""))),IF(E44=10,IF($B$3="orientato alla catena di valore aggiunto",'Dropdown input'!$C$17,IF('Panoramica SP'!$B$3="intersettoriale",'Dropdown input'!$D$17, IF($B$3="selezionare",""))),IF(E44="","")))))))))))</f>
        <v/>
      </c>
      <c r="I44" s="183" t="str">
        <f t="shared" si="9"/>
        <v/>
      </c>
      <c r="J44" s="168" t="str">
        <f t="shared" si="10"/>
        <v/>
      </c>
      <c r="K44" s="168" t="str">
        <f>IF(E44=1,'Dropdown input'!$I$8,IF(E44=2,'Dropdown input'!$I$9,IF(E44=3,'Dropdown input'!$I$10,IF(E44=4,'Dropdown input'!$I$11,IF(E44=5,'Dropdown input'!$I$12,IF(E44=6,'Dropdown input'!$I$13,IF(E44=7,'Dropdown input'!$I$14,IF(E44=8,'Dropdown input'!$I$15,IF(E44=9,"chiarire nello specifico con l'UFAG",IF(E44=10,'Dropdown input'!$I$17,""))))))))))</f>
        <v/>
      </c>
      <c r="L44" s="908" t="str">
        <f t="shared" si="11"/>
        <v/>
      </c>
      <c r="M44" s="168" t="str">
        <f>IF(E44=1,IF($B$3="orientato alla catena di valore aggiunto",'Dropdown input'!$E$8,IF($B$3="intersettoriale",'Dropdown input'!$F$8,IF($B$3="selezionare",""))),IF(E44=2,IF($B$3="orientato alla catena di valore aggiunto",'Dropdown input'!$E$9,IF($B$3="intersettoriale",'Dropdown input'!$F$9,IF($B$3="selezionare",""))),IF(E44=3,IF($B$3="orientato alla catena di valore aggiunto",'Dropdown input'!$E$10,IF($B$3="intersettoriale",'Dropdown input'!$F$10,IF($B$3="selezionare",""))),IF(E44=4,IF($B$3="orientato alla catena di valore aggiunto",'Dropdown input'!$E$11,IF($B$3="intersettoriale",'Dropdown input'!$F$11,IF($B$3="selezionare",""))),IF(E44=5,IF($B$3="orientato alla catena di valore aggiunto",'Dropdown input'!$E$12,IF($B$3="intersettoriale",'Dropdown input'!$F$12,IF($B$3="selezionare",""))),IF(E44=6,IF($B$3="orientato alla catena di valore aggiunto",'Dropdown input'!$E$13,IF($B$3="intersettoriale",'Dropdown input'!$F$13,IF($B$3="selezionare",""))),IF(E44=7,IF($B$3="orientato alla catena di valore aggiunto",'Dropdown input'!$E$14,IF($B$3="intersettoriale",'Dropdown input'!$F$14,IF($B$3="selezionare",""))),IF(E44=8,IF($B$3="orientato alla catena di valore aggiunto",'Dropdown input'!$E$15,IF($B$3="intersettoriale",'Dropdown input'!$F$15,IF($B$3="selezionare",""))),IF(E44=9,IF($B$3="orientato alla catena di valore aggiunto",'Dropdown input'!$E$16,IF($B$3="intersettoriale",'Dropdown input'!$F$16,IF($B$3="selezionare",""))),IF(E44=10,IF($B$3="orientato alla catena di valore aggiunto",'Dropdown input'!$E$17,IF($B$3="intersettoriale",'Dropdown input'!$F$17,IF($B$3="selezionare",""))),IF(E44="","")))))))))))</f>
        <v/>
      </c>
      <c r="N44" s="169" t="str">
        <f t="shared" si="12"/>
        <v/>
      </c>
      <c r="O44" s="168" t="str">
        <f>IF(E44=1,'Dropdown input'!$I$8,IF(E44=2,'Dropdown input'!$I$9,IF(E44=3,'Dropdown input'!$I$10,IF(E44=4,'Dropdown input'!$I$11,IF(E44=5,'Dropdown input'!$I$12,IF(E44=6,'Dropdown input'!$I$13,IF(E44=7,'Dropdown input'!$I$14,IF(E44=8,'Dropdown input'!$I$15,IF(E44=9,"chiarire nello specifico con l'UFAG",IF(E44=10,'Dropdown input'!$I$17,""))))))))))</f>
        <v/>
      </c>
      <c r="P44" s="908" t="str">
        <f t="shared" si="0"/>
        <v/>
      </c>
      <c r="Q44" s="914"/>
      <c r="R44" s="912" t="str">
        <f t="shared" si="1"/>
        <v/>
      </c>
      <c r="S44" s="184" t="str">
        <f t="shared" si="13"/>
        <v/>
      </c>
      <c r="T44" s="185" t="str">
        <f t="shared" si="2"/>
        <v/>
      </c>
      <c r="U44" s="906" t="str">
        <f t="shared" si="3"/>
        <v/>
      </c>
      <c r="V44" s="172" t="str">
        <f t="shared" si="4"/>
        <v/>
      </c>
      <c r="W44" s="186"/>
      <c r="X44" s="187"/>
      <c r="Y44" s="187"/>
      <c r="Z44" s="187"/>
      <c r="AA44" s="188" t="str">
        <f t="shared" si="5"/>
        <v/>
      </c>
      <c r="AB44" s="189">
        <f t="shared" si="14"/>
        <v>0</v>
      </c>
      <c r="AC44" s="186"/>
      <c r="AD44" s="182"/>
      <c r="AE44" s="186"/>
      <c r="AF44" s="182"/>
      <c r="AG44" s="186"/>
      <c r="AH44" s="186"/>
      <c r="AI44" s="177" t="str">
        <f t="shared" si="6"/>
        <v>N/A</v>
      </c>
    </row>
    <row r="45" spans="1:36" outlineLevel="1" x14ac:dyDescent="0.2">
      <c r="A45" s="178" t="s">
        <v>32</v>
      </c>
      <c r="B45" s="179"/>
      <c r="C45" s="180" t="s">
        <v>285</v>
      </c>
      <c r="D45" s="181" t="s">
        <v>285</v>
      </c>
      <c r="E45" s="921" t="str">
        <f t="shared" si="7"/>
        <v/>
      </c>
      <c r="F45" s="182"/>
      <c r="G45" s="183">
        <f t="shared" si="8"/>
        <v>0</v>
      </c>
      <c r="H45" s="167" t="str">
        <f>IF(E45=1,IF($B$3="orientato alla catena di valore aggiunto",'Dropdown input'!$C$8,IF('Panoramica SP'!$B$3="intersettoriale",'Dropdown input'!$D$8, IF($B$3="selezionare",""))),IF(E45=2,IF($B$3="orientato alla catena di valore aggiunto",'Dropdown input'!$C$9,IF('Panoramica SP'!$B$3="intersettoriale",'Dropdown input'!$D$9, IF($B$3="selezionare",""))),IF(E45=3,IF($B$3="orientato alla catena di valore aggiunto",'Dropdown input'!$C$10,IF('Panoramica SP'!$B$3="intersettoriale",'Dropdown input'!$D$10, IF($B$3="selezionare",""))),IF(E45=4,IF($B$3="orientato alla catena di valore aggiunto",'Dropdown input'!$C$11,IF('Panoramica SP'!$B$3="intersettoriale",'Dropdown input'!$D$11, IF($B$3="selezionare",""))),IF(E45=5,IF($B$3="orientato alla catena di valore aggiunto",'Dropdown input'!$C$12,IF('Panoramica SP'!$B$3="intersettoriale",'Dropdown input'!$C$12, IF($B$3="selezionare",""))),IF(E45=6,IF($B$3="orientato alla catena di valore aggiunto",'Dropdown input'!$C$13,IF('Panoramica SP'!$B$3="intersettoriale",'Dropdown input'!$D$13, IF($B$3="selezionare",""))),IF(E45=7,IF($B$3="orientato alla catena di valore aggiunto",'Dropdown input'!$C$14,IF('Panoramica SP'!$B$3="intersettoriale",'Dropdown input'!$D$14, IF($B$3="selezionare",""))),IF(E45=8,IF($B$3="orientato alla catena di valore aggiunto",'Dropdown input'!$C$15,IF('Panoramica SP'!$B$3="intersettoriale",'Dropdown input'!$D$15, IF($B$3="selezionare",""))),IF(E45=9,IF($B$3="orientato alla catena di valore aggiunto",'Dropdown input'!$C$16,IF('Panoramica SP'!$B$3="intersettoriale",'Dropdown input'!$D$16, IF($B$3="selezionare",""))),IF(E45=10,IF($B$3="orientato alla catena di valore aggiunto",'Dropdown input'!$C$17,IF('Panoramica SP'!$B$3="intersettoriale",'Dropdown input'!$D$17, IF($B$3="selezionare",""))),IF(E45="","")))))))))))</f>
        <v/>
      </c>
      <c r="I45" s="183" t="str">
        <f t="shared" si="9"/>
        <v/>
      </c>
      <c r="J45" s="168" t="str">
        <f t="shared" si="10"/>
        <v/>
      </c>
      <c r="K45" s="168" t="str">
        <f>IF(E45=1,'Dropdown input'!$I$8,IF(E45=2,'Dropdown input'!$I$9,IF(E45=3,'Dropdown input'!$I$10,IF(E45=4,'Dropdown input'!$I$11,IF(E45=5,'Dropdown input'!$I$12,IF(E45=6,'Dropdown input'!$I$13,IF(E45=7,'Dropdown input'!$I$14,IF(E45=8,'Dropdown input'!$I$15,IF(E45=9,"chiarire nello specifico con l'UFAG",IF(E45=10,'Dropdown input'!$I$17,""))))))))))</f>
        <v/>
      </c>
      <c r="L45" s="908" t="str">
        <f t="shared" si="11"/>
        <v/>
      </c>
      <c r="M45" s="168" t="str">
        <f>IF(E45=1,IF($B$3="orientato alla catena di valore aggiunto",'Dropdown input'!$E$8,IF($B$3="intersettoriale",'Dropdown input'!$F$8,IF($B$3="selezionare",""))),IF(E45=2,IF($B$3="orientato alla catena di valore aggiunto",'Dropdown input'!$E$9,IF($B$3="intersettoriale",'Dropdown input'!$F$9,IF($B$3="selezionare",""))),IF(E45=3,IF($B$3="orientato alla catena di valore aggiunto",'Dropdown input'!$E$10,IF($B$3="intersettoriale",'Dropdown input'!$F$10,IF($B$3="selezionare",""))),IF(E45=4,IF($B$3="orientato alla catena di valore aggiunto",'Dropdown input'!$E$11,IF($B$3="intersettoriale",'Dropdown input'!$F$11,IF($B$3="selezionare",""))),IF(E45=5,IF($B$3="orientato alla catena di valore aggiunto",'Dropdown input'!$E$12,IF($B$3="intersettoriale",'Dropdown input'!$F$12,IF($B$3="selezionare",""))),IF(E45=6,IF($B$3="orientato alla catena di valore aggiunto",'Dropdown input'!$E$13,IF($B$3="intersettoriale",'Dropdown input'!$F$13,IF($B$3="selezionare",""))),IF(E45=7,IF($B$3="orientato alla catena di valore aggiunto",'Dropdown input'!$E$14,IF($B$3="intersettoriale",'Dropdown input'!$F$14,IF($B$3="selezionare",""))),IF(E45=8,IF($B$3="orientato alla catena di valore aggiunto",'Dropdown input'!$E$15,IF($B$3="intersettoriale",'Dropdown input'!$F$15,IF($B$3="selezionare",""))),IF(E45=9,IF($B$3="orientato alla catena di valore aggiunto",'Dropdown input'!$E$16,IF($B$3="intersettoriale",'Dropdown input'!$F$16,IF($B$3="selezionare",""))),IF(E45=10,IF($B$3="orientato alla catena di valore aggiunto",'Dropdown input'!$E$17,IF($B$3="intersettoriale",'Dropdown input'!$F$17,IF($B$3="selezionare",""))),IF(E45="","")))))))))))</f>
        <v/>
      </c>
      <c r="N45" s="169" t="str">
        <f t="shared" si="12"/>
        <v/>
      </c>
      <c r="O45" s="168" t="str">
        <f>IF(E45=1,'Dropdown input'!$I$8,IF(E45=2,'Dropdown input'!$I$9,IF(E45=3,'Dropdown input'!$I$10,IF(E45=4,'Dropdown input'!$I$11,IF(E45=5,'Dropdown input'!$I$12,IF(E45=6,'Dropdown input'!$I$13,IF(E45=7,'Dropdown input'!$I$14,IF(E45=8,'Dropdown input'!$I$15,IF(E45=9,"chiarire nello specifico con l'UFAG",IF(E45=10,'Dropdown input'!$I$17,""))))))))))</f>
        <v/>
      </c>
      <c r="P45" s="908" t="str">
        <f t="shared" si="0"/>
        <v/>
      </c>
      <c r="Q45" s="914"/>
      <c r="R45" s="912" t="str">
        <f t="shared" si="1"/>
        <v/>
      </c>
      <c r="S45" s="184" t="str">
        <f t="shared" si="13"/>
        <v/>
      </c>
      <c r="T45" s="185" t="str">
        <f t="shared" si="2"/>
        <v/>
      </c>
      <c r="U45" s="906" t="str">
        <f t="shared" si="3"/>
        <v/>
      </c>
      <c r="V45" s="172" t="str">
        <f t="shared" si="4"/>
        <v/>
      </c>
      <c r="W45" s="186"/>
      <c r="X45" s="187"/>
      <c r="Y45" s="187"/>
      <c r="Z45" s="187"/>
      <c r="AA45" s="188" t="str">
        <f t="shared" si="5"/>
        <v/>
      </c>
      <c r="AB45" s="189">
        <f t="shared" si="14"/>
        <v>0</v>
      </c>
      <c r="AC45" s="186"/>
      <c r="AD45" s="182"/>
      <c r="AE45" s="186"/>
      <c r="AF45" s="182"/>
      <c r="AG45" s="186"/>
      <c r="AH45" s="186"/>
      <c r="AI45" s="177" t="str">
        <f t="shared" si="6"/>
        <v>N/A</v>
      </c>
    </row>
    <row r="46" spans="1:36" outlineLevel="1" x14ac:dyDescent="0.2">
      <c r="A46" s="190" t="s">
        <v>33</v>
      </c>
      <c r="B46" s="191"/>
      <c r="C46" s="192" t="s">
        <v>285</v>
      </c>
      <c r="D46" s="193" t="s">
        <v>285</v>
      </c>
      <c r="E46" s="921" t="str">
        <f t="shared" si="7"/>
        <v/>
      </c>
      <c r="F46" s="194"/>
      <c r="G46" s="195">
        <f t="shared" si="8"/>
        <v>0</v>
      </c>
      <c r="H46" s="167" t="str">
        <f>IF(E46=1,IF($B$3="orientato alla catena di valore aggiunto",'Dropdown input'!$C$8,IF('Panoramica SP'!$B$3="intersettoriale",'Dropdown input'!$D$8, IF($B$3="selezionare",""))),IF(E46=2,IF($B$3="orientato alla catena di valore aggiunto",'Dropdown input'!$C$9,IF('Panoramica SP'!$B$3="intersettoriale",'Dropdown input'!$D$9, IF($B$3="selezionare",""))),IF(E46=3,IF($B$3="orientato alla catena di valore aggiunto",'Dropdown input'!$C$10,IF('Panoramica SP'!$B$3="intersettoriale",'Dropdown input'!$D$10, IF($B$3="selezionare",""))),IF(E46=4,IF($B$3="orientato alla catena di valore aggiunto",'Dropdown input'!$C$11,IF('Panoramica SP'!$B$3="intersettoriale",'Dropdown input'!$D$11, IF($B$3="selezionare",""))),IF(E46=5,IF($B$3="orientato alla catena di valore aggiunto",'Dropdown input'!$C$12,IF('Panoramica SP'!$B$3="intersettoriale",'Dropdown input'!$C$12, IF($B$3="selezionare",""))),IF(E46=6,IF($B$3="orientato alla catena di valore aggiunto",'Dropdown input'!$C$13,IF('Panoramica SP'!$B$3="intersettoriale",'Dropdown input'!$D$13, IF($B$3="selezionare",""))),IF(E46=7,IF($B$3="orientato alla catena di valore aggiunto",'Dropdown input'!$C$14,IF('Panoramica SP'!$B$3="intersettoriale",'Dropdown input'!$D$14, IF($B$3="selezionare",""))),IF(E46=8,IF($B$3="orientato alla catena di valore aggiunto",'Dropdown input'!$C$15,IF('Panoramica SP'!$B$3="intersettoriale",'Dropdown input'!$D$15, IF($B$3="selezionare",""))),IF(E46=9,IF($B$3="orientato alla catena di valore aggiunto",'Dropdown input'!$C$16,IF('Panoramica SP'!$B$3="intersettoriale",'Dropdown input'!$D$16, IF($B$3="selezionare",""))),IF(E46=10,IF($B$3="orientato alla catena di valore aggiunto",'Dropdown input'!$C$17,IF('Panoramica SP'!$B$3="intersettoriale",'Dropdown input'!$D$17, IF($B$3="selezionare",""))),IF(E46="","")))))))))))</f>
        <v/>
      </c>
      <c r="I46" s="195" t="str">
        <f t="shared" si="9"/>
        <v/>
      </c>
      <c r="J46" s="168" t="str">
        <f t="shared" si="10"/>
        <v/>
      </c>
      <c r="K46" s="168" t="str">
        <f>IF(E46=1,'Dropdown input'!$I$8,IF(E46=2,'Dropdown input'!$I$9,IF(E46=3,'Dropdown input'!$I$10,IF(E46=4,'Dropdown input'!$I$11,IF(E46=5,'Dropdown input'!$I$12,IF(E46=6,'Dropdown input'!$I$13,IF(E46=7,'Dropdown input'!$I$14,IF(E46=8,'Dropdown input'!$I$15,IF(E46=9,"chiarire nello specifico con l'UFAG",IF(E46=10,'Dropdown input'!$I$17,""))))))))))</f>
        <v/>
      </c>
      <c r="L46" s="908" t="str">
        <f t="shared" si="11"/>
        <v/>
      </c>
      <c r="M46" s="168" t="str">
        <f>IF(E46=1,IF($B$3="orientato alla catena di valore aggiunto",'Dropdown input'!$E$8,IF($B$3="intersettoriale",'Dropdown input'!$F$8,IF($B$3="selezionare",""))),IF(E46=2,IF($B$3="orientato alla catena di valore aggiunto",'Dropdown input'!$E$9,IF($B$3="intersettoriale",'Dropdown input'!$F$9,IF($B$3="selezionare",""))),IF(E46=3,IF($B$3="orientato alla catena di valore aggiunto",'Dropdown input'!$E$10,IF($B$3="intersettoriale",'Dropdown input'!$F$10,IF($B$3="selezionare",""))),IF(E46=4,IF($B$3="orientato alla catena di valore aggiunto",'Dropdown input'!$E$11,IF($B$3="intersettoriale",'Dropdown input'!$F$11,IF($B$3="selezionare",""))),IF(E46=5,IF($B$3="orientato alla catena di valore aggiunto",'Dropdown input'!$E$12,IF($B$3="intersettoriale",'Dropdown input'!$F$12,IF($B$3="selezionare",""))),IF(E46=6,IF($B$3="orientato alla catena di valore aggiunto",'Dropdown input'!$E$13,IF($B$3="intersettoriale",'Dropdown input'!$F$13,IF($B$3="selezionare",""))),IF(E46=7,IF($B$3="orientato alla catena di valore aggiunto",'Dropdown input'!$E$14,IF($B$3="intersettoriale",'Dropdown input'!$F$14,IF($B$3="selezionare",""))),IF(E46=8,IF($B$3="orientato alla catena di valore aggiunto",'Dropdown input'!$E$15,IF($B$3="intersettoriale",'Dropdown input'!$F$15,IF($B$3="selezionare",""))),IF(E46=9,IF($B$3="orientato alla catena di valore aggiunto",'Dropdown input'!$E$16,IF($B$3="intersettoriale",'Dropdown input'!$F$16,IF($B$3="selezionare",""))),IF(E46=10,IF($B$3="orientato alla catena di valore aggiunto",'Dropdown input'!$E$17,IF($B$3="intersettoriale",'Dropdown input'!$F$17,IF($B$3="selezionare",""))),IF(E46="","")))))))))))</f>
        <v/>
      </c>
      <c r="N46" s="169" t="str">
        <f t="shared" si="12"/>
        <v/>
      </c>
      <c r="O46" s="168" t="str">
        <f>IF(E46=1,'Dropdown input'!$I$8,IF(E46=2,'Dropdown input'!$I$9,IF(E46=3,'Dropdown input'!$I$10,IF(E46=4,'Dropdown input'!$I$11,IF(E46=5,'Dropdown input'!$I$12,IF(E46=6,'Dropdown input'!$I$13,IF(E46=7,'Dropdown input'!$I$14,IF(E46=8,'Dropdown input'!$I$15,IF(E46=9,"chiarire nello specifico con l'UFAG",IF(E46=10,'Dropdown input'!$I$17,""))))))))))</f>
        <v/>
      </c>
      <c r="P46" s="908" t="str">
        <f t="shared" si="0"/>
        <v/>
      </c>
      <c r="Q46" s="914"/>
      <c r="R46" s="912" t="str">
        <f t="shared" si="1"/>
        <v/>
      </c>
      <c r="S46" s="196" t="str">
        <f t="shared" si="13"/>
        <v/>
      </c>
      <c r="T46" s="197" t="str">
        <f t="shared" si="2"/>
        <v/>
      </c>
      <c r="U46" s="906" t="str">
        <f t="shared" si="3"/>
        <v/>
      </c>
      <c r="V46" s="198" t="str">
        <f t="shared" si="4"/>
        <v/>
      </c>
      <c r="W46" s="199"/>
      <c r="X46" s="200"/>
      <c r="Y46" s="200"/>
      <c r="Z46" s="200"/>
      <c r="AA46" s="201" t="str">
        <f t="shared" si="5"/>
        <v/>
      </c>
      <c r="AB46" s="202">
        <f t="shared" si="14"/>
        <v>0</v>
      </c>
      <c r="AC46" s="199"/>
      <c r="AD46" s="194"/>
      <c r="AE46" s="199"/>
      <c r="AF46" s="194"/>
      <c r="AG46" s="199"/>
      <c r="AH46" s="199"/>
      <c r="AI46" s="203" t="str">
        <f t="shared" si="6"/>
        <v>N/A</v>
      </c>
    </row>
    <row r="47" spans="1:36" s="221" customFormat="1" outlineLevel="1" x14ac:dyDescent="0.2">
      <c r="A47" s="204" t="s">
        <v>338</v>
      </c>
      <c r="B47" s="205"/>
      <c r="C47" s="206" t="s">
        <v>285</v>
      </c>
      <c r="D47" s="207" t="s">
        <v>285</v>
      </c>
      <c r="E47" s="922" t="str">
        <f t="shared" si="7"/>
        <v/>
      </c>
      <c r="F47" s="208"/>
      <c r="G47" s="209">
        <f t="shared" ref="G47" si="15">B47-F47</f>
        <v>0</v>
      </c>
      <c r="H47" s="210" t="str">
        <f>IF(E47=1,IF($B$3="orientato alla catena di valore aggiunto",'Dropdown input'!$C$8,IF('Panoramica SP'!$B$3="intersettoriale",'Dropdown input'!$D$8, IF($B$3="selezionare",""))),IF(E47=2,IF($B$3="orientato alla catena di valore aggiunto",'Dropdown input'!$C$9,IF('Panoramica SP'!$B$3="intersettoriale",'Dropdown input'!$D$9, IF($B$3="selezionare",""))),IF(E47=3,IF($B$3="orientato alla catena di valore aggiunto",'Dropdown input'!$C$10,IF('Panoramica SP'!$B$3="intersettoriale",'Dropdown input'!$D$10, IF($B$3="selezionare",""))),IF(E47=4,IF($B$3="orientato alla catena di valore aggiunto",'Dropdown input'!$C$11,IF('Panoramica SP'!$B$3="intersettoriale",'Dropdown input'!$D$11, IF($B$3="selezionare",""))),IF(E47=5,IF($B$3="orientato alla catena di valore aggiunto",'Dropdown input'!$C$12,IF('Panoramica SP'!$B$3="intersettoriale",'Dropdown input'!$C$12, IF($B$3="selezionare",""))),IF(E47=6,IF($B$3="orientato alla catena di valore aggiunto",'Dropdown input'!$C$13,IF('Panoramica SP'!$B$3="intersettoriale",'Dropdown input'!$D$13, IF($B$3="selezionare",""))),IF(E47=7,IF($B$3="orientato alla catena di valore aggiunto",'Dropdown input'!$C$14,IF('Panoramica SP'!$B$3="intersettoriale",'Dropdown input'!$D$14, IF($B$3="selezionare",""))),IF(E47=8,IF($B$3="orientato alla catena di valore aggiunto",'Dropdown input'!$C$15,IF('Panoramica SP'!$B$3="intersettoriale",'Dropdown input'!$D$15, IF($B$3="selezionare",""))),IF(E47=9,IF($B$3="orientato alla catena di valore aggiunto",'Dropdown input'!$C$16,IF('Panoramica SP'!$B$3="intersettoriale",'Dropdown input'!$D$16, IF($B$3="selezionare",""))),IF(E47=10,IF($B$3="orientato alla catena di valore aggiunto",'Dropdown input'!$C$17,IF('Panoramica SP'!$B$3="intersettoriale",'Dropdown input'!$D$17, IF($B$3="selezionare",""))),IF(E47="","")))))))))))</f>
        <v/>
      </c>
      <c r="I47" s="209" t="str">
        <f t="shared" ref="I47" si="16">IFERROR(G47-G47*H47,"")</f>
        <v/>
      </c>
      <c r="J47" s="211" t="str">
        <f t="shared" si="10"/>
        <v/>
      </c>
      <c r="K47" s="211" t="str">
        <f>IF(E47=1,'Dropdown input'!$I$8,IF(E47=2,'Dropdown input'!$I$9,IF(E47=3,'Dropdown input'!$I$10,IF(E47=4,'Dropdown input'!$I$11,IF(E47=5,'Dropdown input'!$I$12,IF(E47=6,'Dropdown input'!$I$13,IF(E47=7,'Dropdown input'!$I$14,IF(E47=8,'Dropdown input'!$I$15,IF(E47=9,"chiarire nello specifico con l'UFAG",IF(E47=10,'Dropdown input'!$I$17,""))))))))))</f>
        <v/>
      </c>
      <c r="L47" s="908" t="str">
        <f t="shared" si="11"/>
        <v/>
      </c>
      <c r="M47" s="926" t="str">
        <f>IF(E47=1,IF($B$3="orientato alla catena di valore aggiunto",'Dropdown input'!$E$8,IF($B$3="intersettoriale",'Dropdown input'!$F$8,IF($B$3="selezionare",""))),IF(E47=2,IF($B$3="orientato alla catena di valore aggiunto",'Dropdown input'!$E$9,IF($B$3="intersettoriale",'Dropdown input'!$F$9,IF($B$3="selezionare",""))),IF(E47=3,IF($B$3="orientato alla catena di valore aggiunto",'Dropdown input'!$E$10,IF($B$3="intersettoriale",'Dropdown input'!$F$10,IF($B$3="selezionare",""))),IF(E47=4,IF($B$3="orientato alla catena di valore aggiunto",'Dropdown input'!$E$11,IF($B$3="intersettoriale",'Dropdown input'!$F$11,IF($B$3="selezionare",""))),IF(E47=5,IF($B$3="orientato alla catena di valore aggiunto",'Dropdown input'!$E$12,IF($B$3="intersettoriale",'Dropdown input'!$F$12,IF($B$3="selezionare",""))),IF(E47=6,IF($B$3="orientato alla catena di valore aggiunto",'Dropdown input'!$E$13,IF($B$3="intersettoriale",'Dropdown input'!$F$13,IF($B$3="selezionare",""))),IF(E47=7,IF($B$3="orientato alla catena di valore aggiunto",'Dropdown input'!$E$14,IF($B$3="intersettoriale",'Dropdown input'!$F$14,IF($B$3="selezionare",""))),IF(E47=8,IF($B$3="orientato alla catena di valore aggiunto",'Dropdown input'!$E$15,IF($B$3="intersettoriale",'Dropdown input'!$F$15,IF($B$3="selezionare",""))),IF(E47=9,IF($B$3="orientato alla catena di valore aggiunto",'Dropdown input'!$E$16,IF($B$3="intersettoriale",'Dropdown input'!$F$16,IF($B$3="selezionare",""))),IF(E47=10,IF($B$3="orientato alla catena di valore aggiunto",'Dropdown input'!$E$17,IF($B$3="intersettoriale",'Dropdown input'!$F$17,IF($B$3="selezionare",""))),IF(E47="","")))))))))))</f>
        <v/>
      </c>
      <c r="N47" s="212" t="str">
        <f t="shared" si="12"/>
        <v/>
      </c>
      <c r="O47" s="211" t="str">
        <f>IF(E47=1,'Dropdown input'!$I$8,IF(E47=2,'Dropdown input'!$I$9,IF(E47=3,'Dropdown input'!$I$10,IF(E47=4,'Dropdown input'!$I$11,IF(E47=5,'Dropdown input'!$I$12,IF(E47=6,'Dropdown input'!$I$13,IF(E47=7,'Dropdown input'!$I$14,IF(E47=8,'Dropdown input'!$I$15,IF(E47=9,"chiarire nello specifico con l'UFAG",IF(E47=10,'Dropdown input'!$I$17,""))))))))))</f>
        <v/>
      </c>
      <c r="P47" s="909" t="str">
        <f t="shared" si="0"/>
        <v/>
      </c>
      <c r="Q47" s="915"/>
      <c r="R47" s="924" t="str">
        <f t="shared" si="1"/>
        <v/>
      </c>
      <c r="S47" s="213" t="str">
        <f t="shared" si="13"/>
        <v/>
      </c>
      <c r="T47" s="214" t="str">
        <f t="shared" si="2"/>
        <v/>
      </c>
      <c r="U47" s="906" t="str">
        <f t="shared" si="3"/>
        <v/>
      </c>
      <c r="V47" s="215" t="str">
        <f t="shared" si="4"/>
        <v/>
      </c>
      <c r="W47" s="216"/>
      <c r="X47" s="217"/>
      <c r="Y47" s="217"/>
      <c r="Z47" s="217"/>
      <c r="AA47" s="218" t="str">
        <f t="shared" si="5"/>
        <v/>
      </c>
      <c r="AB47" s="219">
        <f t="shared" ref="AB47" si="17">SUM(W47:AA47)</f>
        <v>0</v>
      </c>
      <c r="AC47" s="216"/>
      <c r="AD47" s="208"/>
      <c r="AE47" s="216"/>
      <c r="AF47" s="208"/>
      <c r="AG47" s="216"/>
      <c r="AH47" s="216"/>
      <c r="AI47" s="220" t="str">
        <f t="shared" si="6"/>
        <v>N/A</v>
      </c>
    </row>
    <row r="48" spans="1:36" ht="32.25" outlineLevel="1" thickBot="1" x14ac:dyDescent="0.25">
      <c r="A48" s="222" t="s">
        <v>34</v>
      </c>
      <c r="B48" s="222"/>
      <c r="C48" s="222"/>
      <c r="D48" s="222"/>
      <c r="E48" s="222"/>
      <c r="F48" s="222"/>
      <c r="G48" s="223"/>
      <c r="H48" s="222"/>
      <c r="I48" s="222"/>
      <c r="J48" s="222"/>
      <c r="K48" s="222"/>
      <c r="L48" s="923">
        <f>SUM(L39:L47)</f>
        <v>0</v>
      </c>
      <c r="M48" s="222"/>
      <c r="N48" s="222"/>
      <c r="O48" s="222"/>
      <c r="P48" s="224">
        <f>SUM(P39:P47)</f>
        <v>0</v>
      </c>
      <c r="Q48" s="916">
        <f t="shared" ref="Q48:T48" si="18">SUM(Q39:Q47)</f>
        <v>0</v>
      </c>
      <c r="R48" s="925"/>
      <c r="S48" s="227"/>
      <c r="T48" s="227">
        <f t="shared" si="18"/>
        <v>0</v>
      </c>
      <c r="U48" s="227">
        <f>SUM(U39:U47)</f>
        <v>0</v>
      </c>
      <c r="V48" s="225" t="str">
        <f t="shared" si="4"/>
        <v/>
      </c>
      <c r="W48" s="226">
        <f t="shared" ref="W48:Z48" si="19">SUM(W39:W46)</f>
        <v>0</v>
      </c>
      <c r="X48" s="227">
        <f t="shared" si="19"/>
        <v>0</v>
      </c>
      <c r="Y48" s="227">
        <f t="shared" si="19"/>
        <v>0</v>
      </c>
      <c r="Z48" s="227">
        <f t="shared" si="19"/>
        <v>0</v>
      </c>
      <c r="AA48" s="224">
        <f>SUM(AA39:AA46)</f>
        <v>0</v>
      </c>
      <c r="AB48" s="228">
        <f>SUM(AB39:AB46)</f>
        <v>0</v>
      </c>
      <c r="AC48" s="223"/>
      <c r="AD48" s="223"/>
      <c r="AE48" s="223"/>
      <c r="AF48" s="223"/>
      <c r="AG48" s="223"/>
      <c r="AH48" s="223"/>
      <c r="AI48" s="229" t="str">
        <f>IFERROR(IF(AB48=(B48-U48),"Finanziamento=investimento","!"),"N/A")</f>
        <v>Finanziamento=investimento</v>
      </c>
    </row>
    <row r="49" spans="1:36" s="11" customFormat="1" ht="16.5" thickTop="1" x14ac:dyDescent="0.2">
      <c r="A49" s="230"/>
      <c r="B49" s="231"/>
      <c r="C49" s="232"/>
      <c r="D49" s="232"/>
      <c r="E49" s="232"/>
      <c r="F49" s="232"/>
      <c r="G49" s="233"/>
      <c r="H49" s="233"/>
      <c r="I49" s="232"/>
      <c r="J49" s="233"/>
      <c r="L49" s="10"/>
      <c r="S49" s="10"/>
      <c r="Y49" s="234"/>
      <c r="AG49" s="10"/>
      <c r="AH49" s="10"/>
      <c r="AI49" s="10"/>
      <c r="AJ49" s="10"/>
    </row>
    <row r="50" spans="1:36" s="99" customFormat="1" ht="17.45" customHeight="1" x14ac:dyDescent="0.2">
      <c r="A50" s="114" t="s">
        <v>35</v>
      </c>
      <c r="B50" s="115"/>
      <c r="C50" s="115"/>
      <c r="D50" s="115"/>
      <c r="E50" s="115"/>
      <c r="F50" s="115"/>
      <c r="G50" s="115"/>
      <c r="H50" s="115"/>
      <c r="I50" s="115"/>
      <c r="J50" s="114"/>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0"/>
      <c r="AI50" s="10"/>
    </row>
    <row r="51" spans="1:36" s="99" customFormat="1" collapsed="1" x14ac:dyDescent="0.2">
      <c r="A51" s="235" t="s">
        <v>56</v>
      </c>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6"/>
      <c r="Z51" s="235"/>
      <c r="AA51" s="235"/>
      <c r="AB51" s="235"/>
      <c r="AC51" s="235"/>
      <c r="AD51" s="235"/>
      <c r="AE51" s="235"/>
      <c r="AF51" s="235"/>
      <c r="AG51" s="235"/>
    </row>
    <row r="52" spans="1:36" outlineLevel="1" x14ac:dyDescent="0.2"/>
    <row r="53" spans="1:36" ht="31.5" outlineLevel="1" x14ac:dyDescent="0.2">
      <c r="A53" s="237"/>
      <c r="B53" s="238" t="s">
        <v>74</v>
      </c>
      <c r="C53" s="239" t="str">
        <f>'Conto economico'!$C$8</f>
        <v>n = anno precedente</v>
      </c>
      <c r="D53" s="240" t="str">
        <f>'Conto economico'!D8</f>
        <v>n+1 
(1° anno PSR)</v>
      </c>
      <c r="E53" s="240" t="str">
        <f>'Conto economico'!E8</f>
        <v>n+2</v>
      </c>
      <c r="F53" s="240" t="str">
        <f>'Conto economico'!F8</f>
        <v>n+3</v>
      </c>
      <c r="G53" s="240" t="str">
        <f>'Conto economico'!G8</f>
        <v>n+4</v>
      </c>
      <c r="H53" s="240" t="str">
        <f>'Conto economico'!H8</f>
        <v>n+5</v>
      </c>
      <c r="I53" s="240" t="str">
        <f>'Conto economico'!I8</f>
        <v>n+6</v>
      </c>
      <c r="J53" s="240" t="str">
        <f>'Conto economico'!J8</f>
        <v>1° anno dopo l'attuazione</v>
      </c>
      <c r="K53" s="241" t="s">
        <v>108</v>
      </c>
      <c r="L53" s="242" t="s">
        <v>101</v>
      </c>
      <c r="M53" s="243"/>
      <c r="N53" s="243"/>
      <c r="O53" s="243"/>
      <c r="P53" s="243"/>
    </row>
    <row r="54" spans="1:36" ht="47.25" outlineLevel="1" x14ac:dyDescent="0.2">
      <c r="A54" s="244" t="s">
        <v>96</v>
      </c>
      <c r="B54" s="245" t="s">
        <v>332</v>
      </c>
      <c r="C54" s="246" t="str">
        <f>IF(ISERROR('Conto economico'!C28/'Conto economico'!C32),"N/A",'Conto economico'!C28/'Conto economico'!C32)</f>
        <v>N/A</v>
      </c>
      <c r="D54" s="246" t="str">
        <f>IF(ISERROR('Conto economico'!D28/'Conto economico'!D32),"N/A",'Conto economico'!D28/'Conto economico'!D32)</f>
        <v>N/A</v>
      </c>
      <c r="E54" s="246" t="str">
        <f>IF(ISERROR('Conto economico'!E28/'Conto economico'!E32),"N/A",'Conto economico'!E28/'Conto economico'!E32)</f>
        <v>N/A</v>
      </c>
      <c r="F54" s="246" t="str">
        <f>IF(ISERROR('Conto economico'!F28/'Conto economico'!F32),"N/A",'Conto economico'!F28/'Conto economico'!F32)</f>
        <v>N/A</v>
      </c>
      <c r="G54" s="246" t="str">
        <f>IF(ISERROR('Conto economico'!G28/'Conto economico'!G32),"N/A",'Conto economico'!G28/'Conto economico'!G32)</f>
        <v>N/A</v>
      </c>
      <c r="H54" s="246" t="str">
        <f>IF(ISERROR('Conto economico'!H28/'Conto economico'!H32),"N/A",'Conto economico'!H28/'Conto economico'!H32)</f>
        <v>N/A</v>
      </c>
      <c r="I54" s="246" t="str">
        <f>IF(ISERROR('Conto economico'!I28/'Conto economico'!I32),"N/A",'Conto economico'!I28/'Conto economico'!I32)</f>
        <v>N/A</v>
      </c>
      <c r="J54" s="247" t="str">
        <f>IF(ISERROR('Conto economico'!J28/'Conto economico'!J32),"N/A",'Conto economico'!J28/'Conto economico'!J32)</f>
        <v>N/A</v>
      </c>
      <c r="K54" s="247" t="str">
        <f>IFERROR(AVERAGE(C54:J54),"N/A")</f>
        <v>N/A</v>
      </c>
      <c r="L54" s="248" t="s">
        <v>375</v>
      </c>
      <c r="M54" s="249"/>
      <c r="N54" s="249"/>
      <c r="O54" s="249"/>
      <c r="P54" s="249"/>
    </row>
    <row r="55" spans="1:36" outlineLevel="1" x14ac:dyDescent="0.2">
      <c r="A55" s="250" t="s">
        <v>97</v>
      </c>
      <c r="B55" s="251"/>
      <c r="C55" s="252">
        <f>'Conto economico'!C52</f>
        <v>0</v>
      </c>
      <c r="D55" s="252">
        <f>'Conto economico'!D52</f>
        <v>0</v>
      </c>
      <c r="E55" s="252">
        <f>'Conto economico'!E52</f>
        <v>0</v>
      </c>
      <c r="F55" s="252">
        <f>'Conto economico'!F52</f>
        <v>0</v>
      </c>
      <c r="G55" s="252">
        <f>'Conto economico'!G52</f>
        <v>0</v>
      </c>
      <c r="H55" s="252">
        <f>'Conto economico'!H52</f>
        <v>0</v>
      </c>
      <c r="I55" s="252">
        <f>'Conto economico'!I52</f>
        <v>0</v>
      </c>
      <c r="J55" s="253">
        <f>'Conto economico'!J52</f>
        <v>0</v>
      </c>
      <c r="K55" s="253">
        <f>IFERROR(AVERAGE(C55:J55),"N/A")</f>
        <v>0</v>
      </c>
      <c r="L55" s="254" t="s">
        <v>107</v>
      </c>
      <c r="M55" s="255"/>
      <c r="N55" s="255"/>
      <c r="O55" s="255"/>
      <c r="P55" s="255"/>
    </row>
    <row r="56" spans="1:36" outlineLevel="1" x14ac:dyDescent="0.2">
      <c r="A56" s="256" t="s">
        <v>454</v>
      </c>
      <c r="B56" s="251"/>
      <c r="C56" s="252">
        <f>'Liquidità, pianif I e F'!F11</f>
        <v>0</v>
      </c>
      <c r="D56" s="252">
        <f>'Liquidità, pianif I e F'!G11</f>
        <v>0</v>
      </c>
      <c r="E56" s="252">
        <f>'Liquidità, pianif I e F'!H11</f>
        <v>0</v>
      </c>
      <c r="F56" s="252">
        <f>'Liquidità, pianif I e F'!I11</f>
        <v>0</v>
      </c>
      <c r="G56" s="252">
        <f>'Liquidità, pianif I e F'!J11</f>
        <v>0</v>
      </c>
      <c r="H56" s="252">
        <f>'Liquidità, pianif I e F'!K11</f>
        <v>0</v>
      </c>
      <c r="I56" s="252">
        <f>'Liquidità, pianif I e F'!L11</f>
        <v>0</v>
      </c>
      <c r="J56" s="252">
        <f>'Liquidità, pianif I e F'!M11</f>
        <v>0</v>
      </c>
      <c r="K56" s="253">
        <f>IFERROR(AVERAGE(C56:J56),"N/A")</f>
        <v>0</v>
      </c>
      <c r="L56" s="254" t="s">
        <v>376</v>
      </c>
      <c r="M56" s="255"/>
      <c r="N56" s="255"/>
      <c r="O56" s="255"/>
      <c r="P56" s="255"/>
    </row>
    <row r="57" spans="1:36" outlineLevel="1" x14ac:dyDescent="0.2">
      <c r="A57" s="256" t="s">
        <v>334</v>
      </c>
      <c r="B57" s="251"/>
      <c r="C57" s="252">
        <f>'Liquidità, pianif I e F'!F176</f>
        <v>0</v>
      </c>
      <c r="D57" s="252">
        <f>'Liquidità, pianif I e F'!G176</f>
        <v>0</v>
      </c>
      <c r="E57" s="252">
        <f>'Liquidità, pianif I e F'!H176</f>
        <v>0</v>
      </c>
      <c r="F57" s="252">
        <f>'Liquidità, pianif I e F'!I176</f>
        <v>0</v>
      </c>
      <c r="G57" s="252">
        <f>'Liquidità, pianif I e F'!J176</f>
        <v>0</v>
      </c>
      <c r="H57" s="252">
        <f>'Liquidità, pianif I e F'!K176</f>
        <v>0</v>
      </c>
      <c r="I57" s="252">
        <f>'Liquidità, pianif I e F'!L176</f>
        <v>0</v>
      </c>
      <c r="J57" s="253">
        <f>'Liquidità, pianif I e F'!M176</f>
        <v>0</v>
      </c>
      <c r="K57" s="253">
        <f t="shared" ref="K57:K60" si="20">IFERROR(AVERAGE(C57:J57),"N/A")</f>
        <v>0</v>
      </c>
      <c r="L57" s="254"/>
      <c r="M57" s="255"/>
      <c r="N57" s="255"/>
      <c r="O57" s="255"/>
      <c r="P57" s="255"/>
    </row>
    <row r="58" spans="1:36" ht="31.5" outlineLevel="1" x14ac:dyDescent="0.2">
      <c r="A58" s="256" t="s">
        <v>98</v>
      </c>
      <c r="B58" s="257" t="s">
        <v>328</v>
      </c>
      <c r="C58" s="258" t="str">
        <f>IF(ISERROR(C57/C56),"N/A",C57/C56)</f>
        <v>N/A</v>
      </c>
      <c r="D58" s="258" t="str">
        <f t="shared" ref="D58:I58" si="21">IF(ISERROR(D57/D56),"N/A",D57/D56)</f>
        <v>N/A</v>
      </c>
      <c r="E58" s="258" t="str">
        <f t="shared" si="21"/>
        <v>N/A</v>
      </c>
      <c r="F58" s="258" t="str">
        <f t="shared" si="21"/>
        <v>N/A</v>
      </c>
      <c r="G58" s="258" t="str">
        <f t="shared" si="21"/>
        <v>N/A</v>
      </c>
      <c r="H58" s="258" t="str">
        <f t="shared" si="21"/>
        <v>N/A</v>
      </c>
      <c r="I58" s="258" t="str">
        <f t="shared" si="21"/>
        <v>N/A</v>
      </c>
      <c r="J58" s="259" t="str">
        <f>IF(ISERROR(J57/J56),"N/A",J57/J56)</f>
        <v>N/A</v>
      </c>
      <c r="K58" s="259" t="str">
        <f t="shared" si="20"/>
        <v>N/A</v>
      </c>
      <c r="L58" s="254" t="s">
        <v>377</v>
      </c>
      <c r="M58" s="255"/>
      <c r="N58" s="255"/>
      <c r="O58" s="255"/>
      <c r="P58" s="255"/>
    </row>
    <row r="59" spans="1:36" ht="31.5" outlineLevel="1" x14ac:dyDescent="0.2">
      <c r="A59" s="256" t="s">
        <v>420</v>
      </c>
      <c r="B59" s="251"/>
      <c r="C59" s="260"/>
      <c r="D59" s="260"/>
      <c r="E59" s="260"/>
      <c r="F59" s="260"/>
      <c r="G59" s="260"/>
      <c r="H59" s="260"/>
      <c r="I59" s="260"/>
      <c r="J59" s="253" t="str">
        <f>IF(ISERROR(($J$55-$C$55)/$J$57),"N/A",(($J$55-$C$55)/$J$57))</f>
        <v>N/A</v>
      </c>
      <c r="K59" s="253" t="str">
        <f t="shared" si="20"/>
        <v>N/A</v>
      </c>
      <c r="L59" s="254"/>
      <c r="M59" s="255"/>
      <c r="N59" s="255"/>
      <c r="O59" s="255"/>
      <c r="P59" s="255"/>
    </row>
    <row r="60" spans="1:36" outlineLevel="1" x14ac:dyDescent="0.2">
      <c r="A60" s="256" t="s">
        <v>127</v>
      </c>
      <c r="B60" s="251" t="s">
        <v>99</v>
      </c>
      <c r="C60" s="252">
        <f>'Conto economico'!C29</f>
        <v>0</v>
      </c>
      <c r="D60" s="252">
        <f>'Conto economico'!D29</f>
        <v>0</v>
      </c>
      <c r="E60" s="252">
        <f>'Conto economico'!E29</f>
        <v>0</v>
      </c>
      <c r="F60" s="252">
        <f>'Conto economico'!F29</f>
        <v>0</v>
      </c>
      <c r="G60" s="252">
        <f>'Conto economico'!G29</f>
        <v>0</v>
      </c>
      <c r="H60" s="252">
        <f>'Conto economico'!H29</f>
        <v>0</v>
      </c>
      <c r="I60" s="252">
        <f>'Conto economico'!J29</f>
        <v>0</v>
      </c>
      <c r="J60" s="253">
        <f>'Conto economico'!K29</f>
        <v>0</v>
      </c>
      <c r="K60" s="253">
        <f t="shared" si="20"/>
        <v>0</v>
      </c>
      <c r="L60" s="254"/>
      <c r="M60" s="255"/>
      <c r="N60" s="255"/>
      <c r="O60" s="255"/>
      <c r="P60" s="255"/>
    </row>
    <row r="61" spans="1:36" ht="31.5" outlineLevel="1" x14ac:dyDescent="0.2">
      <c r="A61" s="261"/>
      <c r="B61" s="262" t="s">
        <v>100</v>
      </c>
      <c r="C61" s="263"/>
      <c r="D61" s="263"/>
      <c r="E61" s="263"/>
      <c r="F61" s="263"/>
      <c r="G61" s="263"/>
      <c r="H61" s="263"/>
      <c r="I61" s="263"/>
      <c r="J61" s="264"/>
      <c r="K61" s="265"/>
      <c r="L61" s="266"/>
      <c r="M61" s="267"/>
      <c r="N61" s="267"/>
      <c r="O61" s="267"/>
      <c r="P61" s="267"/>
    </row>
    <row r="63" spans="1:36" s="99" customFormat="1" collapsed="1" x14ac:dyDescent="0.2">
      <c r="A63" s="235" t="s">
        <v>378</v>
      </c>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6"/>
      <c r="Z63" s="235"/>
      <c r="AA63" s="235"/>
      <c r="AB63" s="235"/>
      <c r="AC63" s="235"/>
      <c r="AD63" s="235"/>
      <c r="AE63" s="235"/>
      <c r="AF63" s="235"/>
      <c r="AG63" s="235"/>
    </row>
    <row r="64" spans="1:36" outlineLevel="1" x14ac:dyDescent="0.2"/>
    <row r="65" spans="1:36" ht="31.5" outlineLevel="1" x14ac:dyDescent="0.2">
      <c r="A65" s="244" t="s">
        <v>109</v>
      </c>
      <c r="B65" s="268" t="s">
        <v>99</v>
      </c>
      <c r="C65" s="269"/>
      <c r="D65" s="269"/>
      <c r="E65" s="269"/>
      <c r="F65" s="269"/>
      <c r="G65" s="269"/>
      <c r="H65" s="269"/>
      <c r="I65" s="270"/>
      <c r="J65" s="271"/>
      <c r="K65" s="268"/>
    </row>
    <row r="66" spans="1:36" ht="31.5" outlineLevel="1" x14ac:dyDescent="0.2">
      <c r="A66" s="272"/>
      <c r="B66" s="251" t="s">
        <v>100</v>
      </c>
      <c r="C66" s="273"/>
      <c r="D66" s="273"/>
      <c r="E66" s="273"/>
      <c r="F66" s="273"/>
      <c r="G66" s="273"/>
      <c r="H66" s="273"/>
      <c r="I66" s="274"/>
      <c r="J66" s="275"/>
      <c r="K66" s="251"/>
    </row>
    <row r="67" spans="1:36" x14ac:dyDescent="0.2">
      <c r="A67" s="276"/>
      <c r="B67" s="277"/>
      <c r="C67" s="278"/>
      <c r="D67" s="278"/>
      <c r="E67" s="278"/>
      <c r="F67" s="278"/>
      <c r="G67" s="278"/>
      <c r="H67" s="278"/>
      <c r="I67" s="278"/>
      <c r="J67" s="279"/>
    </row>
    <row r="68" spans="1:36" s="860" customFormat="1" ht="18" x14ac:dyDescent="0.2">
      <c r="A68" s="857" t="s">
        <v>36</v>
      </c>
      <c r="B68" s="858"/>
      <c r="C68" s="858"/>
      <c r="D68" s="858"/>
      <c r="E68" s="858"/>
      <c r="F68" s="858"/>
      <c r="G68" s="858"/>
      <c r="H68" s="858"/>
      <c r="I68" s="858"/>
      <c r="J68" s="857"/>
      <c r="K68" s="858"/>
      <c r="L68" s="858"/>
      <c r="M68" s="858"/>
      <c r="N68" s="858"/>
      <c r="O68" s="858"/>
      <c r="P68" s="858"/>
      <c r="Q68" s="858"/>
      <c r="R68" s="858"/>
      <c r="S68" s="858"/>
      <c r="T68" s="858"/>
      <c r="U68" s="858"/>
      <c r="V68" s="858"/>
      <c r="W68" s="858"/>
      <c r="X68" s="858"/>
      <c r="Y68" s="858"/>
      <c r="Z68" s="858"/>
      <c r="AA68" s="858"/>
      <c r="AB68" s="858"/>
      <c r="AC68" s="858"/>
      <c r="AD68" s="858"/>
      <c r="AE68" s="858"/>
      <c r="AF68" s="858"/>
      <c r="AG68" s="858"/>
      <c r="AH68" s="859"/>
      <c r="AI68" s="859"/>
    </row>
    <row r="69" spans="1:36" s="99" customFormat="1" collapsed="1" x14ac:dyDescent="0.2">
      <c r="A69" s="235" t="s">
        <v>110</v>
      </c>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6"/>
      <c r="Z69" s="235"/>
      <c r="AA69" s="235"/>
      <c r="AB69" s="235"/>
      <c r="AC69" s="235"/>
      <c r="AD69" s="235"/>
      <c r="AE69" s="235"/>
      <c r="AF69" s="235"/>
      <c r="AG69" s="235"/>
    </row>
    <row r="70" spans="1:36" s="280" customFormat="1" outlineLevel="1" x14ac:dyDescent="0.2">
      <c r="J70" s="281"/>
      <c r="K70" s="282" t="s">
        <v>102</v>
      </c>
      <c r="M70" s="283" t="s">
        <v>103</v>
      </c>
      <c r="N70" s="284"/>
      <c r="O70" s="285"/>
      <c r="P70" s="285"/>
      <c r="Q70" s="285"/>
      <c r="R70" s="285"/>
      <c r="Y70" s="286"/>
      <c r="AF70" s="10"/>
      <c r="AG70" s="10"/>
      <c r="AH70" s="10"/>
      <c r="AI70" s="10"/>
      <c r="AJ70" s="10"/>
    </row>
    <row r="71" spans="1:36" s="112" customFormat="1" ht="78.75" outlineLevel="1" x14ac:dyDescent="0.2">
      <c r="A71" s="287" t="s">
        <v>111</v>
      </c>
      <c r="B71" s="287" t="s">
        <v>74</v>
      </c>
      <c r="C71" s="239" t="str">
        <f>'Conto economico'!$C$8</f>
        <v>n = anno precedente</v>
      </c>
      <c r="D71" s="239" t="str">
        <f>'Conto economico'!$D$8</f>
        <v>n+1 
(1° anno PSR)</v>
      </c>
      <c r="E71" s="239" t="str">
        <f>'Conto economico'!$E$8</f>
        <v>n+2</v>
      </c>
      <c r="F71" s="239" t="str">
        <f>'Conto economico'!$F$8</f>
        <v>n+3</v>
      </c>
      <c r="G71" s="239" t="str">
        <f>'Conto economico'!$G$8</f>
        <v>n+4</v>
      </c>
      <c r="H71" s="239" t="str">
        <f>'Conto economico'!$H$8</f>
        <v>n+5</v>
      </c>
      <c r="I71" s="239" t="str">
        <f>'Conto economico'!$I$8</f>
        <v>n+6</v>
      </c>
      <c r="J71" s="240" t="str">
        <f>'Conto economico'!$J$8</f>
        <v>1° anno dopo l'attuazione</v>
      </c>
      <c r="K71" s="288" t="s">
        <v>421</v>
      </c>
      <c r="L71" s="289" t="s">
        <v>333</v>
      </c>
      <c r="M71" s="290"/>
      <c r="N71" s="291"/>
      <c r="O71" s="291"/>
      <c r="P71" s="291"/>
      <c r="Q71" s="291"/>
      <c r="R71" s="291"/>
      <c r="AF71" s="10"/>
      <c r="AG71" s="10"/>
      <c r="AH71" s="10"/>
      <c r="AI71" s="10"/>
      <c r="AJ71" s="10"/>
    </row>
    <row r="72" spans="1:36" s="301" customFormat="1" outlineLevel="1" x14ac:dyDescent="0.2">
      <c r="A72" s="292" t="s">
        <v>112</v>
      </c>
      <c r="B72" s="293"/>
      <c r="C72" s="294">
        <f>'Conto economico'!C29</f>
        <v>0</v>
      </c>
      <c r="D72" s="294">
        <f>'Conto economico'!D29</f>
        <v>0</v>
      </c>
      <c r="E72" s="294">
        <f>'Conto economico'!E29</f>
        <v>0</v>
      </c>
      <c r="F72" s="294">
        <f>'Conto economico'!F29</f>
        <v>0</v>
      </c>
      <c r="G72" s="294">
        <f>'Conto economico'!G29</f>
        <v>0</v>
      </c>
      <c r="H72" s="294">
        <f>'Conto economico'!H29</f>
        <v>0</v>
      </c>
      <c r="I72" s="294">
        <f>'Conto economico'!I29</f>
        <v>0</v>
      </c>
      <c r="J72" s="295">
        <f>'Conto economico'!J29</f>
        <v>0</v>
      </c>
      <c r="K72" s="296">
        <f>I72-C72</f>
        <v>0</v>
      </c>
      <c r="L72" s="297">
        <f>J72-C72</f>
        <v>0</v>
      </c>
      <c r="M72" s="298"/>
      <c r="N72" s="299"/>
      <c r="O72" s="299"/>
      <c r="P72" s="299"/>
      <c r="Q72" s="299"/>
      <c r="R72" s="300"/>
      <c r="Y72" s="302"/>
      <c r="AF72" s="10"/>
      <c r="AG72" s="10"/>
      <c r="AH72" s="10"/>
      <c r="AI72" s="10"/>
      <c r="AJ72" s="10"/>
    </row>
    <row r="73" spans="1:36" s="301" customFormat="1" outlineLevel="1" x14ac:dyDescent="0.2">
      <c r="A73" s="303" t="s">
        <v>97</v>
      </c>
      <c r="B73" s="304"/>
      <c r="C73" s="305">
        <f>'Conto economico'!C52</f>
        <v>0</v>
      </c>
      <c r="D73" s="305">
        <f>'Conto economico'!D52</f>
        <v>0</v>
      </c>
      <c r="E73" s="305">
        <f>'Conto economico'!E52</f>
        <v>0</v>
      </c>
      <c r="F73" s="305">
        <f>'Conto economico'!F52</f>
        <v>0</v>
      </c>
      <c r="G73" s="305">
        <f>'Conto economico'!G52</f>
        <v>0</v>
      </c>
      <c r="H73" s="305">
        <f>'Conto economico'!H52</f>
        <v>0</v>
      </c>
      <c r="I73" s="305">
        <f>'Conto economico'!I52</f>
        <v>0</v>
      </c>
      <c r="J73" s="306">
        <f>'Conto economico'!J52</f>
        <v>0</v>
      </c>
      <c r="K73" s="307">
        <f>I73-C73</f>
        <v>0</v>
      </c>
      <c r="L73" s="308">
        <f>J73-C73</f>
        <v>0</v>
      </c>
      <c r="M73" s="298"/>
      <c r="N73" s="299"/>
      <c r="O73" s="299"/>
      <c r="P73" s="299"/>
      <c r="Q73" s="299"/>
      <c r="R73" s="300"/>
      <c r="Y73" s="302"/>
      <c r="AF73" s="10"/>
      <c r="AG73" s="10"/>
      <c r="AH73" s="10"/>
      <c r="AI73" s="10"/>
      <c r="AJ73" s="10"/>
    </row>
    <row r="74" spans="1:36" s="126" customFormat="1" outlineLevel="1" x14ac:dyDescent="0.2">
      <c r="Y74" s="124"/>
      <c r="AF74" s="10"/>
      <c r="AG74" s="10"/>
      <c r="AH74" s="10"/>
      <c r="AI74" s="10"/>
      <c r="AJ74" s="10"/>
    </row>
    <row r="75" spans="1:36" outlineLevel="1" x14ac:dyDescent="0.2">
      <c r="A75" s="309"/>
      <c r="B75" s="310" t="s">
        <v>113</v>
      </c>
      <c r="C75" s="311"/>
      <c r="D75" s="312"/>
      <c r="F75" s="313"/>
      <c r="G75" s="989" t="s">
        <v>422</v>
      </c>
      <c r="H75" s="990"/>
      <c r="I75" s="310" t="s">
        <v>106</v>
      </c>
      <c r="J75" s="311"/>
      <c r="K75" s="312"/>
      <c r="M75" s="313"/>
      <c r="N75" s="989" t="s">
        <v>422</v>
      </c>
      <c r="O75" s="990"/>
      <c r="P75" s="310" t="s">
        <v>104</v>
      </c>
      <c r="Q75" s="311"/>
      <c r="R75" s="312"/>
      <c r="T75" s="313"/>
      <c r="U75" s="989" t="s">
        <v>422</v>
      </c>
      <c r="V75" s="990"/>
      <c r="W75" s="310" t="s">
        <v>128</v>
      </c>
      <c r="X75" s="314"/>
      <c r="Y75" s="312"/>
      <c r="AA75" s="313"/>
      <c r="AB75" s="989" t="s">
        <v>422</v>
      </c>
      <c r="AC75" s="990"/>
    </row>
    <row r="76" spans="1:36" s="112" customFormat="1" ht="78.75" outlineLevel="1" x14ac:dyDescent="0.2">
      <c r="A76" s="315" t="s">
        <v>119</v>
      </c>
      <c r="B76" s="316" t="s">
        <v>105</v>
      </c>
      <c r="C76" s="317" t="str">
        <f>'Conto economico'!$C$8</f>
        <v>n = anno precedente</v>
      </c>
      <c r="D76" s="317" t="str">
        <f>'Conto economico'!$D$8</f>
        <v>n+1 
(1° anno PSR)</v>
      </c>
      <c r="E76" s="317" t="str">
        <f>'Conto economico'!$I$8</f>
        <v>n+6</v>
      </c>
      <c r="F76" s="318" t="str">
        <f>'Conto economico'!$J$8</f>
        <v>1° anno dopo l'attuazione</v>
      </c>
      <c r="G76" s="319" t="s">
        <v>423</v>
      </c>
      <c r="H76" s="318" t="s">
        <v>424</v>
      </c>
      <c r="I76" s="316" t="s">
        <v>105</v>
      </c>
      <c r="J76" s="317" t="str">
        <f>'Conto economico'!$C$8</f>
        <v>n = anno precedente</v>
      </c>
      <c r="K76" s="317" t="str">
        <f>'Conto economico'!$D$8</f>
        <v>n+1 
(1° anno PSR)</v>
      </c>
      <c r="L76" s="317" t="str">
        <f>'Conto economico'!$I$8</f>
        <v>n+6</v>
      </c>
      <c r="M76" s="318" t="str">
        <f>'Conto economico'!$J$8</f>
        <v>1° anno dopo l'attuazione</v>
      </c>
      <c r="N76" s="319" t="s">
        <v>423</v>
      </c>
      <c r="O76" s="318" t="s">
        <v>424</v>
      </c>
      <c r="P76" s="316" t="s">
        <v>105</v>
      </c>
      <c r="Q76" s="317" t="str">
        <f>'Conto economico'!$C$8</f>
        <v>n = anno precedente</v>
      </c>
      <c r="R76" s="317" t="str">
        <f>'Conto economico'!$D$8</f>
        <v>n+1 
(1° anno PSR)</v>
      </c>
      <c r="S76" s="317" t="str">
        <f>'Conto economico'!$I$8</f>
        <v>n+6</v>
      </c>
      <c r="T76" s="318" t="str">
        <f>'Conto economico'!$J$8</f>
        <v>1° anno dopo l'attuazione</v>
      </c>
      <c r="U76" s="319" t="s">
        <v>423</v>
      </c>
      <c r="V76" s="318" t="s">
        <v>424</v>
      </c>
      <c r="W76" s="316" t="s">
        <v>105</v>
      </c>
      <c r="X76" s="317" t="str">
        <f>'Conto economico'!$C$8</f>
        <v>n = anno precedente</v>
      </c>
      <c r="Y76" s="317" t="str">
        <f>'Conto economico'!$D$8</f>
        <v>n+1 
(1° anno PSR)</v>
      </c>
      <c r="Z76" s="317" t="str">
        <f>'Conto economico'!$I$8</f>
        <v>n+6</v>
      </c>
      <c r="AA76" s="318" t="str">
        <f>'Conto economico'!$J$8</f>
        <v>1° anno dopo l'attuazione</v>
      </c>
      <c r="AB76" s="319" t="s">
        <v>423</v>
      </c>
      <c r="AC76" s="318" t="s">
        <v>424</v>
      </c>
      <c r="AE76" s="10"/>
      <c r="AH76" s="10"/>
      <c r="AI76" s="10"/>
      <c r="AJ76" s="10"/>
    </row>
    <row r="77" spans="1:36" outlineLevel="1" x14ac:dyDescent="0.2">
      <c r="A77" s="320" t="s">
        <v>120</v>
      </c>
      <c r="B77" s="321" t="s">
        <v>116</v>
      </c>
      <c r="C77" s="174"/>
      <c r="D77" s="174"/>
      <c r="E77" s="174"/>
      <c r="F77" s="165"/>
      <c r="G77" s="322" t="str">
        <f>IFERROR(E77/C77,"")</f>
        <v/>
      </c>
      <c r="H77" s="323" t="str">
        <f>IFERROR(F77/C77,"")</f>
        <v/>
      </c>
      <c r="I77" s="321" t="s">
        <v>116</v>
      </c>
      <c r="J77" s="174"/>
      <c r="K77" s="174"/>
      <c r="L77" s="174"/>
      <c r="M77" s="165"/>
      <c r="N77" s="322" t="str">
        <f>IFERROR(L77/J77,"")</f>
        <v/>
      </c>
      <c r="O77" s="323" t="str">
        <f>IFERROR(M77/J77,"")</f>
        <v/>
      </c>
      <c r="P77" s="321" t="s">
        <v>116</v>
      </c>
      <c r="Q77" s="174"/>
      <c r="R77" s="174"/>
      <c r="S77" s="174"/>
      <c r="T77" s="165"/>
      <c r="U77" s="322" t="str">
        <f>IFERROR(S77/Q77,"")</f>
        <v/>
      </c>
      <c r="V77" s="323" t="str">
        <f>IFERROR(T77/Q77,"")</f>
        <v/>
      </c>
      <c r="W77" s="321" t="s">
        <v>116</v>
      </c>
      <c r="X77" s="324"/>
      <c r="Y77" s="174"/>
      <c r="Z77" s="174"/>
      <c r="AA77" s="165"/>
      <c r="AB77" s="322">
        <f>Z77-X77</f>
        <v>0</v>
      </c>
      <c r="AC77" s="323">
        <f>AA77-X77</f>
        <v>0</v>
      </c>
    </row>
    <row r="78" spans="1:36" outlineLevel="1" x14ac:dyDescent="0.2">
      <c r="A78" s="325" t="s">
        <v>121</v>
      </c>
      <c r="B78" s="326" t="s">
        <v>105</v>
      </c>
      <c r="C78" s="187"/>
      <c r="D78" s="187"/>
      <c r="E78" s="187"/>
      <c r="F78" s="182"/>
      <c r="G78" s="327" t="str">
        <f t="shared" ref="G78:G79" si="22">IFERROR(E78/C78,"")</f>
        <v/>
      </c>
      <c r="H78" s="328" t="str">
        <f t="shared" ref="H78:H79" si="23">IFERROR(F78/C78,"")</f>
        <v/>
      </c>
      <c r="I78" s="326" t="s">
        <v>105</v>
      </c>
      <c r="J78" s="187"/>
      <c r="K78" s="187"/>
      <c r="L78" s="187"/>
      <c r="M78" s="182"/>
      <c r="N78" s="327" t="str">
        <f t="shared" ref="N78:N79" si="24">IFERROR(L78/J78,"")</f>
        <v/>
      </c>
      <c r="O78" s="328" t="str">
        <f t="shared" ref="O78:O79" si="25">IFERROR(M78/J78,"")</f>
        <v/>
      </c>
      <c r="P78" s="326" t="s">
        <v>105</v>
      </c>
      <c r="Q78" s="187"/>
      <c r="R78" s="187"/>
      <c r="S78" s="187"/>
      <c r="T78" s="182"/>
      <c r="U78" s="327" t="str">
        <f t="shared" ref="U78:U79" si="26">IFERROR(S78/Q78,"")</f>
        <v/>
      </c>
      <c r="V78" s="328" t="str">
        <f t="shared" ref="V78:V79" si="27">IFERROR(T78/Q78,"")</f>
        <v/>
      </c>
      <c r="W78" s="326" t="s">
        <v>105</v>
      </c>
      <c r="X78" s="329"/>
      <c r="Y78" s="187"/>
      <c r="Z78" s="187"/>
      <c r="AA78" s="182"/>
      <c r="AB78" s="327">
        <f>Z78-X78</f>
        <v>0</v>
      </c>
      <c r="AC78" s="328">
        <f>AA78-X78</f>
        <v>0</v>
      </c>
    </row>
    <row r="79" spans="1:36" outlineLevel="1" x14ac:dyDescent="0.2">
      <c r="A79" s="330" t="s">
        <v>122</v>
      </c>
      <c r="B79" s="331" t="str">
        <f>B77</f>
        <v>CHF /unità</v>
      </c>
      <c r="C79" s="217"/>
      <c r="D79" s="217"/>
      <c r="E79" s="217"/>
      <c r="F79" s="208"/>
      <c r="G79" s="332" t="str">
        <f t="shared" si="22"/>
        <v/>
      </c>
      <c r="H79" s="333" t="str">
        <f t="shared" si="23"/>
        <v/>
      </c>
      <c r="I79" s="331" t="s">
        <v>116</v>
      </c>
      <c r="J79" s="217"/>
      <c r="K79" s="217"/>
      <c r="L79" s="217"/>
      <c r="M79" s="208"/>
      <c r="N79" s="332" t="str">
        <f t="shared" si="24"/>
        <v/>
      </c>
      <c r="O79" s="333" t="str">
        <f t="shared" si="25"/>
        <v/>
      </c>
      <c r="P79" s="331" t="s">
        <v>116</v>
      </c>
      <c r="Q79" s="217"/>
      <c r="R79" s="217"/>
      <c r="S79" s="217"/>
      <c r="T79" s="208"/>
      <c r="U79" s="332" t="str">
        <f t="shared" si="26"/>
        <v/>
      </c>
      <c r="V79" s="333" t="str">
        <f t="shared" si="27"/>
        <v/>
      </c>
      <c r="W79" s="331" t="s">
        <v>116</v>
      </c>
      <c r="X79" s="334"/>
      <c r="Y79" s="217"/>
      <c r="Z79" s="217"/>
      <c r="AA79" s="208"/>
      <c r="AB79" s="332">
        <f>Z79-X79</f>
        <v>0</v>
      </c>
      <c r="AC79" s="333">
        <f>AA79-X79</f>
        <v>0</v>
      </c>
    </row>
    <row r="80" spans="1:36" outlineLevel="1" x14ac:dyDescent="0.2">
      <c r="A80" s="320" t="s">
        <v>123</v>
      </c>
      <c r="B80" s="982" t="s">
        <v>117</v>
      </c>
      <c r="C80" s="983"/>
      <c r="D80" s="983"/>
      <c r="E80" s="983"/>
      <c r="F80" s="984"/>
      <c r="G80" s="335"/>
      <c r="H80" s="336"/>
      <c r="I80" s="982" t="s">
        <v>117</v>
      </c>
      <c r="J80" s="983"/>
      <c r="K80" s="983"/>
      <c r="L80" s="983"/>
      <c r="M80" s="984"/>
      <c r="N80" s="335"/>
      <c r="O80" s="336"/>
      <c r="P80" s="982" t="s">
        <v>117</v>
      </c>
      <c r="Q80" s="983"/>
      <c r="R80" s="983"/>
      <c r="S80" s="983"/>
      <c r="T80" s="984"/>
      <c r="U80" s="335"/>
      <c r="V80" s="336"/>
      <c r="W80" s="982" t="s">
        <v>117</v>
      </c>
      <c r="X80" s="983"/>
      <c r="Y80" s="983"/>
      <c r="Z80" s="983"/>
      <c r="AA80" s="984"/>
      <c r="AB80" s="335"/>
      <c r="AC80" s="336"/>
    </row>
    <row r="81" spans="1:36" outlineLevel="1" x14ac:dyDescent="0.2">
      <c r="A81" s="325"/>
      <c r="B81" s="985"/>
      <c r="C81" s="986"/>
      <c r="D81" s="986"/>
      <c r="E81" s="986"/>
      <c r="F81" s="987"/>
      <c r="G81" s="337"/>
      <c r="H81" s="338"/>
      <c r="I81" s="985"/>
      <c r="J81" s="986"/>
      <c r="K81" s="986"/>
      <c r="L81" s="986"/>
      <c r="M81" s="987"/>
      <c r="N81" s="337"/>
      <c r="O81" s="338"/>
      <c r="P81" s="985"/>
      <c r="Q81" s="986"/>
      <c r="R81" s="986"/>
      <c r="S81" s="986"/>
      <c r="T81" s="987"/>
      <c r="U81" s="337"/>
      <c r="V81" s="338"/>
      <c r="W81" s="985"/>
      <c r="X81" s="986"/>
      <c r="Y81" s="986"/>
      <c r="Z81" s="986"/>
      <c r="AA81" s="987"/>
      <c r="AB81" s="337"/>
      <c r="AC81" s="338"/>
    </row>
    <row r="82" spans="1:36" outlineLevel="1" x14ac:dyDescent="0.2">
      <c r="A82" s="325"/>
      <c r="B82" s="985"/>
      <c r="C82" s="986"/>
      <c r="D82" s="986"/>
      <c r="E82" s="986"/>
      <c r="F82" s="987"/>
      <c r="G82" s="337"/>
      <c r="H82" s="338"/>
      <c r="I82" s="985"/>
      <c r="J82" s="986"/>
      <c r="K82" s="986"/>
      <c r="L82" s="986"/>
      <c r="M82" s="987"/>
      <c r="N82" s="337"/>
      <c r="O82" s="338"/>
      <c r="P82" s="985"/>
      <c r="Q82" s="986"/>
      <c r="R82" s="986"/>
      <c r="S82" s="986"/>
      <c r="T82" s="987"/>
      <c r="U82" s="337"/>
      <c r="V82" s="338"/>
      <c r="W82" s="985"/>
      <c r="X82" s="986"/>
      <c r="Y82" s="986"/>
      <c r="Z82" s="986"/>
      <c r="AA82" s="987"/>
      <c r="AB82" s="337"/>
      <c r="AC82" s="338"/>
    </row>
    <row r="83" spans="1:36" x14ac:dyDescent="0.2">
      <c r="B83" s="112"/>
      <c r="C83" s="279"/>
      <c r="D83" s="279"/>
      <c r="E83" s="279"/>
      <c r="F83" s="279"/>
      <c r="G83" s="279"/>
      <c r="H83" s="279"/>
      <c r="I83" s="279"/>
      <c r="J83" s="279"/>
      <c r="X83" s="112"/>
      <c r="Y83" s="10"/>
    </row>
    <row r="84" spans="1:36" s="99" customFormat="1" collapsed="1" x14ac:dyDescent="0.2">
      <c r="A84" s="235" t="s">
        <v>139</v>
      </c>
      <c r="B84" s="235"/>
      <c r="C84" s="235"/>
      <c r="D84" s="235"/>
      <c r="E84" s="235"/>
      <c r="F84" s="235"/>
      <c r="G84" s="235"/>
      <c r="H84" s="235"/>
      <c r="I84" s="235"/>
      <c r="J84" s="235"/>
      <c r="K84" s="235"/>
      <c r="L84" s="235"/>
      <c r="M84" s="235"/>
      <c r="N84" s="235"/>
      <c r="O84" s="235"/>
      <c r="P84" s="235"/>
      <c r="Q84" s="235"/>
      <c r="R84" s="235"/>
      <c r="S84" s="235"/>
      <c r="T84" s="235"/>
      <c r="U84" s="235"/>
      <c r="V84" s="235"/>
      <c r="W84" s="235"/>
      <c r="X84" s="236"/>
      <c r="Y84" s="235"/>
      <c r="Z84" s="235"/>
      <c r="AA84" s="235"/>
      <c r="AB84" s="235"/>
      <c r="AC84" s="235"/>
      <c r="AD84" s="235"/>
      <c r="AE84" s="235"/>
      <c r="AF84" s="235"/>
      <c r="AG84" s="235"/>
    </row>
    <row r="85" spans="1:36" outlineLevel="1" x14ac:dyDescent="0.2">
      <c r="A85" s="126"/>
      <c r="X85" s="112"/>
      <c r="Y85" s="10"/>
    </row>
    <row r="86" spans="1:36" outlineLevel="1" x14ac:dyDescent="0.2">
      <c r="A86" s="309"/>
      <c r="B86" s="310" t="s">
        <v>113</v>
      </c>
      <c r="C86" s="311"/>
      <c r="D86" s="312"/>
      <c r="F86" s="313"/>
      <c r="G86" s="989" t="s">
        <v>422</v>
      </c>
      <c r="H86" s="990"/>
      <c r="I86" s="310" t="s">
        <v>106</v>
      </c>
      <c r="J86" s="311"/>
      <c r="K86" s="312"/>
      <c r="M86" s="313"/>
      <c r="N86" s="989" t="s">
        <v>422</v>
      </c>
      <c r="O86" s="990"/>
      <c r="P86" s="310" t="s">
        <v>104</v>
      </c>
      <c r="Q86" s="311"/>
      <c r="R86" s="312"/>
      <c r="T86" s="313"/>
      <c r="U86" s="989" t="s">
        <v>422</v>
      </c>
      <c r="V86" s="990"/>
      <c r="W86" s="310" t="s">
        <v>128</v>
      </c>
      <c r="X86" s="314"/>
      <c r="Y86" s="312"/>
      <c r="AA86" s="313"/>
      <c r="AB86" s="989" t="s">
        <v>422</v>
      </c>
      <c r="AC86" s="990"/>
    </row>
    <row r="87" spans="1:36" s="112" customFormat="1" ht="78.75" outlineLevel="1" x14ac:dyDescent="0.2">
      <c r="A87" s="315" t="s">
        <v>126</v>
      </c>
      <c r="B87" s="316" t="s">
        <v>105</v>
      </c>
      <c r="C87" s="317" t="str">
        <f>'Conto economico'!$C$8</f>
        <v>n = anno precedente</v>
      </c>
      <c r="D87" s="317" t="str">
        <f>'Conto economico'!$D$8</f>
        <v>n+1 
(1° anno PSR)</v>
      </c>
      <c r="E87" s="317" t="str">
        <f>'Conto economico'!$I$8</f>
        <v>n+6</v>
      </c>
      <c r="F87" s="318" t="str">
        <f>'Conto economico'!$J$8</f>
        <v>1° anno dopo l'attuazione</v>
      </c>
      <c r="G87" s="319" t="s">
        <v>423</v>
      </c>
      <c r="H87" s="318" t="s">
        <v>424</v>
      </c>
      <c r="I87" s="316" t="s">
        <v>105</v>
      </c>
      <c r="J87" s="317" t="str">
        <f>'Conto economico'!$C$8</f>
        <v>n = anno precedente</v>
      </c>
      <c r="K87" s="317" t="str">
        <f>'Conto economico'!$D$8</f>
        <v>n+1 
(1° anno PSR)</v>
      </c>
      <c r="L87" s="317" t="str">
        <f>'Conto economico'!$I$8</f>
        <v>n+6</v>
      </c>
      <c r="M87" s="318" t="str">
        <f>'Conto economico'!$J$8</f>
        <v>1° anno dopo l'attuazione</v>
      </c>
      <c r="N87" s="319" t="s">
        <v>423</v>
      </c>
      <c r="O87" s="318" t="s">
        <v>424</v>
      </c>
      <c r="P87" s="316" t="s">
        <v>105</v>
      </c>
      <c r="Q87" s="317" t="str">
        <f>'Conto economico'!$C$8</f>
        <v>n = anno precedente</v>
      </c>
      <c r="R87" s="317" t="str">
        <f>'Conto economico'!$D$8</f>
        <v>n+1 
(1° anno PSR)</v>
      </c>
      <c r="S87" s="317" t="str">
        <f>'Conto economico'!$I$8</f>
        <v>n+6</v>
      </c>
      <c r="T87" s="318" t="str">
        <f>'Conto economico'!$J$8</f>
        <v>1° anno dopo l'attuazione</v>
      </c>
      <c r="U87" s="319" t="s">
        <v>423</v>
      </c>
      <c r="V87" s="318" t="s">
        <v>424</v>
      </c>
      <c r="W87" s="316" t="s">
        <v>105</v>
      </c>
      <c r="X87" s="317" t="str">
        <f>'Conto economico'!$C$8</f>
        <v>n = anno precedente</v>
      </c>
      <c r="Y87" s="317" t="str">
        <f>'Conto economico'!$D$8</f>
        <v>n+1 
(1° anno PSR)</v>
      </c>
      <c r="Z87" s="317" t="str">
        <f>'Conto economico'!$I$8</f>
        <v>n+6</v>
      </c>
      <c r="AA87" s="318" t="str">
        <f>'Conto economico'!$J$8</f>
        <v>1° anno dopo l'attuazione</v>
      </c>
      <c r="AB87" s="319" t="s">
        <v>423</v>
      </c>
      <c r="AC87" s="318" t="s">
        <v>424</v>
      </c>
      <c r="AE87" s="10"/>
      <c r="AH87" s="10"/>
      <c r="AI87" s="10"/>
      <c r="AJ87" s="10"/>
    </row>
    <row r="88" spans="1:36" outlineLevel="1" x14ac:dyDescent="0.2">
      <c r="A88" s="339" t="s">
        <v>125</v>
      </c>
      <c r="B88" s="321" t="s">
        <v>116</v>
      </c>
      <c r="C88" s="174"/>
      <c r="D88" s="174"/>
      <c r="E88" s="174"/>
      <c r="F88" s="165"/>
      <c r="G88" s="322" t="str">
        <f>IFERROR(E88/C88,"")</f>
        <v/>
      </c>
      <c r="H88" s="323" t="str">
        <f>IFERROR(F88/C88,"")</f>
        <v/>
      </c>
      <c r="I88" s="321" t="s">
        <v>116</v>
      </c>
      <c r="J88" s="174"/>
      <c r="K88" s="174"/>
      <c r="L88" s="174"/>
      <c r="M88" s="165"/>
      <c r="N88" s="322" t="str">
        <f>IFERROR(L88/J88,"")</f>
        <v/>
      </c>
      <c r="O88" s="323" t="str">
        <f>IFERROR(M88/J88,"")</f>
        <v/>
      </c>
      <c r="P88" s="321" t="s">
        <v>116</v>
      </c>
      <c r="Q88" s="174"/>
      <c r="R88" s="174"/>
      <c r="S88" s="174"/>
      <c r="T88" s="165"/>
      <c r="U88" s="322" t="str">
        <f>IFERROR(S88/Q88,"")</f>
        <v/>
      </c>
      <c r="V88" s="323" t="str">
        <f>IFERROR(T88/Q88,"")</f>
        <v/>
      </c>
      <c r="W88" s="321" t="s">
        <v>116</v>
      </c>
      <c r="X88" s="324"/>
      <c r="Y88" s="174"/>
      <c r="Z88" s="174"/>
      <c r="AA88" s="165"/>
      <c r="AB88" s="322" t="str">
        <f>IFERROR(Z88/X88,"")</f>
        <v/>
      </c>
      <c r="AC88" s="323" t="str">
        <f>IFERROR(AA88/X88,"")</f>
        <v/>
      </c>
    </row>
    <row r="89" spans="1:36" outlineLevel="1" x14ac:dyDescent="0.2">
      <c r="A89" s="340" t="s">
        <v>124</v>
      </c>
      <c r="B89" s="326" t="s">
        <v>105</v>
      </c>
      <c r="C89" s="187"/>
      <c r="D89" s="187"/>
      <c r="E89" s="187"/>
      <c r="F89" s="182"/>
      <c r="G89" s="327" t="str">
        <f t="shared" ref="G89" si="28">IFERROR(E89/C89,"")</f>
        <v/>
      </c>
      <c r="H89" s="328" t="str">
        <f t="shared" ref="H89" si="29">IFERROR(F89/C89,"")</f>
        <v/>
      </c>
      <c r="I89" s="326" t="s">
        <v>105</v>
      </c>
      <c r="J89" s="187"/>
      <c r="K89" s="187"/>
      <c r="L89" s="187"/>
      <c r="M89" s="182"/>
      <c r="N89" s="327" t="str">
        <f t="shared" ref="N89" si="30">IFERROR(L89/J89,"")</f>
        <v/>
      </c>
      <c r="O89" s="328" t="str">
        <f t="shared" ref="O89" si="31">IFERROR(M89/J89,"")</f>
        <v/>
      </c>
      <c r="P89" s="326" t="s">
        <v>105</v>
      </c>
      <c r="Q89" s="187"/>
      <c r="R89" s="187"/>
      <c r="S89" s="187"/>
      <c r="T89" s="182"/>
      <c r="U89" s="327" t="str">
        <f t="shared" ref="U89" si="32">IFERROR(S89/Q89,"")</f>
        <v/>
      </c>
      <c r="V89" s="328" t="str">
        <f t="shared" ref="V89" si="33">IFERROR(T89/Q89,"")</f>
        <v/>
      </c>
      <c r="W89" s="326" t="s">
        <v>105</v>
      </c>
      <c r="X89" s="329"/>
      <c r="Y89" s="187"/>
      <c r="Z89" s="187"/>
      <c r="AA89" s="182"/>
      <c r="AB89" s="327" t="str">
        <f t="shared" ref="AB89" si="34">IFERROR(Z89/X89,"")</f>
        <v/>
      </c>
      <c r="AC89" s="328" t="str">
        <f t="shared" ref="AC89" si="35">IFERROR(AA89/X89,"")</f>
        <v/>
      </c>
    </row>
    <row r="90" spans="1:36" outlineLevel="1" x14ac:dyDescent="0.2">
      <c r="A90" s="320" t="s">
        <v>123</v>
      </c>
      <c r="B90" s="982" t="s">
        <v>117</v>
      </c>
      <c r="C90" s="983"/>
      <c r="D90" s="983"/>
      <c r="E90" s="983"/>
      <c r="F90" s="984"/>
      <c r="G90" s="335"/>
      <c r="H90" s="336"/>
      <c r="I90" s="982" t="s">
        <v>117</v>
      </c>
      <c r="J90" s="983"/>
      <c r="K90" s="983"/>
      <c r="L90" s="983"/>
      <c r="M90" s="984"/>
      <c r="N90" s="335"/>
      <c r="O90" s="336"/>
      <c r="P90" s="982" t="s">
        <v>117</v>
      </c>
      <c r="Q90" s="983"/>
      <c r="R90" s="983"/>
      <c r="S90" s="983"/>
      <c r="T90" s="984"/>
      <c r="U90" s="335"/>
      <c r="V90" s="336"/>
      <c r="W90" s="982" t="s">
        <v>117</v>
      </c>
      <c r="X90" s="983"/>
      <c r="Y90" s="983"/>
      <c r="Z90" s="983"/>
      <c r="AA90" s="984"/>
      <c r="AB90" s="335"/>
      <c r="AC90" s="336"/>
    </row>
    <row r="91" spans="1:36" outlineLevel="1" x14ac:dyDescent="0.2">
      <c r="A91" s="325"/>
      <c r="B91" s="985"/>
      <c r="C91" s="986"/>
      <c r="D91" s="986"/>
      <c r="E91" s="986"/>
      <c r="F91" s="987"/>
      <c r="G91" s="337"/>
      <c r="H91" s="338"/>
      <c r="I91" s="985"/>
      <c r="J91" s="986"/>
      <c r="K91" s="986"/>
      <c r="L91" s="986"/>
      <c r="M91" s="987"/>
      <c r="N91" s="337"/>
      <c r="O91" s="338"/>
      <c r="P91" s="985"/>
      <c r="Q91" s="986"/>
      <c r="R91" s="986"/>
      <c r="S91" s="986"/>
      <c r="T91" s="987"/>
      <c r="U91" s="337"/>
      <c r="V91" s="338"/>
      <c r="W91" s="985"/>
      <c r="X91" s="986"/>
      <c r="Y91" s="986"/>
      <c r="Z91" s="986"/>
      <c r="AA91" s="987"/>
      <c r="AB91" s="337"/>
      <c r="AC91" s="338"/>
    </row>
    <row r="92" spans="1:36" outlineLevel="1" x14ac:dyDescent="0.2">
      <c r="A92" s="325"/>
      <c r="B92" s="985"/>
      <c r="C92" s="986"/>
      <c r="D92" s="986"/>
      <c r="E92" s="986"/>
      <c r="F92" s="987"/>
      <c r="G92" s="337"/>
      <c r="H92" s="338"/>
      <c r="I92" s="985"/>
      <c r="J92" s="986"/>
      <c r="K92" s="986"/>
      <c r="L92" s="986"/>
      <c r="M92" s="987"/>
      <c r="N92" s="337"/>
      <c r="O92" s="338"/>
      <c r="P92" s="985"/>
      <c r="Q92" s="986"/>
      <c r="R92" s="986"/>
      <c r="S92" s="986"/>
      <c r="T92" s="987"/>
      <c r="U92" s="337"/>
      <c r="V92" s="338"/>
      <c r="W92" s="985"/>
      <c r="X92" s="986"/>
      <c r="Y92" s="986"/>
      <c r="Z92" s="986"/>
      <c r="AA92" s="987"/>
      <c r="AB92" s="337"/>
      <c r="AC92" s="338"/>
    </row>
    <row r="93" spans="1:36" x14ac:dyDescent="0.2">
      <c r="X93" s="112"/>
      <c r="Y93" s="10"/>
    </row>
    <row r="94" spans="1:36" s="99" customFormat="1" collapsed="1" x14ac:dyDescent="0.2">
      <c r="A94" s="235" t="s">
        <v>138</v>
      </c>
      <c r="B94" s="235"/>
      <c r="C94" s="235"/>
      <c r="D94" s="235"/>
      <c r="E94" s="235"/>
      <c r="F94" s="235"/>
      <c r="G94" s="235"/>
      <c r="H94" s="235"/>
      <c r="I94" s="235"/>
      <c r="J94" s="235"/>
      <c r="K94" s="235"/>
      <c r="L94" s="235"/>
      <c r="M94" s="235"/>
      <c r="N94" s="235"/>
      <c r="O94" s="235"/>
      <c r="P94" s="235"/>
      <c r="Q94" s="235"/>
      <c r="R94" s="235"/>
      <c r="S94" s="235"/>
      <c r="T94" s="235"/>
      <c r="U94" s="235"/>
      <c r="V94" s="235"/>
      <c r="W94" s="235"/>
      <c r="X94" s="236"/>
      <c r="Y94" s="235"/>
      <c r="Z94" s="235"/>
      <c r="AA94" s="235"/>
      <c r="AB94" s="235"/>
      <c r="AC94" s="235"/>
      <c r="AD94" s="235"/>
      <c r="AE94" s="235"/>
      <c r="AF94" s="235"/>
      <c r="AG94" s="235"/>
    </row>
    <row r="95" spans="1:36" s="137" customFormat="1" outlineLevel="1" x14ac:dyDescent="0.2">
      <c r="A95" s="341"/>
      <c r="B95" s="310" t="s">
        <v>115</v>
      </c>
      <c r="C95" s="341"/>
      <c r="D95" s="341"/>
      <c r="E95" s="341"/>
      <c r="F95" s="341"/>
      <c r="G95" s="989" t="s">
        <v>422</v>
      </c>
      <c r="H95" s="990"/>
      <c r="I95" s="342" t="s">
        <v>114</v>
      </c>
      <c r="J95" s="341"/>
      <c r="K95" s="341"/>
      <c r="L95" s="341"/>
      <c r="M95" s="341"/>
      <c r="N95" s="989" t="s">
        <v>422</v>
      </c>
      <c r="O95" s="990"/>
      <c r="P95" s="342" t="s">
        <v>118</v>
      </c>
      <c r="Q95" s="341"/>
      <c r="R95" s="341"/>
      <c r="S95" s="341"/>
      <c r="T95" s="341"/>
      <c r="U95" s="989" t="s">
        <v>422</v>
      </c>
      <c r="V95" s="990"/>
      <c r="W95" s="342" t="s">
        <v>129</v>
      </c>
      <c r="X95" s="343"/>
      <c r="Y95" s="341"/>
      <c r="Z95" s="341"/>
      <c r="AA95" s="341"/>
      <c r="AB95" s="989" t="s">
        <v>422</v>
      </c>
      <c r="AC95" s="990"/>
      <c r="AE95" s="10"/>
      <c r="AH95" s="10"/>
      <c r="AI95" s="10"/>
      <c r="AJ95" s="10"/>
    </row>
    <row r="96" spans="1:36" s="112" customFormat="1" ht="78.75" outlineLevel="1" x14ac:dyDescent="0.2">
      <c r="A96" s="315"/>
      <c r="B96" s="316" t="s">
        <v>105</v>
      </c>
      <c r="C96" s="317" t="str">
        <f>'Conto economico'!$C$8</f>
        <v>n = anno precedente</v>
      </c>
      <c r="D96" s="317" t="str">
        <f>'Conto economico'!$D$8</f>
        <v>n+1 
(1° anno PSR)</v>
      </c>
      <c r="E96" s="317" t="str">
        <f>'Conto economico'!$I$8</f>
        <v>n+6</v>
      </c>
      <c r="F96" s="318" t="str">
        <f>'Conto economico'!$J$8</f>
        <v>1° anno dopo l'attuazione</v>
      </c>
      <c r="G96" s="319" t="s">
        <v>423</v>
      </c>
      <c r="H96" s="318" t="s">
        <v>424</v>
      </c>
      <c r="I96" s="316" t="s">
        <v>105</v>
      </c>
      <c r="J96" s="317" t="str">
        <f>'Conto economico'!$C$8</f>
        <v>n = anno precedente</v>
      </c>
      <c r="K96" s="317" t="str">
        <f>'Conto economico'!$D$8</f>
        <v>n+1 
(1° anno PSR)</v>
      </c>
      <c r="L96" s="317" t="str">
        <f>'Conto economico'!$I$8</f>
        <v>n+6</v>
      </c>
      <c r="M96" s="318" t="str">
        <f>'Conto economico'!$J$8</f>
        <v>1° anno dopo l'attuazione</v>
      </c>
      <c r="N96" s="319" t="s">
        <v>423</v>
      </c>
      <c r="O96" s="318" t="s">
        <v>424</v>
      </c>
      <c r="P96" s="316" t="s">
        <v>105</v>
      </c>
      <c r="Q96" s="317" t="str">
        <f>'Conto economico'!$C$8</f>
        <v>n = anno precedente</v>
      </c>
      <c r="R96" s="317" t="str">
        <f>'Conto economico'!$D$8</f>
        <v>n+1 
(1° anno PSR)</v>
      </c>
      <c r="S96" s="317" t="str">
        <f>'Conto economico'!$I$8</f>
        <v>n+6</v>
      </c>
      <c r="T96" s="318" t="str">
        <f>'Conto economico'!$J$8</f>
        <v>1° anno dopo l'attuazione</v>
      </c>
      <c r="U96" s="319" t="s">
        <v>423</v>
      </c>
      <c r="V96" s="318" t="s">
        <v>424</v>
      </c>
      <c r="W96" s="316" t="s">
        <v>105</v>
      </c>
      <c r="X96" s="317" t="str">
        <f>'Conto economico'!$C$8</f>
        <v>n = anno precedente</v>
      </c>
      <c r="Y96" s="317" t="str">
        <f>'Conto economico'!$D$8</f>
        <v>n+1 
(1° anno PSR)</v>
      </c>
      <c r="Z96" s="317" t="str">
        <f>'Conto economico'!$I$8</f>
        <v>n+6</v>
      </c>
      <c r="AA96" s="318" t="str">
        <f>'Conto economico'!$J$8</f>
        <v>1° anno dopo l'attuazione</v>
      </c>
      <c r="AB96" s="319" t="s">
        <v>423</v>
      </c>
      <c r="AC96" s="318" t="s">
        <v>424</v>
      </c>
      <c r="AE96" s="10"/>
      <c r="AH96" s="10"/>
      <c r="AI96" s="10"/>
      <c r="AJ96" s="10"/>
    </row>
    <row r="97" spans="1:35" ht="31.5" outlineLevel="1" x14ac:dyDescent="0.2">
      <c r="A97" s="344" t="s">
        <v>140</v>
      </c>
      <c r="B97" s="321" t="s">
        <v>95</v>
      </c>
      <c r="C97" s="174"/>
      <c r="D97" s="174"/>
      <c r="E97" s="174"/>
      <c r="F97" s="165"/>
      <c r="G97" s="322" t="str">
        <f>IFERROR(E97/C97,"")</f>
        <v/>
      </c>
      <c r="H97" s="323" t="str">
        <f>IFERROR(F97/C97,"")</f>
        <v/>
      </c>
      <c r="I97" s="321" t="s">
        <v>95</v>
      </c>
      <c r="J97" s="174"/>
      <c r="K97" s="174"/>
      <c r="L97" s="174"/>
      <c r="M97" s="165"/>
      <c r="N97" s="322" t="str">
        <f>IFERROR(L97/J97,"")</f>
        <v/>
      </c>
      <c r="O97" s="323" t="str">
        <f>IFERROR(M97/J97,"")</f>
        <v/>
      </c>
      <c r="P97" s="321" t="s">
        <v>95</v>
      </c>
      <c r="Q97" s="174"/>
      <c r="R97" s="174"/>
      <c r="S97" s="174"/>
      <c r="T97" s="165"/>
      <c r="U97" s="322" t="str">
        <f>IFERROR(S97/Q97,"")</f>
        <v/>
      </c>
      <c r="V97" s="323" t="str">
        <f>IFERROR(T97/Q97,"")</f>
        <v/>
      </c>
      <c r="W97" s="321" t="s">
        <v>95</v>
      </c>
      <c r="X97" s="324"/>
      <c r="Y97" s="174"/>
      <c r="Z97" s="174"/>
      <c r="AA97" s="165"/>
      <c r="AB97" s="322" t="str">
        <f>IFERROR(Z97/X97,"")</f>
        <v/>
      </c>
      <c r="AC97" s="323" t="str">
        <f>IFERROR(AA97/X97,"")</f>
        <v/>
      </c>
    </row>
    <row r="98" spans="1:35" ht="31.5" outlineLevel="1" x14ac:dyDescent="0.2">
      <c r="A98" s="344" t="s">
        <v>141</v>
      </c>
      <c r="B98" s="326" t="s">
        <v>9</v>
      </c>
      <c r="C98" s="187"/>
      <c r="D98" s="187"/>
      <c r="E98" s="187"/>
      <c r="F98" s="182"/>
      <c r="G98" s="327" t="str">
        <f t="shared" ref="G98" si="36">IFERROR(E98/C98,"")</f>
        <v/>
      </c>
      <c r="H98" s="328" t="str">
        <f t="shared" ref="H98" si="37">IFERROR(F98/C98,"")</f>
        <v/>
      </c>
      <c r="I98" s="326" t="s">
        <v>9</v>
      </c>
      <c r="J98" s="187"/>
      <c r="K98" s="187"/>
      <c r="L98" s="187"/>
      <c r="M98" s="182"/>
      <c r="N98" s="327" t="str">
        <f t="shared" ref="N98" si="38">IFERROR(L98/J98,"")</f>
        <v/>
      </c>
      <c r="O98" s="328" t="str">
        <f t="shared" ref="O98" si="39">IFERROR(M98/J98,"")</f>
        <v/>
      </c>
      <c r="P98" s="326" t="s">
        <v>9</v>
      </c>
      <c r="Q98" s="187"/>
      <c r="R98" s="187"/>
      <c r="S98" s="187"/>
      <c r="T98" s="182"/>
      <c r="U98" s="327" t="str">
        <f t="shared" ref="U98" si="40">IFERROR(S98/Q98,"")</f>
        <v/>
      </c>
      <c r="V98" s="328" t="str">
        <f t="shared" ref="V98" si="41">IFERROR(T98/Q98,"")</f>
        <v/>
      </c>
      <c r="W98" s="326" t="s">
        <v>9</v>
      </c>
      <c r="X98" s="329"/>
      <c r="Y98" s="187"/>
      <c r="Z98" s="187"/>
      <c r="AA98" s="182"/>
      <c r="AB98" s="327" t="str">
        <f t="shared" ref="AB98" si="42">IFERROR(Z98/X98,"")</f>
        <v/>
      </c>
      <c r="AC98" s="328" t="str">
        <f t="shared" ref="AC98" si="43">IFERROR(AA98/X98,"")</f>
        <v/>
      </c>
    </row>
    <row r="99" spans="1:35" outlineLevel="1" x14ac:dyDescent="0.2">
      <c r="A99" s="345" t="s">
        <v>137</v>
      </c>
      <c r="B99" s="982" t="s">
        <v>117</v>
      </c>
      <c r="C99" s="983"/>
      <c r="D99" s="983"/>
      <c r="E99" s="983"/>
      <c r="F99" s="984"/>
      <c r="G99" s="335"/>
      <c r="H99" s="336"/>
      <c r="I99" s="982" t="s">
        <v>117</v>
      </c>
      <c r="J99" s="983"/>
      <c r="K99" s="983"/>
      <c r="L99" s="983"/>
      <c r="M99" s="984"/>
      <c r="N99" s="335"/>
      <c r="O99" s="336"/>
      <c r="P99" s="982" t="s">
        <v>117</v>
      </c>
      <c r="Q99" s="983"/>
      <c r="R99" s="983"/>
      <c r="S99" s="983"/>
      <c r="T99" s="984"/>
      <c r="U99" s="335"/>
      <c r="V99" s="336"/>
      <c r="W99" s="982" t="s">
        <v>117</v>
      </c>
      <c r="X99" s="983"/>
      <c r="Y99" s="983"/>
      <c r="Z99" s="983"/>
      <c r="AA99" s="984"/>
      <c r="AB99" s="335"/>
      <c r="AC99" s="336"/>
    </row>
    <row r="100" spans="1:35" outlineLevel="1" x14ac:dyDescent="0.2">
      <c r="B100" s="985"/>
      <c r="C100" s="986"/>
      <c r="D100" s="986"/>
      <c r="E100" s="986"/>
      <c r="F100" s="987"/>
      <c r="G100" s="337"/>
      <c r="H100" s="338"/>
      <c r="I100" s="985"/>
      <c r="J100" s="986"/>
      <c r="K100" s="986"/>
      <c r="L100" s="986"/>
      <c r="M100" s="987"/>
      <c r="N100" s="337"/>
      <c r="O100" s="338"/>
      <c r="P100" s="985"/>
      <c r="Q100" s="986"/>
      <c r="R100" s="986"/>
      <c r="S100" s="986"/>
      <c r="T100" s="987"/>
      <c r="U100" s="337"/>
      <c r="V100" s="338"/>
      <c r="W100" s="985"/>
      <c r="X100" s="986"/>
      <c r="Y100" s="986"/>
      <c r="Z100" s="986"/>
      <c r="AA100" s="987"/>
      <c r="AB100" s="337"/>
      <c r="AC100" s="338"/>
    </row>
    <row r="101" spans="1:35" outlineLevel="1" x14ac:dyDescent="0.2">
      <c r="B101" s="985"/>
      <c r="C101" s="986"/>
      <c r="D101" s="986"/>
      <c r="E101" s="986"/>
      <c r="F101" s="987"/>
      <c r="G101" s="337"/>
      <c r="H101" s="338"/>
      <c r="I101" s="985"/>
      <c r="J101" s="986"/>
      <c r="K101" s="986"/>
      <c r="L101" s="986"/>
      <c r="M101" s="987"/>
      <c r="N101" s="337"/>
      <c r="O101" s="338"/>
      <c r="P101" s="985"/>
      <c r="Q101" s="986"/>
      <c r="R101" s="986"/>
      <c r="S101" s="986"/>
      <c r="T101" s="987"/>
      <c r="U101" s="337"/>
      <c r="V101" s="338"/>
      <c r="W101" s="985"/>
      <c r="X101" s="986"/>
      <c r="Y101" s="986"/>
      <c r="Z101" s="986"/>
      <c r="AA101" s="987"/>
      <c r="AB101" s="337"/>
      <c r="AC101" s="338"/>
    </row>
    <row r="104" spans="1:35" s="860" customFormat="1" ht="18" x14ac:dyDescent="0.2">
      <c r="A104" s="857" t="s">
        <v>16</v>
      </c>
      <c r="B104" s="858"/>
      <c r="C104" s="858"/>
      <c r="D104" s="858"/>
      <c r="E104" s="858"/>
      <c r="F104" s="858"/>
      <c r="G104" s="858"/>
      <c r="H104" s="858"/>
      <c r="I104" s="858"/>
      <c r="J104" s="857"/>
      <c r="K104" s="858"/>
      <c r="L104" s="858"/>
      <c r="M104" s="858"/>
      <c r="N104" s="858"/>
      <c r="O104" s="858"/>
      <c r="P104" s="858"/>
      <c r="Q104" s="858"/>
      <c r="R104" s="858"/>
      <c r="S104" s="858"/>
      <c r="T104" s="858"/>
      <c r="U104" s="858"/>
      <c r="V104" s="858"/>
      <c r="W104" s="858"/>
      <c r="X104" s="858"/>
      <c r="Y104" s="858"/>
      <c r="Z104" s="858"/>
      <c r="AA104" s="858"/>
      <c r="AB104" s="858"/>
      <c r="AC104" s="858"/>
      <c r="AD104" s="858"/>
      <c r="AE104" s="858"/>
      <c r="AF104" s="858"/>
      <c r="AG104" s="858"/>
      <c r="AH104" s="859"/>
      <c r="AI104" s="859"/>
    </row>
    <row r="105" spans="1:35" outlineLevel="1" x14ac:dyDescent="0.2">
      <c r="A105" s="133" t="s">
        <v>130</v>
      </c>
    </row>
    <row r="106" spans="1:35" s="354" customFormat="1" ht="31.5" outlineLevel="1" x14ac:dyDescent="0.2">
      <c r="A106" s="346" t="s">
        <v>131</v>
      </c>
      <c r="B106" s="346" t="s">
        <v>75</v>
      </c>
      <c r="C106" s="346" t="s">
        <v>76</v>
      </c>
      <c r="D106" s="347" t="s">
        <v>77</v>
      </c>
      <c r="E106" s="348" t="s">
        <v>18</v>
      </c>
      <c r="F106" s="349" t="str">
        <f>'Conto economico'!C8</f>
        <v>n = anno precedente</v>
      </c>
      <c r="G106" s="350" t="s">
        <v>79</v>
      </c>
      <c r="H106" s="351" t="s">
        <v>80</v>
      </c>
      <c r="I106" s="352" t="s">
        <v>81</v>
      </c>
      <c r="J106" s="351" t="s">
        <v>82</v>
      </c>
      <c r="K106" s="352" t="s">
        <v>83</v>
      </c>
      <c r="L106" s="351" t="s">
        <v>84</v>
      </c>
      <c r="M106" s="352" t="s">
        <v>85</v>
      </c>
      <c r="N106" s="351" t="s">
        <v>86</v>
      </c>
      <c r="O106" s="352" t="s">
        <v>87</v>
      </c>
      <c r="P106" s="351" t="s">
        <v>88</v>
      </c>
      <c r="Q106" s="352" t="s">
        <v>89</v>
      </c>
      <c r="R106" s="353" t="s">
        <v>90</v>
      </c>
      <c r="S106" s="350" t="s">
        <v>91</v>
      </c>
      <c r="T106" s="351" t="s">
        <v>92</v>
      </c>
      <c r="U106" s="352" t="s">
        <v>93</v>
      </c>
      <c r="V106" s="351" t="s">
        <v>94</v>
      </c>
      <c r="Y106" s="355"/>
    </row>
    <row r="107" spans="1:35" s="365" customFormat="1" ht="30.95" customHeight="1" outlineLevel="1" x14ac:dyDescent="0.2">
      <c r="A107" s="356" t="s">
        <v>409</v>
      </c>
      <c r="B107" s="357" t="str">
        <f>A54</f>
        <v>% soglia dell'utile</v>
      </c>
      <c r="C107" s="358" t="s">
        <v>410</v>
      </c>
      <c r="D107" s="357" t="s">
        <v>78</v>
      </c>
      <c r="E107" s="359"/>
      <c r="F107" s="360" t="str">
        <f>C54</f>
        <v>N/A</v>
      </c>
      <c r="G107" s="361" t="str">
        <f>D54</f>
        <v>N/A</v>
      </c>
      <c r="H107" s="362"/>
      <c r="I107" s="361" t="str">
        <f>E54</f>
        <v>N/A</v>
      </c>
      <c r="J107" s="362"/>
      <c r="K107" s="361" t="str">
        <f>F54</f>
        <v>N/A</v>
      </c>
      <c r="L107" s="362"/>
      <c r="M107" s="361" t="str">
        <f>G54</f>
        <v>N/A</v>
      </c>
      <c r="N107" s="362"/>
      <c r="O107" s="361" t="str">
        <f>H54</f>
        <v>N/A</v>
      </c>
      <c r="P107" s="362"/>
      <c r="Q107" s="361" t="str">
        <f>I54</f>
        <v>N/A</v>
      </c>
      <c r="R107" s="363"/>
      <c r="S107" s="364"/>
      <c r="T107" s="362"/>
      <c r="U107" s="361"/>
      <c r="V107" s="362"/>
      <c r="Y107" s="366"/>
    </row>
    <row r="108" spans="1:35" s="365" customFormat="1" ht="30.95" customHeight="1" outlineLevel="1" x14ac:dyDescent="0.2">
      <c r="A108" s="356" t="s">
        <v>409</v>
      </c>
      <c r="B108" s="357" t="str">
        <f t="shared" ref="B108:B113" si="44">A55</f>
        <v>Risultato netto annuo</v>
      </c>
      <c r="C108" s="367" t="s">
        <v>9</v>
      </c>
      <c r="D108" s="357" t="s">
        <v>78</v>
      </c>
      <c r="E108" s="368"/>
      <c r="F108" s="369">
        <f t="shared" ref="F108:F113" si="45">C55</f>
        <v>0</v>
      </c>
      <c r="G108" s="370">
        <f t="shared" ref="G108:G113" si="46">D55</f>
        <v>0</v>
      </c>
      <c r="H108" s="371"/>
      <c r="I108" s="370">
        <f t="shared" ref="I108:I113" si="47">E55</f>
        <v>0</v>
      </c>
      <c r="J108" s="371"/>
      <c r="K108" s="370">
        <f t="shared" ref="K108:K113" si="48">F55</f>
        <v>0</v>
      </c>
      <c r="L108" s="371"/>
      <c r="M108" s="370">
        <f t="shared" ref="M108:M113" si="49">G55</f>
        <v>0</v>
      </c>
      <c r="N108" s="371"/>
      <c r="O108" s="370">
        <f t="shared" ref="O108:O113" si="50">H55</f>
        <v>0</v>
      </c>
      <c r="P108" s="371"/>
      <c r="Q108" s="370">
        <f t="shared" ref="Q108:Q113" si="51">I55</f>
        <v>0</v>
      </c>
      <c r="R108" s="369"/>
      <c r="S108" s="372"/>
      <c r="T108" s="371"/>
      <c r="U108" s="370"/>
      <c r="V108" s="371"/>
      <c r="Y108" s="366"/>
    </row>
    <row r="109" spans="1:35" s="365" customFormat="1" ht="30.95" customHeight="1" outlineLevel="1" x14ac:dyDescent="0.2">
      <c r="A109" s="356" t="s">
        <v>409</v>
      </c>
      <c r="B109" s="357" t="str">
        <f t="shared" si="44"/>
        <v xml:space="preserve">Cashflow dall'attività </v>
      </c>
      <c r="C109" s="367" t="s">
        <v>9</v>
      </c>
      <c r="D109" s="357" t="s">
        <v>78</v>
      </c>
      <c r="E109" s="368"/>
      <c r="F109" s="369">
        <f t="shared" si="45"/>
        <v>0</v>
      </c>
      <c r="G109" s="370">
        <f t="shared" si="46"/>
        <v>0</v>
      </c>
      <c r="H109" s="371"/>
      <c r="I109" s="370">
        <f t="shared" si="47"/>
        <v>0</v>
      </c>
      <c r="J109" s="371"/>
      <c r="K109" s="370">
        <f t="shared" si="48"/>
        <v>0</v>
      </c>
      <c r="L109" s="371"/>
      <c r="M109" s="370">
        <f t="shared" si="49"/>
        <v>0</v>
      </c>
      <c r="N109" s="371"/>
      <c r="O109" s="370">
        <f t="shared" si="50"/>
        <v>0</v>
      </c>
      <c r="P109" s="371"/>
      <c r="Q109" s="370">
        <f t="shared" si="51"/>
        <v>0</v>
      </c>
      <c r="R109" s="369"/>
      <c r="S109" s="372"/>
      <c r="T109" s="371"/>
      <c r="U109" s="370"/>
      <c r="V109" s="371"/>
      <c r="Y109" s="366"/>
    </row>
    <row r="110" spans="1:35" s="365" customFormat="1" ht="30.95" customHeight="1" outlineLevel="1" x14ac:dyDescent="0.2">
      <c r="A110" s="356" t="s">
        <v>409</v>
      </c>
      <c r="B110" s="357" t="str">
        <f t="shared" si="44"/>
        <v>Capitale di terzi investito (cumulativo)</v>
      </c>
      <c r="C110" s="367" t="s">
        <v>9</v>
      </c>
      <c r="D110" s="357" t="s">
        <v>78</v>
      </c>
      <c r="E110" s="368"/>
      <c r="F110" s="369">
        <f t="shared" si="45"/>
        <v>0</v>
      </c>
      <c r="G110" s="370">
        <f t="shared" si="46"/>
        <v>0</v>
      </c>
      <c r="H110" s="371"/>
      <c r="I110" s="370">
        <f t="shared" si="47"/>
        <v>0</v>
      </c>
      <c r="J110" s="371"/>
      <c r="K110" s="370">
        <f t="shared" si="48"/>
        <v>0</v>
      </c>
      <c r="L110" s="371"/>
      <c r="M110" s="370">
        <f t="shared" si="49"/>
        <v>0</v>
      </c>
      <c r="N110" s="371"/>
      <c r="O110" s="370">
        <f t="shared" si="50"/>
        <v>0</v>
      </c>
      <c r="P110" s="371"/>
      <c r="Q110" s="370">
        <f t="shared" si="51"/>
        <v>0</v>
      </c>
      <c r="R110" s="369"/>
      <c r="S110" s="372"/>
      <c r="T110" s="371"/>
      <c r="U110" s="370"/>
      <c r="V110" s="371"/>
      <c r="Y110" s="366"/>
    </row>
    <row r="111" spans="1:35" s="365" customFormat="1" ht="30.95" customHeight="1" outlineLevel="1" x14ac:dyDescent="0.2">
      <c r="A111" s="356" t="s">
        <v>409</v>
      </c>
      <c r="B111" s="357" t="str">
        <f t="shared" si="44"/>
        <v>Fattore d'indebitamento</v>
      </c>
      <c r="C111" s="367" t="s">
        <v>411</v>
      </c>
      <c r="D111" s="357" t="s">
        <v>78</v>
      </c>
      <c r="E111" s="368"/>
      <c r="F111" s="369" t="str">
        <f t="shared" si="45"/>
        <v>N/A</v>
      </c>
      <c r="G111" s="370" t="str">
        <f t="shared" si="46"/>
        <v>N/A</v>
      </c>
      <c r="H111" s="371"/>
      <c r="I111" s="370" t="str">
        <f t="shared" si="47"/>
        <v>N/A</v>
      </c>
      <c r="J111" s="371"/>
      <c r="K111" s="370" t="str">
        <f t="shared" si="48"/>
        <v>N/A</v>
      </c>
      <c r="L111" s="371"/>
      <c r="M111" s="370" t="str">
        <f t="shared" si="49"/>
        <v>N/A</v>
      </c>
      <c r="N111" s="371"/>
      <c r="O111" s="370" t="str">
        <f t="shared" si="50"/>
        <v>N/A</v>
      </c>
      <c r="P111" s="371"/>
      <c r="Q111" s="370" t="str">
        <f t="shared" si="51"/>
        <v>N/A</v>
      </c>
      <c r="R111" s="369"/>
      <c r="S111" s="372"/>
      <c r="T111" s="371"/>
      <c r="U111" s="370"/>
      <c r="V111" s="371"/>
      <c r="Y111" s="366"/>
    </row>
    <row r="112" spans="1:35" s="365" customFormat="1" ht="30.95" customHeight="1" outlineLevel="1" x14ac:dyDescent="0.2">
      <c r="A112" s="356" t="s">
        <v>409</v>
      </c>
      <c r="B112" s="357" t="str">
        <f t="shared" si="44"/>
        <v>∆ risultato netto vs. capitale di terzi investito (cumulativo)</v>
      </c>
      <c r="C112" s="367" t="s">
        <v>411</v>
      </c>
      <c r="D112" s="357" t="s">
        <v>78</v>
      </c>
      <c r="E112" s="368"/>
      <c r="F112" s="369">
        <f t="shared" si="45"/>
        <v>0</v>
      </c>
      <c r="G112" s="370">
        <f t="shared" si="46"/>
        <v>0</v>
      </c>
      <c r="H112" s="371"/>
      <c r="I112" s="370">
        <f t="shared" si="47"/>
        <v>0</v>
      </c>
      <c r="J112" s="371"/>
      <c r="K112" s="370">
        <f t="shared" si="48"/>
        <v>0</v>
      </c>
      <c r="L112" s="371"/>
      <c r="M112" s="370">
        <f t="shared" si="49"/>
        <v>0</v>
      </c>
      <c r="N112" s="371"/>
      <c r="O112" s="370">
        <f t="shared" si="50"/>
        <v>0</v>
      </c>
      <c r="P112" s="371"/>
      <c r="Q112" s="370">
        <f t="shared" si="51"/>
        <v>0</v>
      </c>
      <c r="R112" s="369"/>
      <c r="S112" s="372"/>
      <c r="T112" s="371"/>
      <c r="U112" s="370"/>
      <c r="V112" s="371"/>
      <c r="Y112" s="366"/>
    </row>
    <row r="113" spans="1:25" s="365" customFormat="1" ht="30.95" customHeight="1" outlineLevel="1" x14ac:dyDescent="0.2">
      <c r="A113" s="356" t="s">
        <v>409</v>
      </c>
      <c r="B113" s="357" t="str">
        <f t="shared" si="44"/>
        <v>Posti di lavoro</v>
      </c>
      <c r="C113" s="367" t="s">
        <v>412</v>
      </c>
      <c r="D113" s="357" t="s">
        <v>78</v>
      </c>
      <c r="E113" s="368"/>
      <c r="F113" s="369">
        <f t="shared" si="45"/>
        <v>0</v>
      </c>
      <c r="G113" s="370">
        <f t="shared" si="46"/>
        <v>0</v>
      </c>
      <c r="H113" s="371"/>
      <c r="I113" s="370">
        <f t="shared" si="47"/>
        <v>0</v>
      </c>
      <c r="J113" s="371"/>
      <c r="K113" s="370">
        <f t="shared" si="48"/>
        <v>0</v>
      </c>
      <c r="L113" s="371"/>
      <c r="M113" s="370">
        <f t="shared" si="49"/>
        <v>0</v>
      </c>
      <c r="N113" s="371"/>
      <c r="O113" s="370">
        <f t="shared" si="50"/>
        <v>0</v>
      </c>
      <c r="P113" s="371"/>
      <c r="Q113" s="370">
        <f t="shared" si="51"/>
        <v>0</v>
      </c>
      <c r="R113" s="369"/>
      <c r="S113" s="372"/>
      <c r="T113" s="371"/>
      <c r="U113" s="370"/>
      <c r="V113" s="371"/>
      <c r="Y113" s="366"/>
    </row>
    <row r="114" spans="1:25" s="365" customFormat="1" outlineLevel="1" x14ac:dyDescent="0.2">
      <c r="A114" s="356"/>
      <c r="B114" s="367"/>
      <c r="C114" s="367"/>
      <c r="D114" s="373"/>
      <c r="E114" s="368"/>
      <c r="F114" s="369"/>
      <c r="G114" s="372"/>
      <c r="H114" s="371"/>
      <c r="I114" s="370"/>
      <c r="J114" s="371"/>
      <c r="K114" s="370"/>
      <c r="L114" s="371"/>
      <c r="M114" s="370"/>
      <c r="N114" s="371"/>
      <c r="O114" s="370"/>
      <c r="P114" s="371"/>
      <c r="Q114" s="370"/>
      <c r="R114" s="369"/>
      <c r="S114" s="372"/>
      <c r="T114" s="371"/>
      <c r="U114" s="370"/>
      <c r="V114" s="371"/>
      <c r="Y114" s="366"/>
    </row>
    <row r="115" spans="1:25" s="365" customFormat="1" outlineLevel="1" x14ac:dyDescent="0.2">
      <c r="A115" s="356"/>
      <c r="B115" s="367"/>
      <c r="C115" s="367"/>
      <c r="D115" s="373"/>
      <c r="E115" s="368"/>
      <c r="F115" s="369"/>
      <c r="G115" s="372"/>
      <c r="H115" s="371"/>
      <c r="I115" s="370"/>
      <c r="J115" s="371"/>
      <c r="K115" s="370"/>
      <c r="L115" s="371"/>
      <c r="M115" s="370"/>
      <c r="N115" s="371"/>
      <c r="O115" s="370"/>
      <c r="P115" s="371"/>
      <c r="Q115" s="370"/>
      <c r="R115" s="369"/>
      <c r="S115" s="372"/>
      <c r="T115" s="371"/>
      <c r="U115" s="370"/>
      <c r="V115" s="371"/>
      <c r="Y115" s="366"/>
    </row>
    <row r="116" spans="1:25" s="365" customFormat="1" outlineLevel="1" x14ac:dyDescent="0.2">
      <c r="A116" s="356"/>
      <c r="B116" s="358"/>
      <c r="C116" s="358"/>
      <c r="D116" s="373"/>
      <c r="E116" s="368"/>
      <c r="F116" s="369"/>
      <c r="G116" s="372"/>
      <c r="H116" s="371"/>
      <c r="I116" s="370"/>
      <c r="J116" s="371"/>
      <c r="K116" s="370"/>
      <c r="L116" s="371"/>
      <c r="M116" s="370"/>
      <c r="N116" s="371"/>
      <c r="O116" s="370"/>
      <c r="P116" s="371"/>
      <c r="Q116" s="370"/>
      <c r="R116" s="369"/>
      <c r="S116" s="372"/>
      <c r="T116" s="371"/>
      <c r="U116" s="370"/>
      <c r="V116" s="371"/>
      <c r="Y116" s="366"/>
    </row>
    <row r="117" spans="1:25" s="365" customFormat="1" outlineLevel="1" x14ac:dyDescent="0.2">
      <c r="A117" s="356"/>
      <c r="B117" s="367"/>
      <c r="C117" s="367"/>
      <c r="D117" s="373"/>
      <c r="E117" s="368"/>
      <c r="F117" s="369"/>
      <c r="G117" s="372"/>
      <c r="H117" s="371"/>
      <c r="I117" s="370"/>
      <c r="J117" s="371"/>
      <c r="K117" s="370"/>
      <c r="L117" s="371"/>
      <c r="M117" s="370"/>
      <c r="N117" s="371"/>
      <c r="O117" s="370"/>
      <c r="P117" s="371"/>
      <c r="Q117" s="370"/>
      <c r="R117" s="369"/>
      <c r="S117" s="372"/>
      <c r="T117" s="371"/>
      <c r="U117" s="370"/>
      <c r="V117" s="371"/>
      <c r="Y117" s="366"/>
    </row>
    <row r="118" spans="1:25" s="365" customFormat="1" outlineLevel="1" x14ac:dyDescent="0.2">
      <c r="A118" s="356"/>
      <c r="B118" s="367"/>
      <c r="C118" s="367"/>
      <c r="D118" s="373"/>
      <c r="E118" s="368"/>
      <c r="F118" s="369"/>
      <c r="G118" s="372"/>
      <c r="H118" s="371"/>
      <c r="I118" s="370"/>
      <c r="J118" s="371"/>
      <c r="K118" s="370"/>
      <c r="L118" s="371"/>
      <c r="M118" s="370"/>
      <c r="N118" s="371"/>
      <c r="O118" s="370"/>
      <c r="P118" s="371"/>
      <c r="Q118" s="370"/>
      <c r="R118" s="369"/>
      <c r="S118" s="372"/>
      <c r="T118" s="371"/>
      <c r="U118" s="370"/>
      <c r="V118" s="371"/>
      <c r="Y118" s="366"/>
    </row>
    <row r="119" spans="1:25" s="365" customFormat="1" outlineLevel="1" x14ac:dyDescent="0.2">
      <c r="A119" s="356"/>
      <c r="B119" s="367"/>
      <c r="C119" s="367"/>
      <c r="D119" s="373"/>
      <c r="E119" s="368"/>
      <c r="F119" s="369"/>
      <c r="G119" s="372"/>
      <c r="H119" s="371"/>
      <c r="I119" s="370"/>
      <c r="J119" s="371"/>
      <c r="K119" s="370"/>
      <c r="L119" s="371"/>
      <c r="M119" s="370"/>
      <c r="N119" s="371"/>
      <c r="O119" s="370"/>
      <c r="P119" s="371"/>
      <c r="Q119" s="370"/>
      <c r="R119" s="369"/>
      <c r="S119" s="372"/>
      <c r="T119" s="371"/>
      <c r="U119" s="370"/>
      <c r="V119" s="371"/>
      <c r="Y119" s="366"/>
    </row>
    <row r="120" spans="1:25" s="365" customFormat="1" outlineLevel="1" x14ac:dyDescent="0.2">
      <c r="A120" s="356"/>
      <c r="B120" s="367"/>
      <c r="C120" s="367"/>
      <c r="D120" s="373"/>
      <c r="E120" s="368"/>
      <c r="F120" s="369"/>
      <c r="G120" s="372"/>
      <c r="H120" s="371"/>
      <c r="I120" s="370"/>
      <c r="J120" s="371"/>
      <c r="K120" s="370"/>
      <c r="L120" s="371"/>
      <c r="M120" s="370"/>
      <c r="N120" s="371"/>
      <c r="O120" s="370"/>
      <c r="P120" s="371"/>
      <c r="Q120" s="370"/>
      <c r="R120" s="369"/>
      <c r="S120" s="372"/>
      <c r="T120" s="371"/>
      <c r="U120" s="370"/>
      <c r="V120" s="371"/>
      <c r="Y120" s="366"/>
    </row>
    <row r="121" spans="1:25" s="354" customFormat="1" outlineLevel="1" x14ac:dyDescent="0.2">
      <c r="A121" s="356"/>
      <c r="B121" s="367"/>
      <c r="C121" s="367"/>
      <c r="D121" s="373"/>
      <c r="E121" s="368"/>
      <c r="F121" s="369"/>
      <c r="G121" s="372"/>
      <c r="H121" s="371"/>
      <c r="I121" s="370"/>
      <c r="J121" s="371"/>
      <c r="K121" s="370"/>
      <c r="L121" s="371"/>
      <c r="M121" s="370"/>
      <c r="N121" s="371"/>
      <c r="O121" s="370"/>
      <c r="P121" s="371"/>
      <c r="Q121" s="370"/>
      <c r="R121" s="369"/>
      <c r="S121" s="372"/>
      <c r="T121" s="371"/>
      <c r="U121" s="370"/>
      <c r="V121" s="371"/>
      <c r="Y121" s="355"/>
    </row>
    <row r="122" spans="1:25" s="354" customFormat="1" outlineLevel="1" x14ac:dyDescent="0.2">
      <c r="A122" s="356"/>
      <c r="B122" s="367"/>
      <c r="C122" s="367"/>
      <c r="D122" s="373"/>
      <c r="E122" s="368"/>
      <c r="F122" s="369"/>
      <c r="G122" s="372"/>
      <c r="H122" s="371"/>
      <c r="I122" s="370"/>
      <c r="J122" s="371"/>
      <c r="K122" s="370"/>
      <c r="L122" s="371"/>
      <c r="M122" s="370"/>
      <c r="N122" s="371"/>
      <c r="O122" s="370"/>
      <c r="P122" s="371"/>
      <c r="Q122" s="370"/>
      <c r="R122" s="369"/>
      <c r="S122" s="372"/>
      <c r="T122" s="371"/>
      <c r="U122" s="370"/>
      <c r="V122" s="371"/>
      <c r="Y122" s="355"/>
    </row>
    <row r="123" spans="1:25" s="354" customFormat="1" outlineLevel="1" x14ac:dyDescent="0.2">
      <c r="A123" s="356"/>
      <c r="B123" s="367"/>
      <c r="C123" s="367"/>
      <c r="D123" s="373"/>
      <c r="E123" s="368"/>
      <c r="F123" s="369"/>
      <c r="G123" s="372"/>
      <c r="H123" s="371"/>
      <c r="I123" s="370"/>
      <c r="J123" s="371"/>
      <c r="K123" s="370"/>
      <c r="L123" s="371"/>
      <c r="M123" s="370"/>
      <c r="N123" s="371"/>
      <c r="O123" s="370"/>
      <c r="P123" s="371"/>
      <c r="Q123" s="370"/>
      <c r="R123" s="369"/>
      <c r="S123" s="372"/>
      <c r="T123" s="371"/>
      <c r="U123" s="370"/>
      <c r="V123" s="371"/>
      <c r="Y123" s="355"/>
    </row>
    <row r="124" spans="1:25" s="354" customFormat="1" outlineLevel="1" x14ac:dyDescent="0.2">
      <c r="A124" s="356"/>
      <c r="B124" s="367"/>
      <c r="C124" s="367"/>
      <c r="D124" s="373"/>
      <c r="E124" s="368"/>
      <c r="F124" s="369"/>
      <c r="G124" s="372"/>
      <c r="H124" s="371"/>
      <c r="I124" s="370"/>
      <c r="J124" s="371"/>
      <c r="K124" s="370"/>
      <c r="L124" s="371"/>
      <c r="M124" s="370"/>
      <c r="N124" s="371"/>
      <c r="O124" s="370"/>
      <c r="P124" s="371"/>
      <c r="Q124" s="370"/>
      <c r="R124" s="369"/>
      <c r="S124" s="372"/>
      <c r="T124" s="371"/>
      <c r="U124" s="370"/>
      <c r="V124" s="371"/>
      <c r="Y124" s="355"/>
    </row>
    <row r="166" spans="1:1" x14ac:dyDescent="0.2">
      <c r="A166" s="126"/>
    </row>
  </sheetData>
  <mergeCells count="30">
    <mergeCell ref="A36:P36"/>
    <mergeCell ref="AB95:AC95"/>
    <mergeCell ref="P90:T92"/>
    <mergeCell ref="P99:T101"/>
    <mergeCell ref="W90:AA92"/>
    <mergeCell ref="W99:AA101"/>
    <mergeCell ref="N75:O75"/>
    <mergeCell ref="U75:V75"/>
    <mergeCell ref="N86:O86"/>
    <mergeCell ref="U86:V86"/>
    <mergeCell ref="AB75:AC75"/>
    <mergeCell ref="AB86:AC86"/>
    <mergeCell ref="W80:AA82"/>
    <mergeCell ref="P80:T82"/>
    <mergeCell ref="A10:N10"/>
    <mergeCell ref="A11:N11"/>
    <mergeCell ref="A19:N19"/>
    <mergeCell ref="A12:AE12"/>
    <mergeCell ref="B99:F101"/>
    <mergeCell ref="I99:M101"/>
    <mergeCell ref="B90:F92"/>
    <mergeCell ref="I90:M92"/>
    <mergeCell ref="B26:D26"/>
    <mergeCell ref="B80:F82"/>
    <mergeCell ref="I80:M82"/>
    <mergeCell ref="N95:O95"/>
    <mergeCell ref="G95:H95"/>
    <mergeCell ref="U95:V95"/>
    <mergeCell ref="G75:H75"/>
    <mergeCell ref="G86:H86"/>
  </mergeCells>
  <conditionalFormatting sqref="C59:H59 C54:J58">
    <cfRule type="cellIs" dxfId="54" priority="11" operator="lessThan">
      <formula>0</formula>
    </cfRule>
  </conditionalFormatting>
  <conditionalFormatting sqref="K54:K58">
    <cfRule type="cellIs" dxfId="53" priority="6" operator="lessThan">
      <formula>0</formula>
    </cfRule>
  </conditionalFormatting>
  <conditionalFormatting sqref="I59">
    <cfRule type="cellIs" dxfId="52" priority="9" operator="lessThan">
      <formula>0</formula>
    </cfRule>
  </conditionalFormatting>
  <conditionalFormatting sqref="J59">
    <cfRule type="cellIs" dxfId="51" priority="7" operator="lessThan">
      <formula>0</formula>
    </cfRule>
  </conditionalFormatting>
  <conditionalFormatting sqref="K59">
    <cfRule type="cellIs" dxfId="50" priority="5" operator="lessThan">
      <formula>0</formula>
    </cfRule>
  </conditionalFormatting>
  <dataValidations count="2">
    <dataValidation type="list" allowBlank="1" showInputMessage="1" showErrorMessage="1" sqref="B5">
      <formula1>INDIRECT(B4)</formula1>
    </dataValidation>
    <dataValidation type="list" allowBlank="1" showInputMessage="1" showErrorMessage="1" sqref="G129">
      <formula1>$B$42:$B$44</formula1>
    </dataValidation>
  </dataValidations>
  <pageMargins left="0.70866141732283472" right="0.70866141732283472" top="0.78740157480314965" bottom="0.78740157480314965" header="0.31496062992125984" footer="0.31496062992125984"/>
  <pageSetup paperSize="9" scale="27" fitToHeight="0" orientation="landscape" r:id="rId1"/>
  <rowBreaks count="1" manualBreakCount="1">
    <brk id="49" max="32" man="1"/>
  </rowBreaks>
  <ignoredErrors>
    <ignoredError sqref="AB88:AC92 AB76:AC76 AB83:AC87 AB77:AC77 AB93:AC101 AB79:AC82 AB78:AC78 C53:K54 J89:M89 Q89:T89 X89:AA89 X78:AA78 Q78:V78 P79:AA82 J78:M78 I79:M82 C89:F89 C78:F78 B79:F82 F106 F107:V113 B107:B113 P90:T92 P88:T88 W90:AA92 W88:AA88 B90:M92 I88:M88 B88:F88 B93:AA101 P77:AA77 I77:M77 B77:F77 B83:AA87 B76:AA76 G77:H82 N77:O82 G88:H89 U88:V92 N88:O92 B71:AA75 B102:AA105 P89 W89 B89 I89 B78 P78 I78 B114:AA129 C107:E113 W107:AA113 B106:E106 G106:AA106 W78 D4 C57:K57 C55:J55 C59:K61 C58:I58 K58 E39:E47 L48 L39:L47 P39:P47 C56:K56" unlockedFormula="1"/>
  </ignoredError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 input'!$B$27:$G$27</xm:f>
          </x14:formula1>
          <xm:sqref>B4</xm:sqref>
        </x14:dataValidation>
        <x14:dataValidation type="list" allowBlank="1" showInputMessage="1" showErrorMessage="1">
          <x14:formula1>
            <xm:f>'Dropdown input'!$B$37:$B$38</xm:f>
          </x14:formula1>
          <xm:sqref>B8</xm:sqref>
        </x14:dataValidation>
        <x14:dataValidation type="list" allowBlank="1" showInputMessage="1" showErrorMessage="1">
          <x14:formula1>
            <xm:f>'Dropdown input'!$B$42:$B$44</xm:f>
          </x14:formula1>
          <xm:sqref>B24</xm:sqref>
        </x14:dataValidation>
        <x14:dataValidation type="list" allowBlank="1" showInputMessage="1" showErrorMessage="1">
          <x14:formula1>
            <xm:f>'Dropdown input'!$D$42:$D$44</xm:f>
          </x14:formula1>
          <xm:sqref>B3</xm:sqref>
        </x14:dataValidation>
        <x14:dataValidation type="list" allowBlank="1" showInputMessage="1" showErrorMessage="1">
          <x14:formula1>
            <xm:f>'Dropdown input'!$B$22:$B$25</xm:f>
          </x14:formula1>
          <xm:sqref>C39:C47</xm:sqref>
        </x14:dataValidation>
        <x14:dataValidation type="list" allowBlank="1" showInputMessage="1" showErrorMessage="1">
          <x14:formula1>
            <xm:f>'Dropdown input'!$B$7:$B$17</xm:f>
          </x14:formula1>
          <xm:sqref>D39:D47</xm:sqref>
        </x14:dataValidation>
        <x14:dataValidation type="list" allowBlank="1" showInputMessage="1" showErrorMessage="1">
          <x14:formula1>
            <xm:f>'Dropdown input'!$B$37:$B$39</xm:f>
          </x14:formula1>
          <xm:sqref>B7</xm:sqref>
        </x14:dataValidation>
        <x14:dataValidation type="list" allowBlank="1" showInputMessage="1" showErrorMessage="1">
          <x14:formula1>
            <xm:f>'Dropdown input'!$D$37:$D$39</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showGridLines="0" topLeftCell="A7" zoomScale="55" zoomScaleNormal="55" zoomScaleSheetLayoutView="70" workbookViewId="0">
      <selection activeCell="C13" sqref="C13"/>
    </sheetView>
  </sheetViews>
  <sheetFormatPr baseColWidth="10" defaultColWidth="11" defaultRowHeight="15.75" outlineLevelRow="1" x14ac:dyDescent="0.2"/>
  <cols>
    <col min="1" max="1" width="38.875" style="10" customWidth="1"/>
    <col min="2" max="2" width="13.375" style="10" customWidth="1"/>
    <col min="3" max="3" width="19.25" style="10" customWidth="1"/>
    <col min="4" max="4" width="18.625" style="10" customWidth="1"/>
    <col min="5" max="5" width="8.5" style="10" bestFit="1" customWidth="1"/>
    <col min="6" max="6" width="14.625" style="10" customWidth="1"/>
    <col min="7" max="7" width="12.625" style="10" customWidth="1"/>
    <col min="8" max="8" width="10.625" style="10" customWidth="1"/>
    <col min="9" max="10" width="12.625" style="10" customWidth="1"/>
    <col min="11" max="11" width="9.625" style="10" customWidth="1"/>
    <col min="12" max="12" width="11.875" style="10" customWidth="1"/>
    <col min="13" max="13" width="15.625" style="10" customWidth="1"/>
    <col min="14" max="14" width="13.625" style="10" customWidth="1"/>
    <col min="15" max="15" width="11.625" style="10" customWidth="1"/>
    <col min="16" max="16" width="10.375" style="10" customWidth="1"/>
    <col min="17" max="17" width="14.125" style="10" customWidth="1"/>
    <col min="18" max="18" width="13.375" style="10" customWidth="1"/>
    <col min="19" max="19" width="11.5" style="10" customWidth="1"/>
    <col min="20" max="20" width="10.75" style="10" customWidth="1"/>
    <col min="21" max="21" width="8.125" style="10" customWidth="1"/>
    <col min="22" max="22" width="11.375" style="10" customWidth="1"/>
    <col min="23" max="23" width="8.25" style="10" customWidth="1"/>
    <col min="24" max="24" width="8.375" style="10" customWidth="1"/>
    <col min="25" max="25" width="10.375" style="10" customWidth="1"/>
    <col min="26" max="26" width="11.125" style="112" customWidth="1"/>
    <col min="27" max="27" width="13.375" style="10" customWidth="1"/>
    <col min="28" max="28" width="14.875" style="10" customWidth="1"/>
    <col min="29" max="29" width="17.5" style="10" customWidth="1"/>
    <col min="30" max="16384" width="11" style="10"/>
  </cols>
  <sheetData>
    <row r="1" spans="1:30" s="95" customFormat="1" ht="20.25" x14ac:dyDescent="0.2">
      <c r="A1" s="375" t="s">
        <v>60</v>
      </c>
      <c r="B1" s="93"/>
      <c r="C1" s="93"/>
      <c r="D1" s="93"/>
      <c r="E1" s="93"/>
      <c r="F1" s="93"/>
      <c r="G1" s="93"/>
      <c r="H1" s="93"/>
      <c r="I1" s="93"/>
      <c r="J1" s="93"/>
      <c r="K1" s="93"/>
      <c r="L1" s="93"/>
      <c r="M1" s="93"/>
      <c r="N1" s="93"/>
      <c r="O1" s="93"/>
      <c r="P1" s="93"/>
      <c r="Q1" s="93"/>
      <c r="R1" s="93"/>
      <c r="S1" s="93"/>
      <c r="T1" s="93"/>
      <c r="U1" s="93"/>
      <c r="V1" s="93"/>
      <c r="W1" s="93"/>
      <c r="X1" s="93"/>
      <c r="Y1" s="93"/>
      <c r="Z1" s="94"/>
      <c r="AA1" s="93"/>
      <c r="AB1" s="93"/>
      <c r="AC1" s="93"/>
    </row>
    <row r="3" spans="1:30" s="99" customFormat="1" ht="47.25" x14ac:dyDescent="0.2">
      <c r="A3" s="970" t="s">
        <v>20</v>
      </c>
      <c r="B3" s="192" t="s">
        <v>402</v>
      </c>
      <c r="C3" s="970"/>
      <c r="D3" s="970"/>
      <c r="L3" s="100"/>
      <c r="M3" s="100"/>
      <c r="N3" s="100"/>
      <c r="O3" s="100"/>
      <c r="P3" s="100"/>
      <c r="Q3" s="100"/>
      <c r="R3" s="100"/>
      <c r="S3" s="100"/>
      <c r="Z3" s="101"/>
      <c r="AD3" s="10"/>
    </row>
    <row r="4" spans="1:30" s="100" customFormat="1" ht="48.6" customHeight="1" x14ac:dyDescent="0.2">
      <c r="A4" s="991" t="s">
        <v>458</v>
      </c>
      <c r="B4" s="991"/>
      <c r="C4" s="991"/>
      <c r="D4" s="991"/>
      <c r="E4" s="991"/>
      <c r="F4" s="991"/>
      <c r="G4" s="991"/>
      <c r="H4" s="991"/>
      <c r="I4" s="991"/>
      <c r="J4" s="991"/>
      <c r="K4" s="991"/>
      <c r="L4" s="991"/>
      <c r="M4" s="991"/>
      <c r="N4" s="991"/>
      <c r="O4" s="991"/>
      <c r="P4" s="991"/>
      <c r="Q4" s="991"/>
      <c r="R4" s="136"/>
      <c r="S4" s="136"/>
      <c r="T4" s="136"/>
      <c r="U4" s="136"/>
      <c r="V4" s="136"/>
      <c r="W4" s="136"/>
      <c r="X4" s="136"/>
      <c r="Y4" s="136"/>
      <c r="Z4" s="136"/>
      <c r="AA4" s="136"/>
      <c r="AB4" s="136"/>
      <c r="AC4" s="136"/>
      <c r="AD4" s="137"/>
    </row>
    <row r="8" spans="1:30" x14ac:dyDescent="0.2">
      <c r="X8" s="10" t="s">
        <v>53</v>
      </c>
    </row>
    <row r="9" spans="1:30" s="112" customFormat="1" ht="94.5" customHeight="1" outlineLevel="1" x14ac:dyDescent="0.2">
      <c r="A9" s="927" t="s">
        <v>26</v>
      </c>
      <c r="B9" s="927" t="s">
        <v>52</v>
      </c>
      <c r="C9" s="927" t="s">
        <v>459</v>
      </c>
      <c r="D9" s="927" t="s">
        <v>50</v>
      </c>
      <c r="E9" s="928" t="s">
        <v>51</v>
      </c>
      <c r="F9" s="929" t="s">
        <v>460</v>
      </c>
      <c r="G9" s="929" t="s">
        <v>461</v>
      </c>
      <c r="H9" s="930" t="s">
        <v>462</v>
      </c>
      <c r="I9" s="144" t="s">
        <v>62</v>
      </c>
      <c r="J9" s="145" t="s">
        <v>63</v>
      </c>
      <c r="K9" s="146" t="s">
        <v>64</v>
      </c>
      <c r="L9" s="145" t="s">
        <v>65</v>
      </c>
      <c r="M9" s="939" t="s">
        <v>413</v>
      </c>
      <c r="N9" s="154" t="s">
        <v>372</v>
      </c>
      <c r="O9" s="157" t="s">
        <v>425</v>
      </c>
      <c r="P9" s="155" t="s">
        <v>330</v>
      </c>
      <c r="Q9" s="919" t="s">
        <v>69</v>
      </c>
      <c r="R9" s="145" t="s">
        <v>440</v>
      </c>
      <c r="S9" s="940" t="s">
        <v>66</v>
      </c>
      <c r="T9" s="941" t="s">
        <v>67</v>
      </c>
      <c r="U9" s="942" t="s">
        <v>68</v>
      </c>
      <c r="V9" s="942" t="s">
        <v>70</v>
      </c>
      <c r="W9" s="144" t="s">
        <v>373</v>
      </c>
      <c r="X9" s="154" t="s">
        <v>441</v>
      </c>
      <c r="Y9" s="155" t="s">
        <v>71</v>
      </c>
      <c r="Z9" s="155" t="s">
        <v>54</v>
      </c>
      <c r="AA9" s="291" t="s">
        <v>55</v>
      </c>
      <c r="AB9" s="144" t="s">
        <v>331</v>
      </c>
      <c r="AC9" s="943" t="s">
        <v>72</v>
      </c>
      <c r="AD9" s="10"/>
    </row>
    <row r="10" spans="1:30" ht="78.75" outlineLevel="1" x14ac:dyDescent="0.2">
      <c r="A10" s="161" t="s">
        <v>467</v>
      </c>
      <c r="B10" s="162">
        <v>1000000</v>
      </c>
      <c r="C10" s="163" t="s">
        <v>456</v>
      </c>
      <c r="D10" s="164" t="s">
        <v>452</v>
      </c>
      <c r="E10" s="920">
        <f>IF(D10="Investimenti collettivi nell'interesse del progetto globale",1,IF(D10="Sviluppo di un ramo aziendale nell'azienda agricola",2,IF(D10="ZM: trasformazione, stoccaggio e commercializzazione in comune di prodotti agricoli regionali",3,IF(D10="ZC: trasformazione, stoccaggio e commercializzazione in comune di prodotti agricoli regionali",4,IF(D10="Regione di pianura: trasformazione, stoccaggio e commercializzazione  in comune di prodotti agricoli regionali",5,IF(D10="Altre misure nell'interesse del progetto globale (riduzione min. 50%)",6,IF(D10="Edifici alpestre",7,IF(D10="Stalle individuali per animali che consumano foraggio grezzo",8,IF(D10="Provvedimenti di migliorie fondiarie",9,IF(D10="Provvedimenti individuali obiettivi ecologici",10,IF(D10="…selezionare misura","")))))))))))</f>
        <v>3</v>
      </c>
      <c r="F10" s="973" t="s">
        <v>464</v>
      </c>
      <c r="G10" s="944">
        <v>0.9</v>
      </c>
      <c r="H10" s="920" t="str">
        <f>IF(E10&lt;3,"",IF(E10&gt;3,"",IF(G10&gt;19%,"costruzioni","PSR")))</f>
        <v>costruzioni</v>
      </c>
      <c r="I10" s="165">
        <v>10000</v>
      </c>
      <c r="J10" s="166">
        <f t="shared" ref="J10:J12" si="0">B10-I10</f>
        <v>990000</v>
      </c>
      <c r="K10" s="167">
        <f>IF(E10=1,IF($B$3="orientato alla catena di valore aggiunto",'Dropdown input'!$C$8,IF($B$3="intersettoriale",'Dropdown input'!$D$8, IF($B$3="selezionare",""))),IF(E10=2,IF($B$3="orientato alla catena di valore aggiunto",'Dropdown input'!$C$9,IF($B$3="intersettoriale",'Dropdown input'!$D$9, IF($B$3="selezionare",""))),IF(H10="costruzioni",IF($B$3="orientato alla catena di valore aggiunto",'Dropdown input'!$C$10,IF($B$3="intersettoriale",'Dropdown input'!$D$10, IF($B$3="selezionare",""))),IF(H10="PSR",IF($B$3="orientato alla catena di valore aggiunto",'Dropdown input'!$C$11,IF($B$3="intersettoriale",'Dropdown input'!$D$11, IF($B$3="selezionare",""))),IF(E10=4,IF($B$3="orientato alla catena di valore aggiunto",'Dropdown input'!$C$11,IF($B$3="intersettoriale",'Dropdown input'!$D$11, IF($B$3="selezionare",""))),IF(E10=5,IF($B$3="orientato alla catena di valore aggiunto",'Dropdown input'!$C$12,IF($B$3="intersettoriale",'Dropdown input'!$C$12, IF($B$3="selezionare",""))),IF(E10=6,IF($B$3="orientato alla catena di valore aggiunto",'Dropdown input'!$C$13,IF($B$3="intersettoriale",'Dropdown input'!$D$13, IF($B$3="selezionare",""))),IF(E10=7,IF($B$3="orientato alla catena di valore aggiunto",'Dropdown input'!$C$14,IF($B$3="intersettoriale",'Dropdown input'!$D$14, IF($B$3="selezionare",""))),IF(E10=8,IF($B$3="orientato alla catena di valore aggiunto",'Dropdown input'!$C$15,IF($B$3="intersettoriale",'Dropdown input'!$D$15, IF($B$3="selezionare",""))),IF(E10=9,IF($B$3="orientato alla catena di valore aggiunto",'Dropdown input'!$C$16,IF($B$3="intersettoriale",'Dropdown input'!$D$16, IF($B$3="selezionare",""))),IF(E10=10,IF($B$3="orientato alla catena di valore aggiunto",'Dropdown input'!$C$17,IF($B$3="intersettoriale",'Dropdown input'!$D$17, IF($B$3="selezionare",""))),IF(E10="",""))))))))))))</f>
        <v>0</v>
      </c>
      <c r="L10" s="166">
        <f>IFERROR(IF(E10=3,J10*G10*(1-K10),IF(E10=4,J10*G10*(1-K10),IF(E10=5,J10*G10*(1-K10),IF(E10="","",J10-J10*K10)))),"")</f>
        <v>891000</v>
      </c>
      <c r="M10" s="954">
        <f>IF(E10=1,(IF(C10="Pianura",34%,IF(C10="ZC / ZM I",37%,IF(C10="ZM II - IV, regione d'estivazione",40%,)))),IF(E10=2,(IF(C10="Pianura",34%,IF(C10="ZC / ZM I",37%,IF(C10="ZM II - IV, regione d'estivazione",40%,)))),IF(E10=3,IF(H10="costruzioni",22%,IF(C10="Pianura",34%,IF(C10="ZC / ZM I",37%,IF(C10="ZM II - IV, regione d'estivazione",40%,)))),IF(E10=4,37%,IF(E10=5,34%,IF(E10=6,(IF(C10="Pianura",34%,IF(C10="ZC / ZM I",37%,IF(C10="ZM II - IV, regione d'estivazione",40%,)))),IF(E10=7,"N/A",IF(E10=8,"N/A",IF(E10=9,"chiarire nello specifico con l'UFAG",IF(E10=10,"N/A",IF(E10="","")))))))))))</f>
        <v>0.22</v>
      </c>
      <c r="N10" s="168">
        <f>IF(E10=1,IF($B$3="orientato alla catena di valore aggiunto",'Dropdown input'!$E$8,IF($B$3="intersettoriale",'Dropdown input'!$F$8,IF($B$3="selezionare",""))),IF(E10=2,IF($B$3="orientato alla catena di valore aggiunto",'Dropdown input'!$E$9,IF($B$3="intersettoriale",'Dropdown input'!$F$9,IF($B$3="selezionare",""))),IF(E10=4,IF($B$3="orientato alla catena di valore aggiunto",'Dropdown input'!$E$11,IF($B$3="intersettoriale",'Dropdown input'!$F$11,IF($B$3="selezionare",""))),IF(E10=5,IF($B$3="orientato alla catena di valore aggiunto",'Dropdown input'!$E$12,IF($B$3="intersettoriale",'Dropdown input'!$F$12,IF($B$3="selezionare",""))),IF(E10=6,IF($B$3="orientato alla catena di valore aggiunto",'Dropdown input'!$E$13,IF($B$3="intersettoriale",'Dropdown input'!$F$13,IF($B$3="selezionare",""))),IF(E10=7,IF($B$3="orientato alla catena di valore aggiunto",'Dropdown input'!$E$14,IF($B$3="intersettoriale",'Dropdown input'!$F$14,IF($B$3="selezionare",""))),IF(E10=8,IF($B$3="orientato alla catena di valore aggiunto",'Dropdown input'!$E$15,IF($B$3="intersettoriale",'Dropdown input'!$F$15,IF($B$3="selezionare",""))),IF(E10=9,IF($B$3="orientato alla catena di valore aggiunto",'Dropdown input'!$E$16,IF($B$3="intersettoriale",'Dropdown input'!$F$16,IF($B$3="selezionare",""))),IF(E10=10,IF($B$3="orientato alla catena di valore aggiunto",'Dropdown input'!$E$17,IF($B$3="intersettoriale",'Dropdown input'!$F$17,IF($B$3="selezionare",""))),IF(E10="","",IF(E10=3,IF(H10="costruzioni",IF($B$3="orientato alla catena di valore aggiunto",'Dropdown input'!$E$10,IF($B$3="intersettoriale",'Dropdown input'!$F$10,IF($B$3="selezionare","selezionare tipo PSR"))),IF(E10=3,IF(H10="PSR",IF($B$3="orientato alla catena di valore aggiunto",'Dropdown input'!$E$11,IF($B$3="intersettoriale",'Dropdown input'!$F$11,IF($B$3="selezionare","selezionare tipo PSR")))))))))))))))))</f>
        <v>0.1</v>
      </c>
      <c r="O10" s="169">
        <f>IFERROR(M10+M10*N10,"")</f>
        <v>0.24199999999999999</v>
      </c>
      <c r="P10" s="917">
        <f>IF(E10=1,'Dropdown input'!$I$8,IF(E10=2,'Dropdown input'!$I$9,IF(H10="costruzioni",'Dropdown input'!$I$10,IF(H10="PSR",'Dropdown input'!$I$11,IF(E10=4,'Dropdown input'!$I$11,IF(E10=5,'Dropdown input'!$I$12,IF(E10=6,'Dropdown input'!$I$13,IF(E10=7,'Dropdown input'!$I$14,IF(E10=8,'Dropdown input'!$I$15,IF(E10=9,"chiarire nello specifico con l'UFAG",IF(E10=10,'Dropdown input'!$I$17,"")))))))))))</f>
        <v>0.9</v>
      </c>
      <c r="Q10" s="907">
        <f>IFERROR(L10*(P10*O10),"")</f>
        <v>194059.8</v>
      </c>
      <c r="R10" s="913"/>
      <c r="S10" s="911">
        <f>IFERROR((Q10+R10)/L10,"")</f>
        <v>0.21779999999999999</v>
      </c>
      <c r="T10" s="170">
        <f>IFERROR(IF(S10&lt;P10*O10,S10/P10,O10),"")</f>
        <v>0.24199999999999999</v>
      </c>
      <c r="U10" s="171">
        <f>IFERROR(T10*L10,"")</f>
        <v>215622</v>
      </c>
      <c r="V10" s="905">
        <f t="shared" ref="V10:V13" si="1">IFERROR(Q10+U10+R10,"")</f>
        <v>409681.8</v>
      </c>
      <c r="W10" s="172">
        <f>IFERROR(V10/B10,"")</f>
        <v>0.40968179999999998</v>
      </c>
      <c r="X10" s="173"/>
      <c r="Y10" s="174"/>
      <c r="Z10" s="174"/>
      <c r="AA10" s="174"/>
      <c r="AB10" s="175">
        <f>IFERROR(B10-X10-Y10-Z10-AA10-V10,"")</f>
        <v>590318.19999999995</v>
      </c>
      <c r="AC10" s="176">
        <f>SUM(X10:AB10)</f>
        <v>590318.19999999995</v>
      </c>
    </row>
    <row r="11" spans="1:30" ht="78.75" outlineLevel="1" x14ac:dyDescent="0.2">
      <c r="A11" s="161" t="s">
        <v>468</v>
      </c>
      <c r="B11" s="179">
        <v>1000000</v>
      </c>
      <c r="C11" s="180" t="s">
        <v>294</v>
      </c>
      <c r="D11" s="181" t="s">
        <v>452</v>
      </c>
      <c r="E11" s="921">
        <f t="shared" ref="E11:E13" si="2">IF(D11="Investimenti collettivi nell'interesse del progetto globale",1,IF(D11="Sviluppo di un ramo aziendale nell'azienda agricola",2,IF(D11="ZM: trasformazione, stoccaggio e commercializzazione in comune di prodotti agricoli regionali",3,IF(D11="ZC: trasformazione, stoccaggio e commercializzazione in comune di prodotti agricoli regionali",4,IF(D11="Regione di pianura: trasformazione, stoccaggio e commercializzazione  in comune di prodotti agricoli regionali",5,IF(D11="Altre misure nell'interesse del progetto globale (riduzione min. 50%)",6,IF(D11="Edifici alpestre",7,IF(D11="Stalle individuali per animali che consumano foraggio grezzo",8,IF(D11="Provvedimenti di migliorie fondiarie",9,IF(D11="Provvedimenti individuali obiettivi ecologici",10,IF(D11="…selezionare misura","")))))))))))</f>
        <v>3</v>
      </c>
      <c r="F11" s="974" t="s">
        <v>465</v>
      </c>
      <c r="G11" s="945">
        <v>0.05</v>
      </c>
      <c r="H11" s="921" t="str">
        <f>IF(E11&lt;3,"",IF(E11&gt;3,"",IF(E11=3,IF(100%-$G$10&lt;=19%,"costruzioni","PSR"))))</f>
        <v>costruzioni</v>
      </c>
      <c r="I11" s="182">
        <v>10000</v>
      </c>
      <c r="J11" s="183">
        <f t="shared" si="0"/>
        <v>990000</v>
      </c>
      <c r="K11" s="167">
        <f>IF(E11=1,IF($B$3="orientato alla catena di valore aggiunto",'Dropdown input'!$C$8,IF($B$3="intersettoriale",'Dropdown input'!$D$8, IF($B$3="selezionare",""))),IF(E11=2,IF($B$3="orientato alla catena di valore aggiunto",'Dropdown input'!$C$9,IF($B$3="intersettoriale",'Dropdown input'!$D$9, IF($B$3="selezionare",""))),IF(H11="costruzioni",IF($B$3="orientato alla catena di valore aggiunto",'Dropdown input'!$C$10,IF($B$3="intersettoriale",'Dropdown input'!$D$10, IF($B$3="selezionare",""))),IF(H11="PSR",IF($B$3="orientato alla catena di valore aggiunto",'Dropdown input'!$C$11,IF($B$3="intersettoriale",'Dropdown input'!$D$11, IF($B$3="selezionare",""))),IF(E11=4,IF($B$3="orientato alla catena di valore aggiunto",'Dropdown input'!$C$11,IF($B$3="intersettoriale",'Dropdown input'!$D$11, IF($B$3="selezionare",""))),IF(E11=5,IF($B$3="orientato alla catena di valore aggiunto",'Dropdown input'!$C$12,IF($B$3="intersettoriale",'Dropdown input'!$C$12, IF($B$3="selezionare",""))),IF(E11=6,IF($B$3="orientato alla catena di valore aggiunto",'Dropdown input'!$C$13,IF($B$3="intersettoriale",'Dropdown input'!$D$13, IF($B$3="selezionare",""))),IF(E11=7,IF($B$3="orientato alla catena di valore aggiunto",'Dropdown input'!$C$14,IF($B$3="intersettoriale",'Dropdown input'!$D$14, IF($B$3="selezionare",""))),IF(E11=8,IF($B$3="orientato alla catena di valore aggiunto",'Dropdown input'!$C$15,IF($B$3="intersettoriale",'Dropdown input'!$D$15, IF($B$3="selezionare",""))),IF(E11=9,IF($B$3="orientato alla catena di valore aggiunto",'Dropdown input'!$C$16,IF($B$3="intersettoriale",'Dropdown input'!$D$16, IF($B$3="selezionare",""))),IF(E11=10,IF($B$3="orientato alla catena di valore aggiunto",'Dropdown input'!$C$17,IF($B$3="intersettoriale",'Dropdown input'!$D$17, IF($B$3="selezionare",""))),IF(E11="",""))))))))))))</f>
        <v>0</v>
      </c>
      <c r="L11" s="166">
        <f t="shared" ref="L11:L12" si="3">IFERROR(IF(E11=3,J11*G11*(1-K11),IF(E11=4,J11*G11*(1-K11),IF(E11=5,J11*G11*(1-K11),IF(E11="","",J11-J11*K11)))),"")</f>
        <v>49500</v>
      </c>
      <c r="M11" s="955">
        <f t="shared" ref="M11:M12" si="4">IF(E11=1,(IF(C11="Pianura",34%,IF(C11="ZC / ZM I",37%,IF(C11="ZM II - IV, regione d'estivazione",40%,)))),IF(E11=2,(IF(C11="Pianura",34%,IF(C11="ZC / ZM I",37%,IF(C11="ZM II - IV, regione d'estivazione",40%,)))),IF(E11=3,IF(H11="costruzioni",22%,IF(C11="Pianura",34%,IF(C11="ZC / ZM I",37%,IF(C11="ZM II - IV, regione d'estivazione",40%,)))),IF(E11=4,37%,IF(E11=5,34%,IF(E11=6,(IF(C11="Pianura",34%,IF(C11="ZC / ZM I",37%,IF(C11="ZM II - IV, regione d'estivazione",40%,)))),IF(E11=7,"N/A",IF(E11=8,"N/A",IF(E11=9,"chiarire nello specifico con l'UFAG",IF(E11=10,"N/A",IF(E11="","")))))))))))</f>
        <v>0.22</v>
      </c>
      <c r="N11" s="168">
        <f>IF(E11=1,IF($B$3="orientato alla catena di valore aggiunto",'Dropdown input'!$E$8,IF($B$3="intersettoriale",'Dropdown input'!$F$8,IF($B$3="selezionare",""))),IF(E11=2,IF($B$3="orientato alla catena di valore aggiunto",'Dropdown input'!$E$9,IF($B$3="intersettoriale",'Dropdown input'!$F$9,IF($B$3="selezionare",""))),IF(E11=4,IF($B$3="orientato alla catena di valore aggiunto",'Dropdown input'!$E$11,IF($B$3="intersettoriale",'Dropdown input'!$F$11,IF($B$3="selezionare",""))),IF(E11=5,IF($B$3="orientato alla catena di valore aggiunto",'Dropdown input'!$E$12,IF($B$3="intersettoriale",'Dropdown input'!$F$12,IF($B$3="selezionare",""))),IF(E11=6,IF($B$3="orientato alla catena di valore aggiunto",'Dropdown input'!$E$13,IF($B$3="intersettoriale",'Dropdown input'!$F$13,IF($B$3="selezionare",""))),IF(E11=7,IF($B$3="orientato alla catena di valore aggiunto",'Dropdown input'!$E$14,IF($B$3="intersettoriale",'Dropdown input'!$F$14,IF($B$3="selezionare",""))),IF(E11=8,IF($B$3="orientato alla catena di valore aggiunto",'Dropdown input'!$E$15,IF($B$3="intersettoriale",'Dropdown input'!$F$15,IF($B$3="selezionare",""))),IF(E11=9,IF($B$3="orientato alla catena di valore aggiunto",'Dropdown input'!$E$16,IF($B$3="intersettoriale",'Dropdown input'!$F$16,IF($B$3="selezionare",""))),IF(E11=10,IF($B$3="orientato alla catena di valore aggiunto",'Dropdown input'!$E$17,IF($B$3="intersettoriale",'Dropdown input'!$F$17,IF($B$3="selezionare",""))),IF(E11="","",IF(E11=3,IF(H11="costruzioni",IF($B$3="orientato alla catena di valore aggiunto",'Dropdown input'!$E$10,IF($B$3="intersettoriale",'Dropdown input'!$F$10,IF($B$3="selezionare","selezionare tipo PSR"))),IF(E11=3,IF(H11="PSR",IF($B$3="orientato alla catena di valore aggiunto",'Dropdown input'!$E$11,IF($B$3="intersettoriale",'Dropdown input'!$F$11,IF($B$3="selezionare","selezionare tipo PSR")))))))))))))))))</f>
        <v>0.1</v>
      </c>
      <c r="O11" s="169">
        <f t="shared" ref="O11:O12" si="5">IFERROR(M11+M11*N11,"")</f>
        <v>0.24199999999999999</v>
      </c>
      <c r="P11" s="917">
        <f>IF(E11=1,'Dropdown input'!$I$8,IF(E11=2,'Dropdown input'!$I$9,IF(H11="costruzioni",'Dropdown input'!$I$10,IF(H11="PSR",'Dropdown input'!$I$11,IF(E11=4,'Dropdown input'!$I$11,IF(E11=5,'Dropdown input'!$I$12,IF(E11=6,'Dropdown input'!$I$13,IF(E11=7,'Dropdown input'!$I$14,IF(E11=8,'Dropdown input'!$I$15,IF(E11=9,"chiarire nello specifico con l'UFAG",IF(E11=10,'Dropdown input'!$I$17,"")))))))))))</f>
        <v>0.9</v>
      </c>
      <c r="Q11" s="908">
        <f>IFERROR(L11*(P11*O11),"")</f>
        <v>10781.1</v>
      </c>
      <c r="R11" s="914"/>
      <c r="S11" s="912">
        <f>IFERROR((Q11+R11)/L11,"")</f>
        <v>0.21779999999999999</v>
      </c>
      <c r="T11" s="184">
        <f t="shared" ref="T11:T13" si="6">IFERROR(IF(S11&lt;P11*O11,S11/P11,O11),"")</f>
        <v>0.24199999999999999</v>
      </c>
      <c r="U11" s="185">
        <f>IFERROR(T11*L11,"")</f>
        <v>11979</v>
      </c>
      <c r="V11" s="906">
        <f t="shared" si="1"/>
        <v>22760.1</v>
      </c>
      <c r="W11" s="172">
        <f>IFERROR(V11/B11,"")</f>
        <v>2.2760099999999998E-2</v>
      </c>
      <c r="X11" s="186"/>
      <c r="Y11" s="187"/>
      <c r="Z11" s="187"/>
      <c r="AA11" s="187"/>
      <c r="AB11" s="188">
        <f>IFERROR(B11-X11-Y11-Z11-AA11-V11,"")</f>
        <v>977239.9</v>
      </c>
      <c r="AC11" s="189">
        <f t="shared" ref="AC11:AC13" si="7">SUM(X11:AB11)</f>
        <v>977239.9</v>
      </c>
    </row>
    <row r="12" spans="1:30" ht="78.75" outlineLevel="1" x14ac:dyDescent="0.2">
      <c r="A12" s="161" t="s">
        <v>469</v>
      </c>
      <c r="B12" s="191">
        <v>1000000</v>
      </c>
      <c r="C12" s="192" t="s">
        <v>398</v>
      </c>
      <c r="D12" s="193" t="s">
        <v>452</v>
      </c>
      <c r="E12" s="931">
        <f t="shared" si="2"/>
        <v>3</v>
      </c>
      <c r="F12" s="975" t="s">
        <v>398</v>
      </c>
      <c r="G12" s="946">
        <v>0.05</v>
      </c>
      <c r="H12" s="921" t="str">
        <f>IF(E12&lt;3,"",IF(E12&gt;3,"",IF(E12=3,IF(100%-$G$10&lt;=19%,"costruzioni","PSR"))))</f>
        <v>costruzioni</v>
      </c>
      <c r="I12" s="194">
        <v>10000</v>
      </c>
      <c r="J12" s="195">
        <f t="shared" si="0"/>
        <v>990000</v>
      </c>
      <c r="K12" s="167">
        <f>IF(E12=1,IF($B$3="orientato alla catena di valore aggiunto",'Dropdown input'!$C$8,IF($B$3="intersettoriale",'Dropdown input'!$D$8, IF($B$3="selezionare",""))),IF(E12=2,IF($B$3="orientato alla catena di valore aggiunto",'Dropdown input'!$C$9,IF($B$3="intersettoriale",'Dropdown input'!$D$9, IF($B$3="selezionare",""))),IF(H12="costruzioni",IF($B$3="orientato alla catena di valore aggiunto",'Dropdown input'!$C$10,IF($B$3="intersettoriale",'Dropdown input'!$D$10, IF($B$3="selezionare",""))),IF(H12="PSR",IF($B$3="orientato alla catena di valore aggiunto",'Dropdown input'!$C$11,IF($B$3="intersettoriale",'Dropdown input'!$D$11, IF($B$3="selezionare",""))),IF(E12=4,IF($B$3="orientato alla catena di valore aggiunto",'Dropdown input'!$C$11,IF($B$3="intersettoriale",'Dropdown input'!$D$11, IF($B$3="selezionare",""))),IF(E12=5,IF($B$3="orientato alla catena di valore aggiunto",'Dropdown input'!$C$12,IF($B$3="intersettoriale",'Dropdown input'!$C$12, IF($B$3="selezionare",""))),IF(E12=6,IF($B$3="orientato alla catena di valore aggiunto",'Dropdown input'!$C$13,IF($B$3="intersettoriale",'Dropdown input'!$D$13, IF($B$3="selezionare",""))),IF(E12=7,IF($B$3="orientato alla catena di valore aggiunto",'Dropdown input'!$C$14,IF($B$3="intersettoriale",'Dropdown input'!$D$14, IF($B$3="selezionare",""))),IF(E12=8,IF($B$3="orientato alla catena di valore aggiunto",'Dropdown input'!$C$15,IF($B$3="intersettoriale",'Dropdown input'!$D$15, IF($B$3="selezionare",""))),IF(E12=9,IF($B$3="orientato alla catena di valore aggiunto",'Dropdown input'!$C$16,IF($B$3="intersettoriale",'Dropdown input'!$D$16, IF($B$3="selezionare",""))),IF(E12=10,IF($B$3="orientato alla catena di valore aggiunto",'Dropdown input'!$C$17,IF($B$3="intersettoriale",'Dropdown input'!$D$17, IF($B$3="selezionare",""))),IF(E12="",""))))))))))))</f>
        <v>0</v>
      </c>
      <c r="L12" s="952">
        <f t="shared" si="3"/>
        <v>49500</v>
      </c>
      <c r="M12" s="926">
        <f t="shared" si="4"/>
        <v>0.22</v>
      </c>
      <c r="N12" s="168">
        <f>IF(E12=1,IF($B$3="orientato alla catena di valore aggiunto",'Dropdown input'!$E$8,IF($B$3="intersettoriale",'Dropdown input'!$F$8,IF($B$3="selezionare",""))),IF(E12=2,IF($B$3="orientato alla catena di valore aggiunto",'Dropdown input'!$E$9,IF($B$3="intersettoriale",'Dropdown input'!$F$9,IF($B$3="selezionare",""))),IF(E12=4,IF($B$3="orientato alla catena di valore aggiunto",'Dropdown input'!$E$11,IF($B$3="intersettoriale",'Dropdown input'!$F$11,IF($B$3="selezionare",""))),IF(E12=5,IF($B$3="orientato alla catena di valore aggiunto",'Dropdown input'!$E$12,IF($B$3="intersettoriale",'Dropdown input'!$F$12,IF($B$3="selezionare",""))),IF(E12=6,IF($B$3="orientato alla catena di valore aggiunto",'Dropdown input'!$E$13,IF($B$3="intersettoriale",'Dropdown input'!$F$13,IF($B$3="selezionare",""))),IF(E12=7,IF($B$3="orientato alla catena di valore aggiunto",'Dropdown input'!$E$14,IF($B$3="intersettoriale",'Dropdown input'!$F$14,IF($B$3="selezionare",""))),IF(E12=8,IF($B$3="orientato alla catena di valore aggiunto",'Dropdown input'!$E$15,IF($B$3="intersettoriale",'Dropdown input'!$F$15,IF($B$3="selezionare",""))),IF(E12=9,IF($B$3="orientato alla catena di valore aggiunto",'Dropdown input'!$E$16,IF($B$3="intersettoriale",'Dropdown input'!$F$16,IF($B$3="selezionare",""))),IF(E12=10,IF($B$3="orientato alla catena di valore aggiunto",'Dropdown input'!$E$17,IF($B$3="intersettoriale",'Dropdown input'!$F$17,IF($B$3="selezionare",""))),IF(E12="","",IF(E12=3,IF(H12="costruzioni",IF($B$3="orientato alla catena di valore aggiunto",'Dropdown input'!$E$10,IF($B$3="intersettoriale",'Dropdown input'!$F$10,IF($B$3="selezionare","selezionare tipo PSR"))),IF(E12=3,IF(H12="PSR",IF($B$3="orientato alla catena di valore aggiunto",'Dropdown input'!$E$11,IF($B$3="intersettoriale",'Dropdown input'!$F$11,IF($B$3="selezionare","selezionare tipo PSR")))))))))))))))))</f>
        <v>0.1</v>
      </c>
      <c r="O12" s="933">
        <f t="shared" si="5"/>
        <v>0.24199999999999999</v>
      </c>
      <c r="P12" s="917">
        <f>IF(E12=1,'Dropdown input'!$I$8,IF(E12=2,'Dropdown input'!$I$9,IF(H12="costruzioni",'Dropdown input'!$I$10,IF(H12="PSR",'Dropdown input'!$I$11,IF(E12=4,'Dropdown input'!$I$11,IF(E12=5,'Dropdown input'!$I$12,IF(E12=6,'Dropdown input'!$I$13,IF(E12=7,'Dropdown input'!$I$14,IF(E12=8,'Dropdown input'!$I$15,IF(E12=9,"chiarire nello specifico con l'UFAG",IF(E12=10,'Dropdown input'!$I$17,"")))))))))))</f>
        <v>0.9</v>
      </c>
      <c r="Q12" s="932">
        <f>IFERROR(L12*(P12*O12),"")</f>
        <v>10781.1</v>
      </c>
      <c r="R12" s="934"/>
      <c r="S12" s="924">
        <f>IFERROR((Q12+R12)/L12,"")</f>
        <v>0.21779999999999999</v>
      </c>
      <c r="T12" s="196">
        <f t="shared" si="6"/>
        <v>0.24199999999999999</v>
      </c>
      <c r="U12" s="197">
        <f>IFERROR(T12*L12,"")</f>
        <v>11979</v>
      </c>
      <c r="V12" s="935">
        <f t="shared" si="1"/>
        <v>22760.1</v>
      </c>
      <c r="W12" s="198">
        <f>IFERROR(V12/B12,"")</f>
        <v>2.2760099999999998E-2</v>
      </c>
      <c r="X12" s="199"/>
      <c r="Y12" s="200"/>
      <c r="Z12" s="200"/>
      <c r="AA12" s="200"/>
      <c r="AB12" s="201">
        <f>IFERROR(B12-X12-Y12-Z12-AA12-V12,"")</f>
        <v>977239.9</v>
      </c>
      <c r="AC12" s="202">
        <f t="shared" si="7"/>
        <v>977239.9</v>
      </c>
    </row>
    <row r="13" spans="1:30" ht="79.5" outlineLevel="1" thickBot="1" x14ac:dyDescent="0.25">
      <c r="A13" s="972" t="s">
        <v>34</v>
      </c>
      <c r="B13" s="948">
        <f>B12</f>
        <v>1000000</v>
      </c>
      <c r="C13" s="971"/>
      <c r="D13" s="949" t="s">
        <v>452</v>
      </c>
      <c r="E13" s="937">
        <f t="shared" si="2"/>
        <v>3</v>
      </c>
      <c r="F13" s="971"/>
      <c r="G13" s="947">
        <f>IF(SUM(G10:G12)&gt;100%,"&gt;100%",SUM(G10:G12))</f>
        <v>1</v>
      </c>
      <c r="H13" s="938"/>
      <c r="I13" s="950">
        <f>I12</f>
        <v>10000</v>
      </c>
      <c r="J13" s="953">
        <f>B13-I13</f>
        <v>990000</v>
      </c>
      <c r="K13" s="951">
        <f>IFERROR(((J11*G11)*K11+G10*K10*J10+G12*J12*K12)/J13,"")</f>
        <v>0</v>
      </c>
      <c r="L13" s="953">
        <f>IFERROR(J13-J13*K13,"")</f>
        <v>990000</v>
      </c>
      <c r="M13" s="956">
        <f>IFERROR((M10*L10+L11*M11+L12*M12)/L13,"")</f>
        <v>0.22</v>
      </c>
      <c r="N13" s="957">
        <f>IFERROR(O13/M13-1,"")</f>
        <v>9.9999999999999867E-2</v>
      </c>
      <c r="O13" s="958">
        <f>IFERROR((O10*L10+L11*O11+L12*O12)/L13,"")</f>
        <v>0.24199999999999999</v>
      </c>
      <c r="P13" s="958">
        <f>IFERROR((L10*O10*P10+L11*O11*P11+L12*O12*P12)/(L10*O10+L11*O11+L12*O12),"")</f>
        <v>0.90000000000000013</v>
      </c>
      <c r="Q13" s="959">
        <f>IFERROR(L13*(P13*O13),"")</f>
        <v>215622.00000000003</v>
      </c>
      <c r="R13" s="960">
        <f>SUM(R10:R12)</f>
        <v>0</v>
      </c>
      <c r="S13" s="961">
        <f>IFERROR((Q13+R13)/L13,"")</f>
        <v>0.21780000000000002</v>
      </c>
      <c r="T13" s="962">
        <f t="shared" si="6"/>
        <v>0.24199999999999999</v>
      </c>
      <c r="U13" s="963">
        <f>IFERROR(T13*L13,"")</f>
        <v>239580</v>
      </c>
      <c r="V13" s="964">
        <f t="shared" si="1"/>
        <v>455202</v>
      </c>
      <c r="W13" s="965">
        <f>IFERROR(V13/B13,"")</f>
        <v>0.455202</v>
      </c>
      <c r="X13" s="966"/>
      <c r="Y13" s="967"/>
      <c r="Z13" s="967"/>
      <c r="AA13" s="967"/>
      <c r="AB13" s="968">
        <f>IFERROR(B13-X13-Y13-Z13-AA13-V13,"")</f>
        <v>544798</v>
      </c>
      <c r="AC13" s="969">
        <f t="shared" si="7"/>
        <v>544798</v>
      </c>
    </row>
    <row r="14" spans="1:30" s="11" customFormat="1" ht="16.5" thickTop="1" x14ac:dyDescent="0.2">
      <c r="A14" s="936"/>
      <c r="C14" s="233"/>
      <c r="D14" s="233"/>
      <c r="E14" s="233"/>
      <c r="F14" s="233"/>
      <c r="G14" s="233"/>
      <c r="H14" s="233"/>
      <c r="I14" s="233"/>
      <c r="J14" s="233"/>
      <c r="K14" s="233"/>
      <c r="L14" s="233"/>
      <c r="M14" s="233"/>
      <c r="T14" s="10"/>
      <c r="Z14" s="234"/>
      <c r="AD14" s="10"/>
    </row>
    <row r="24" spans="1:1" x14ac:dyDescent="0.2">
      <c r="A24" s="126"/>
    </row>
  </sheetData>
  <mergeCells count="1">
    <mergeCell ref="A4:Q4"/>
  </mergeCells>
  <pageMargins left="0.70866141732283472" right="0.70866141732283472" top="0.78740157480314965" bottom="0.78740157480314965" header="0.31496062992125984" footer="0.31496062992125984"/>
  <pageSetup paperSize="9" scale="27" fitToHeight="0" orientation="landscape" r:id="rId1"/>
  <ignoredErrors>
    <ignoredError sqref="E10:F10 E13:F13 E11:F11 I11:W11 E12:F12 I12:W12 H13:W13 H10:W10"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input'!$B$7:$B$17</xm:f>
          </x14:formula1>
          <xm:sqref>D10:D13</xm:sqref>
        </x14:dataValidation>
        <x14:dataValidation type="list" allowBlank="1" showInputMessage="1" showErrorMessage="1">
          <x14:formula1>
            <xm:f>'Dropdown input'!$B$22:$B$25</xm:f>
          </x14:formula1>
          <xm:sqref>C10:C12</xm:sqref>
        </x14:dataValidation>
        <x14:dataValidation type="list" allowBlank="1" showInputMessage="1" showErrorMessage="1">
          <x14:formula1>
            <xm:f>'Dropdown input'!$D$42:$D$44</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N67"/>
  <sheetViews>
    <sheetView showGridLines="0" view="pageBreakPreview" zoomScale="55" zoomScaleNormal="70" zoomScaleSheetLayoutView="55" workbookViewId="0">
      <selection activeCell="K53" sqref="K53"/>
    </sheetView>
  </sheetViews>
  <sheetFormatPr baseColWidth="10" defaultColWidth="10.625" defaultRowHeight="16.5" outlineLevelRow="1" outlineLevelCol="1" x14ac:dyDescent="0.3"/>
  <cols>
    <col min="1" max="1" width="59.5" style="3" customWidth="1"/>
    <col min="2" max="2" width="12.875" style="3" customWidth="1"/>
    <col min="3" max="3" width="11.5" style="3" customWidth="1"/>
    <col min="4" max="4" width="11.875" style="3" customWidth="1"/>
    <col min="5" max="5" width="8.625" style="3" customWidth="1" outlineLevel="1"/>
    <col min="6" max="6" width="7.125" style="3" customWidth="1" outlineLevel="1"/>
    <col min="7" max="7" width="8.125" style="3" customWidth="1" outlineLevel="1"/>
    <col min="8" max="8" width="7.25" style="3" customWidth="1" outlineLevel="1"/>
    <col min="9" max="9" width="7.125" style="3" customWidth="1" outlineLevel="1"/>
    <col min="10" max="10" width="10.625" style="3" customWidth="1"/>
    <col min="11" max="11" width="7.625" style="3" customWidth="1"/>
    <col min="12" max="12" width="29.625" style="900" customWidth="1"/>
    <col min="13" max="13" width="12.125" style="3" customWidth="1"/>
    <col min="14" max="14" width="9.125" style="3" customWidth="1"/>
    <col min="15" max="15" width="7" style="3" customWidth="1"/>
    <col min="16" max="16" width="6.125" style="3" customWidth="1"/>
    <col min="17" max="16384" width="10.625" style="3"/>
  </cols>
  <sheetData>
    <row r="1" spans="1:40" s="63" customFormat="1" ht="27" x14ac:dyDescent="0.2">
      <c r="A1" s="375" t="s">
        <v>136</v>
      </c>
      <c r="B1" s="93"/>
      <c r="C1" s="93"/>
      <c r="D1" s="93"/>
      <c r="E1" s="93"/>
      <c r="F1" s="93"/>
      <c r="G1" s="93"/>
      <c r="H1" s="93"/>
      <c r="I1" s="93"/>
      <c r="J1" s="93"/>
      <c r="K1" s="93"/>
      <c r="L1" s="94"/>
      <c r="M1" s="93"/>
      <c r="N1" s="93"/>
      <c r="O1" s="93"/>
      <c r="P1" s="93"/>
      <c r="Q1" s="93"/>
      <c r="R1" s="93"/>
      <c r="S1" s="2"/>
      <c r="T1" s="2"/>
      <c r="U1" s="2"/>
      <c r="V1" s="2"/>
      <c r="W1" s="2"/>
      <c r="X1" s="2"/>
      <c r="Y1" s="2"/>
      <c r="Z1" s="2"/>
      <c r="AA1" s="2"/>
      <c r="AB1" s="2"/>
      <c r="AC1" s="2"/>
      <c r="AD1" s="2"/>
      <c r="AE1" s="2"/>
      <c r="AF1" s="2"/>
      <c r="AG1" s="2"/>
      <c r="AH1" s="2"/>
      <c r="AI1" s="2"/>
      <c r="AJ1" s="2"/>
      <c r="AK1" s="2"/>
      <c r="AL1" s="2"/>
      <c r="AM1" s="2"/>
      <c r="AN1" s="2"/>
    </row>
    <row r="2" spans="1:40" s="91" customFormat="1" ht="27.75" customHeight="1" x14ac:dyDescent="0.2">
      <c r="A2" s="377" t="s">
        <v>19</v>
      </c>
      <c r="B2" s="378" t="str">
        <f>IF('Panoramica SP'!B2=0,"",'Panoramica SP'!B2)</f>
        <v/>
      </c>
      <c r="C2" s="378"/>
      <c r="D2" s="379"/>
      <c r="E2" s="377" t="s">
        <v>18</v>
      </c>
      <c r="F2" s="380"/>
      <c r="G2" s="379"/>
      <c r="H2" s="379"/>
      <c r="I2" s="379"/>
      <c r="J2" s="379"/>
      <c r="K2" s="379"/>
      <c r="L2" s="893"/>
      <c r="M2" s="379"/>
      <c r="N2" s="379"/>
      <c r="O2" s="379"/>
      <c r="P2" s="381"/>
      <c r="Q2" s="93"/>
      <c r="R2" s="93"/>
      <c r="S2" s="90"/>
      <c r="T2" s="90"/>
      <c r="U2" s="92"/>
      <c r="V2" s="92"/>
      <c r="W2" s="90"/>
      <c r="X2" s="90"/>
      <c r="Y2" s="90"/>
      <c r="Z2" s="90"/>
      <c r="AA2" s="90"/>
      <c r="AB2" s="90"/>
      <c r="AC2" s="90"/>
      <c r="AD2" s="90"/>
      <c r="AE2" s="90"/>
    </row>
    <row r="3" spans="1:40" s="860" customFormat="1" ht="23.25" customHeight="1" x14ac:dyDescent="0.2">
      <c r="A3" s="857" t="s">
        <v>23</v>
      </c>
      <c r="B3" s="858"/>
      <c r="C3" s="858"/>
      <c r="D3" s="858"/>
      <c r="E3" s="858"/>
      <c r="F3" s="858"/>
      <c r="G3" s="858"/>
      <c r="H3" s="858"/>
      <c r="I3" s="858"/>
      <c r="J3" s="857"/>
      <c r="K3" s="858"/>
      <c r="L3" s="858"/>
      <c r="M3" s="858"/>
      <c r="N3" s="858"/>
      <c r="O3" s="858"/>
      <c r="P3" s="858"/>
      <c r="Q3" s="93"/>
      <c r="R3" s="93"/>
      <c r="S3" s="863"/>
      <c r="T3" s="863"/>
      <c r="U3" s="863"/>
      <c r="V3" s="863"/>
      <c r="W3" s="859"/>
      <c r="X3" s="859"/>
      <c r="Y3" s="859"/>
      <c r="Z3" s="859"/>
      <c r="AA3" s="859"/>
      <c r="AB3" s="859"/>
      <c r="AC3" s="859"/>
      <c r="AD3" s="859"/>
      <c r="AE3" s="859"/>
      <c r="AF3" s="864"/>
      <c r="AG3" s="864"/>
      <c r="AH3" s="864"/>
      <c r="AI3" s="864"/>
    </row>
    <row r="4" spans="1:40" s="4" customFormat="1" ht="69.75" customHeight="1" outlineLevel="1" x14ac:dyDescent="0.3">
      <c r="A4" s="993" t="s">
        <v>428</v>
      </c>
      <c r="B4" s="994"/>
      <c r="C4" s="994"/>
      <c r="D4" s="994"/>
      <c r="E4" s="994"/>
      <c r="F4" s="994"/>
      <c r="G4" s="994"/>
      <c r="H4" s="994"/>
      <c r="I4" s="994"/>
      <c r="J4" s="994"/>
      <c r="K4" s="994"/>
      <c r="L4" s="994"/>
      <c r="M4" s="994"/>
      <c r="N4" s="994"/>
      <c r="O4" s="994"/>
      <c r="P4" s="994"/>
      <c r="Q4" s="93"/>
      <c r="R4" s="93"/>
      <c r="S4" s="5"/>
      <c r="T4" s="5"/>
      <c r="U4" s="5"/>
      <c r="V4" s="5"/>
      <c r="W4" s="2"/>
      <c r="X4" s="2"/>
      <c r="Y4" s="2"/>
      <c r="Z4" s="2"/>
      <c r="AA4" s="2"/>
      <c r="AB4" s="2"/>
      <c r="AC4" s="2"/>
      <c r="AD4" s="2"/>
      <c r="AE4" s="2"/>
    </row>
    <row r="5" spans="1:40" s="4" customFormat="1" ht="23.25" x14ac:dyDescent="0.3">
      <c r="A5" s="120" t="s">
        <v>135</v>
      </c>
      <c r="B5" s="117"/>
      <c r="C5" s="117"/>
      <c r="D5" s="117"/>
      <c r="E5" s="117"/>
      <c r="F5" s="117"/>
      <c r="G5" s="117"/>
      <c r="H5" s="117"/>
      <c r="I5" s="117"/>
      <c r="J5" s="117"/>
      <c r="K5" s="117"/>
      <c r="L5" s="116"/>
      <c r="M5" s="117"/>
      <c r="N5" s="382"/>
      <c r="O5" s="382"/>
      <c r="P5" s="382"/>
      <c r="Q5" s="93"/>
      <c r="R5" s="93"/>
      <c r="S5" s="5"/>
      <c r="T5" s="5"/>
      <c r="U5" s="5"/>
      <c r="V5" s="5"/>
      <c r="W5" s="5"/>
      <c r="X5" s="5"/>
      <c r="Y5" s="5"/>
      <c r="Z5" s="5"/>
      <c r="AA5" s="5"/>
      <c r="AB5" s="5"/>
      <c r="AC5" s="5"/>
      <c r="AD5" s="5"/>
      <c r="AE5" s="5"/>
      <c r="AF5" s="14"/>
      <c r="AG5" s="14"/>
      <c r="AH5" s="14"/>
      <c r="AI5" s="14"/>
    </row>
    <row r="6" spans="1:40" s="4" customFormat="1" ht="6" customHeight="1" x14ac:dyDescent="0.3">
      <c r="A6" s="383"/>
      <c r="B6" s="383"/>
      <c r="C6" s="383"/>
      <c r="D6" s="383"/>
      <c r="E6" s="383"/>
      <c r="F6" s="383"/>
      <c r="G6" s="383"/>
      <c r="H6" s="383"/>
      <c r="I6" s="383"/>
      <c r="J6" s="383"/>
      <c r="K6" s="383"/>
      <c r="L6" s="894"/>
      <c r="M6" s="383"/>
      <c r="N6" s="16"/>
      <c r="O6" s="16"/>
      <c r="P6" s="16"/>
      <c r="Q6" s="93"/>
      <c r="R6" s="93"/>
      <c r="S6" s="2"/>
      <c r="T6" s="2"/>
      <c r="U6" s="2"/>
      <c r="V6" s="2"/>
      <c r="W6" s="2"/>
      <c r="X6" s="2"/>
      <c r="Y6" s="2"/>
      <c r="Z6" s="2"/>
      <c r="AA6" s="2"/>
      <c r="AB6" s="2"/>
      <c r="AC6" s="2"/>
      <c r="AD6" s="2"/>
      <c r="AE6" s="2"/>
    </row>
    <row r="7" spans="1:40" s="860" customFormat="1" ht="18" x14ac:dyDescent="0.2">
      <c r="A7" s="857" t="s">
        <v>142</v>
      </c>
      <c r="B7" s="858"/>
      <c r="C7" s="858"/>
      <c r="D7" s="858"/>
      <c r="E7" s="858"/>
      <c r="F7" s="858"/>
      <c r="G7" s="858"/>
      <c r="H7" s="858"/>
      <c r="I7" s="858"/>
      <c r="J7" s="857"/>
      <c r="K7" s="858"/>
      <c r="L7" s="858"/>
      <c r="M7" s="858"/>
      <c r="N7" s="865" t="s">
        <v>359</v>
      </c>
      <c r="O7" s="858"/>
      <c r="P7" s="858"/>
      <c r="Q7" s="93"/>
      <c r="R7" s="93"/>
      <c r="S7" s="863"/>
      <c r="T7" s="863"/>
      <c r="U7" s="863"/>
      <c r="V7" s="863"/>
      <c r="W7" s="859"/>
      <c r="X7" s="859"/>
      <c r="Y7" s="859"/>
      <c r="Z7" s="859"/>
      <c r="AA7" s="859"/>
      <c r="AB7" s="859"/>
      <c r="AC7" s="859"/>
      <c r="AD7" s="859"/>
      <c r="AE7" s="859"/>
      <c r="AF7" s="864"/>
      <c r="AG7" s="864"/>
      <c r="AH7" s="864"/>
      <c r="AI7" s="864"/>
    </row>
    <row r="8" spans="1:40" s="2" customFormat="1" ht="63" x14ac:dyDescent="0.2">
      <c r="A8" s="384"/>
      <c r="B8" s="385"/>
      <c r="C8" s="386" t="s">
        <v>37</v>
      </c>
      <c r="D8" s="386" t="s">
        <v>133</v>
      </c>
      <c r="E8" s="386" t="s">
        <v>1</v>
      </c>
      <c r="F8" s="386" t="s">
        <v>2</v>
      </c>
      <c r="G8" s="386" t="s">
        <v>3</v>
      </c>
      <c r="H8" s="386" t="s">
        <v>4</v>
      </c>
      <c r="I8" s="386" t="s">
        <v>5</v>
      </c>
      <c r="J8" s="387" t="s">
        <v>134</v>
      </c>
      <c r="K8" s="388" t="s">
        <v>34</v>
      </c>
      <c r="L8" s="895" t="s">
        <v>77</v>
      </c>
      <c r="M8" s="389" t="s">
        <v>132</v>
      </c>
      <c r="N8" s="390" t="str">
        <f>C8</f>
        <v>n = anno precedente</v>
      </c>
      <c r="O8" s="390" t="str">
        <f>D8</f>
        <v>n+1 
(1° anno PSR)</v>
      </c>
      <c r="P8" s="391" t="str">
        <f>I8</f>
        <v>n+6</v>
      </c>
      <c r="Q8" s="93"/>
      <c r="R8" s="93"/>
    </row>
    <row r="9" spans="1:40" s="863" customFormat="1" ht="36" x14ac:dyDescent="0.2">
      <c r="A9" s="877" t="s">
        <v>435</v>
      </c>
      <c r="B9" s="878"/>
      <c r="C9" s="879">
        <f>SUM(C10:C18)</f>
        <v>0</v>
      </c>
      <c r="D9" s="879">
        <f t="shared" ref="D9:J9" si="0">SUM(D10:D18)</f>
        <v>0</v>
      </c>
      <c r="E9" s="879">
        <f t="shared" si="0"/>
        <v>0</v>
      </c>
      <c r="F9" s="879">
        <f t="shared" si="0"/>
        <v>0</v>
      </c>
      <c r="G9" s="879">
        <f t="shared" si="0"/>
        <v>0</v>
      </c>
      <c r="H9" s="879">
        <f t="shared" si="0"/>
        <v>0</v>
      </c>
      <c r="I9" s="879">
        <f t="shared" si="0"/>
        <v>0</v>
      </c>
      <c r="J9" s="880">
        <f t="shared" si="0"/>
        <v>0</v>
      </c>
      <c r="K9" s="881">
        <f>SUM(C9:J9)</f>
        <v>0</v>
      </c>
      <c r="L9" s="896" t="s">
        <v>167</v>
      </c>
      <c r="M9" s="870"/>
      <c r="N9" s="876" t="str">
        <f>IF(SUM(N10:N18)=100%,"OK","!")</f>
        <v>!</v>
      </c>
      <c r="O9" s="876" t="str">
        <f t="shared" ref="O9:P9" si="1">IF(SUM(O10:O18)=100%,"OK","!")</f>
        <v>!</v>
      </c>
      <c r="P9" s="876" t="str">
        <f t="shared" si="1"/>
        <v>!</v>
      </c>
      <c r="Q9" s="93"/>
      <c r="R9" s="93"/>
    </row>
    <row r="10" spans="1:40" s="2" customFormat="1" x14ac:dyDescent="0.2">
      <c r="A10" s="392" t="s">
        <v>113</v>
      </c>
      <c r="B10" s="393"/>
      <c r="C10" s="394"/>
      <c r="D10" s="394"/>
      <c r="E10" s="394"/>
      <c r="F10" s="394"/>
      <c r="G10" s="394"/>
      <c r="H10" s="394"/>
      <c r="I10" s="394"/>
      <c r="J10" s="395"/>
      <c r="K10" s="396">
        <f>SUM(C10:J10)</f>
        <v>0</v>
      </c>
      <c r="L10" s="897"/>
      <c r="M10" s="397"/>
      <c r="N10" s="15" t="str">
        <f t="shared" ref="N10:N17" si="2">IFERROR(C10/$C$9,"N/A")</f>
        <v>N/A</v>
      </c>
      <c r="O10" s="15" t="str">
        <f>IFERROR(D10/$D$9,"N/A")</f>
        <v>N/A</v>
      </c>
      <c r="P10" s="15" t="str">
        <f>IFERROR(I10/$I$9,"N/A")</f>
        <v>N/A</v>
      </c>
      <c r="Q10" s="10"/>
      <c r="R10" s="10"/>
    </row>
    <row r="11" spans="1:40" s="2" customFormat="1" x14ac:dyDescent="0.2">
      <c r="A11" s="392" t="s">
        <v>106</v>
      </c>
      <c r="B11" s="393"/>
      <c r="C11" s="394"/>
      <c r="D11" s="394"/>
      <c r="E11" s="394"/>
      <c r="F11" s="394"/>
      <c r="G11" s="394"/>
      <c r="H11" s="394"/>
      <c r="I11" s="394"/>
      <c r="J11" s="395"/>
      <c r="K11" s="396">
        <f>SUM(C11:J11)</f>
        <v>0</v>
      </c>
      <c r="L11" s="897"/>
      <c r="M11" s="397"/>
      <c r="N11" s="15" t="str">
        <f t="shared" si="2"/>
        <v>N/A</v>
      </c>
      <c r="O11" s="15" t="str">
        <f>IFERROR(D11/$D$9,"N/A")</f>
        <v>N/A</v>
      </c>
      <c r="P11" s="15" t="str">
        <f t="shared" ref="P11:P12" si="3">IFERROR(I11/$I$9,"N/A")</f>
        <v>N/A</v>
      </c>
      <c r="Q11" s="10"/>
      <c r="R11" s="10"/>
    </row>
    <row r="12" spans="1:40" s="2" customFormat="1" x14ac:dyDescent="0.2">
      <c r="A12" s="392" t="s">
        <v>104</v>
      </c>
      <c r="B12" s="393"/>
      <c r="C12" s="394"/>
      <c r="D12" s="394"/>
      <c r="E12" s="394"/>
      <c r="F12" s="394"/>
      <c r="G12" s="394"/>
      <c r="H12" s="394"/>
      <c r="I12" s="394"/>
      <c r="J12" s="395"/>
      <c r="K12" s="396">
        <f>SUM(C12:J12)</f>
        <v>0</v>
      </c>
      <c r="L12" s="897"/>
      <c r="M12" s="397"/>
      <c r="N12" s="15" t="str">
        <f t="shared" si="2"/>
        <v>N/A</v>
      </c>
      <c r="O12" s="15" t="str">
        <f>IFERROR(D12/$D$9,"N/A")</f>
        <v>N/A</v>
      </c>
      <c r="P12" s="15" t="str">
        <f t="shared" si="3"/>
        <v>N/A</v>
      </c>
      <c r="Q12" s="10"/>
      <c r="R12" s="10"/>
    </row>
    <row r="13" spans="1:40" s="2" customFormat="1" x14ac:dyDescent="0.2">
      <c r="A13" s="392"/>
      <c r="B13" s="393"/>
      <c r="C13" s="394"/>
      <c r="D13" s="394"/>
      <c r="E13" s="394"/>
      <c r="F13" s="394"/>
      <c r="G13" s="394"/>
      <c r="H13" s="394"/>
      <c r="I13" s="394"/>
      <c r="J13" s="395"/>
      <c r="K13" s="396"/>
      <c r="L13" s="897"/>
      <c r="M13" s="397"/>
      <c r="N13" s="15" t="str">
        <f t="shared" si="2"/>
        <v>N/A</v>
      </c>
      <c r="O13" s="15" t="str">
        <f t="shared" ref="O13:O18" si="4">IFERROR(D13/$D$9,"N/A")</f>
        <v>N/A</v>
      </c>
      <c r="P13" s="15" t="str">
        <f t="shared" ref="P13:P18" si="5">IFERROR(I13/$I$9,"N/A")</f>
        <v>N/A</v>
      </c>
      <c r="Q13" s="10"/>
      <c r="R13" s="10"/>
    </row>
    <row r="14" spans="1:40" s="2" customFormat="1" x14ac:dyDescent="0.2">
      <c r="A14" s="398" t="s">
        <v>143</v>
      </c>
      <c r="B14" s="393"/>
      <c r="C14" s="394"/>
      <c r="D14" s="394"/>
      <c r="E14" s="394"/>
      <c r="F14" s="394"/>
      <c r="G14" s="394"/>
      <c r="H14" s="394"/>
      <c r="I14" s="394"/>
      <c r="J14" s="395"/>
      <c r="K14" s="396"/>
      <c r="L14" s="897"/>
      <c r="M14" s="397"/>
      <c r="N14" s="15" t="str">
        <f t="shared" si="2"/>
        <v>N/A</v>
      </c>
      <c r="O14" s="15" t="str">
        <f t="shared" si="4"/>
        <v>N/A</v>
      </c>
      <c r="P14" s="15" t="str">
        <f t="shared" si="5"/>
        <v>N/A</v>
      </c>
      <c r="Q14" s="10"/>
      <c r="R14" s="10"/>
    </row>
    <row r="15" spans="1:40" s="2" customFormat="1" x14ac:dyDescent="0.2">
      <c r="A15" s="398"/>
      <c r="B15" s="393"/>
      <c r="C15" s="394"/>
      <c r="D15" s="394"/>
      <c r="E15" s="394"/>
      <c r="F15" s="394"/>
      <c r="G15" s="394"/>
      <c r="H15" s="394"/>
      <c r="I15" s="394"/>
      <c r="J15" s="395"/>
      <c r="K15" s="396"/>
      <c r="L15" s="897"/>
      <c r="M15" s="397"/>
      <c r="N15" s="15"/>
      <c r="O15" s="15"/>
      <c r="P15" s="15"/>
      <c r="Q15" s="10"/>
      <c r="R15" s="10"/>
    </row>
    <row r="16" spans="1:40" s="2" customFormat="1" x14ac:dyDescent="0.2">
      <c r="A16" s="398"/>
      <c r="B16" s="393"/>
      <c r="C16" s="394"/>
      <c r="D16" s="394"/>
      <c r="E16" s="394"/>
      <c r="F16" s="394"/>
      <c r="G16" s="394"/>
      <c r="H16" s="394"/>
      <c r="I16" s="394"/>
      <c r="J16" s="395"/>
      <c r="K16" s="396"/>
      <c r="L16" s="897"/>
      <c r="M16" s="397"/>
      <c r="N16" s="15"/>
      <c r="O16" s="15"/>
      <c r="P16" s="15"/>
      <c r="Q16" s="10"/>
      <c r="R16" s="10"/>
    </row>
    <row r="17" spans="1:18" s="2" customFormat="1" x14ac:dyDescent="0.2">
      <c r="A17" s="392"/>
      <c r="B17" s="393"/>
      <c r="C17" s="394"/>
      <c r="D17" s="394"/>
      <c r="E17" s="394"/>
      <c r="F17" s="394"/>
      <c r="G17" s="394"/>
      <c r="H17" s="394"/>
      <c r="I17" s="394"/>
      <c r="J17" s="395"/>
      <c r="K17" s="396"/>
      <c r="L17" s="897"/>
      <c r="M17" s="397"/>
      <c r="N17" s="15" t="str">
        <f t="shared" si="2"/>
        <v>N/A</v>
      </c>
      <c r="O17" s="15" t="str">
        <f t="shared" si="4"/>
        <v>N/A</v>
      </c>
      <c r="P17" s="15" t="str">
        <f t="shared" si="5"/>
        <v>N/A</v>
      </c>
      <c r="Q17" s="10"/>
      <c r="R17" s="10"/>
    </row>
    <row r="18" spans="1:18" s="2" customFormat="1" x14ac:dyDescent="0.2">
      <c r="A18" s="392"/>
      <c r="B18" s="393"/>
      <c r="C18" s="394"/>
      <c r="D18" s="394"/>
      <c r="E18" s="394"/>
      <c r="F18" s="394"/>
      <c r="G18" s="394"/>
      <c r="H18" s="394"/>
      <c r="I18" s="394"/>
      <c r="J18" s="395"/>
      <c r="K18" s="396"/>
      <c r="L18" s="897"/>
      <c r="M18" s="397"/>
      <c r="N18" s="15" t="str">
        <f t="shared" ref="N18" si="6">IFERROR(C18/$C$9,"N/A")</f>
        <v>N/A</v>
      </c>
      <c r="O18" s="15" t="str">
        <f t="shared" si="4"/>
        <v>N/A</v>
      </c>
      <c r="P18" s="15" t="str">
        <f t="shared" si="5"/>
        <v>N/A</v>
      </c>
      <c r="Q18" s="10"/>
      <c r="R18" s="10"/>
    </row>
    <row r="19" spans="1:18" s="863" customFormat="1" ht="36" x14ac:dyDescent="0.2">
      <c r="A19" s="871" t="s">
        <v>434</v>
      </c>
      <c r="B19" s="872"/>
      <c r="C19" s="873">
        <f>SUM(C20:C26)</f>
        <v>0</v>
      </c>
      <c r="D19" s="873">
        <f t="shared" ref="D19:H19" si="7">SUM(D20:D26)</f>
        <v>0</v>
      </c>
      <c r="E19" s="873">
        <f t="shared" si="7"/>
        <v>0</v>
      </c>
      <c r="F19" s="873">
        <f t="shared" si="7"/>
        <v>0</v>
      </c>
      <c r="G19" s="873">
        <f t="shared" si="7"/>
        <v>0</v>
      </c>
      <c r="H19" s="873">
        <f t="shared" si="7"/>
        <v>0</v>
      </c>
      <c r="I19" s="873">
        <f>SUM(I20:I26)</f>
        <v>0</v>
      </c>
      <c r="J19" s="874">
        <f>SUM(J20:J26)</f>
        <v>0</v>
      </c>
      <c r="K19" s="875">
        <f>SUM(C19:J19)</f>
        <v>0</v>
      </c>
      <c r="L19" s="896" t="s">
        <v>167</v>
      </c>
      <c r="M19" s="870"/>
      <c r="N19" s="876" t="str">
        <f>IF(SUM(N20:N27)=100%,"OK","!")</f>
        <v>!</v>
      </c>
      <c r="O19" s="876" t="str">
        <f t="shared" ref="O19:P19" si="8">IF(SUM(O20:O27)=100%,"OK","!")</f>
        <v>!</v>
      </c>
      <c r="P19" s="876" t="str">
        <f t="shared" si="8"/>
        <v>!</v>
      </c>
    </row>
    <row r="20" spans="1:18" s="2" customFormat="1" x14ac:dyDescent="0.2">
      <c r="A20" s="392" t="s">
        <v>113</v>
      </c>
      <c r="B20" s="399"/>
      <c r="C20" s="400"/>
      <c r="D20" s="400"/>
      <c r="E20" s="400"/>
      <c r="F20" s="400"/>
      <c r="G20" s="400"/>
      <c r="H20" s="400"/>
      <c r="I20" s="400"/>
      <c r="J20" s="395"/>
      <c r="K20" s="396">
        <f>SUM(C20:J20)</f>
        <v>0</v>
      </c>
      <c r="L20" s="897"/>
      <c r="M20" s="397"/>
      <c r="N20" s="15" t="str">
        <f>IFERROR(C20/$C$19,"N/A")</f>
        <v>N/A</v>
      </c>
      <c r="O20" s="15" t="str">
        <f>IFERROR(D20/$D$19,"N/A")</f>
        <v>N/A</v>
      </c>
      <c r="P20" s="15" t="str">
        <f>IFERROR(I20/$I$19,"N/A")</f>
        <v>N/A</v>
      </c>
      <c r="Q20" s="10"/>
      <c r="R20" s="10"/>
    </row>
    <row r="21" spans="1:18" s="2" customFormat="1" x14ac:dyDescent="0.2">
      <c r="A21" s="392" t="s">
        <v>106</v>
      </c>
      <c r="B21" s="399"/>
      <c r="C21" s="400"/>
      <c r="D21" s="400"/>
      <c r="E21" s="400"/>
      <c r="F21" s="400"/>
      <c r="G21" s="400"/>
      <c r="H21" s="400"/>
      <c r="I21" s="400"/>
      <c r="J21" s="395"/>
      <c r="K21" s="396">
        <f>SUM(C21:J21)</f>
        <v>0</v>
      </c>
      <c r="L21" s="897"/>
      <c r="M21" s="397"/>
      <c r="N21" s="15" t="str">
        <f>IFERROR(C21/$C$19,"N/A")</f>
        <v>N/A</v>
      </c>
      <c r="O21" s="15" t="str">
        <f>IFERROR(D21/$D$19,"N/A")</f>
        <v>N/A</v>
      </c>
      <c r="P21" s="15" t="str">
        <f t="shared" ref="P21:P22" si="9">IFERROR(I21/$I$19,"N/A")</f>
        <v>N/A</v>
      </c>
      <c r="Q21" s="10"/>
      <c r="R21" s="10"/>
    </row>
    <row r="22" spans="1:18" s="2" customFormat="1" x14ac:dyDescent="0.2">
      <c r="A22" s="392" t="s">
        <v>104</v>
      </c>
      <c r="B22" s="399"/>
      <c r="C22" s="400"/>
      <c r="D22" s="400"/>
      <c r="E22" s="400"/>
      <c r="F22" s="400"/>
      <c r="G22" s="400"/>
      <c r="H22" s="400"/>
      <c r="I22" s="400"/>
      <c r="J22" s="395"/>
      <c r="K22" s="396">
        <f>SUM(C22:J22)</f>
        <v>0</v>
      </c>
      <c r="L22" s="897"/>
      <c r="M22" s="397"/>
      <c r="N22" s="15" t="str">
        <f>IFERROR(C22/$C$19,"N/A")</f>
        <v>N/A</v>
      </c>
      <c r="O22" s="15" t="str">
        <f>IFERROR(D22/$D$19,"N/A")</f>
        <v>N/A</v>
      </c>
      <c r="P22" s="15" t="str">
        <f t="shared" si="9"/>
        <v>N/A</v>
      </c>
      <c r="Q22" s="10"/>
      <c r="R22" s="10"/>
    </row>
    <row r="23" spans="1:18" s="2" customFormat="1" x14ac:dyDescent="0.2">
      <c r="A23" s="392"/>
      <c r="B23" s="399"/>
      <c r="C23" s="400"/>
      <c r="D23" s="400"/>
      <c r="E23" s="400"/>
      <c r="F23" s="400"/>
      <c r="G23" s="400"/>
      <c r="H23" s="400"/>
      <c r="I23" s="400"/>
      <c r="J23" s="395"/>
      <c r="K23" s="396"/>
      <c r="L23" s="897"/>
      <c r="M23" s="397"/>
      <c r="N23" s="15" t="str">
        <f t="shared" ref="N23:N27" si="10">IFERROR(C23/$C$19,"N/A")</f>
        <v>N/A</v>
      </c>
      <c r="O23" s="15" t="str">
        <f t="shared" ref="O23:O27" si="11">IFERROR(D23/$D$19,"N/A")</f>
        <v>N/A</v>
      </c>
      <c r="P23" s="15" t="str">
        <f t="shared" ref="P23:P27" si="12">IFERROR(I23/$I$19,"N/A")</f>
        <v>N/A</v>
      </c>
      <c r="Q23" s="10"/>
      <c r="R23" s="10"/>
    </row>
    <row r="24" spans="1:18" s="2" customFormat="1" x14ac:dyDescent="0.2">
      <c r="A24" s="392"/>
      <c r="B24" s="399"/>
      <c r="C24" s="400"/>
      <c r="D24" s="400"/>
      <c r="E24" s="400"/>
      <c r="F24" s="400"/>
      <c r="G24" s="400"/>
      <c r="H24" s="400"/>
      <c r="I24" s="400"/>
      <c r="J24" s="395"/>
      <c r="K24" s="396"/>
      <c r="L24" s="897"/>
      <c r="M24" s="397"/>
      <c r="N24" s="15" t="str">
        <f t="shared" si="10"/>
        <v>N/A</v>
      </c>
      <c r="O24" s="15" t="str">
        <f t="shared" si="11"/>
        <v>N/A</v>
      </c>
      <c r="P24" s="15" t="str">
        <f t="shared" si="12"/>
        <v>N/A</v>
      </c>
      <c r="Q24" s="10"/>
      <c r="R24" s="10"/>
    </row>
    <row r="25" spans="1:18" s="2" customFormat="1" x14ac:dyDescent="0.2">
      <c r="A25" s="392"/>
      <c r="B25" s="399"/>
      <c r="C25" s="400"/>
      <c r="D25" s="400"/>
      <c r="E25" s="400"/>
      <c r="F25" s="400"/>
      <c r="G25" s="400"/>
      <c r="H25" s="400"/>
      <c r="I25" s="400"/>
      <c r="J25" s="395"/>
      <c r="K25" s="396"/>
      <c r="L25" s="897"/>
      <c r="M25" s="397"/>
      <c r="N25" s="15" t="str">
        <f t="shared" si="10"/>
        <v>N/A</v>
      </c>
      <c r="O25" s="15" t="str">
        <f t="shared" si="11"/>
        <v>N/A</v>
      </c>
      <c r="P25" s="15" t="str">
        <f t="shared" si="12"/>
        <v>N/A</v>
      </c>
      <c r="Q25" s="10"/>
      <c r="R25" s="10"/>
    </row>
    <row r="26" spans="1:18" s="2" customFormat="1" x14ac:dyDescent="0.2">
      <c r="A26" s="392"/>
      <c r="B26" s="399"/>
      <c r="C26" s="400"/>
      <c r="D26" s="400"/>
      <c r="E26" s="400"/>
      <c r="F26" s="400"/>
      <c r="G26" s="400"/>
      <c r="H26" s="400"/>
      <c r="I26" s="400"/>
      <c r="J26" s="395"/>
      <c r="K26" s="396"/>
      <c r="L26" s="897"/>
      <c r="M26" s="397"/>
      <c r="N26" s="15" t="str">
        <f t="shared" si="10"/>
        <v>N/A</v>
      </c>
      <c r="O26" s="15" t="str">
        <f t="shared" si="11"/>
        <v>N/A</v>
      </c>
      <c r="P26" s="15" t="str">
        <f t="shared" si="12"/>
        <v>N/A</v>
      </c>
      <c r="Q26" s="10"/>
      <c r="R26" s="10"/>
    </row>
    <row r="27" spans="1:18" s="2" customFormat="1" x14ac:dyDescent="0.2">
      <c r="A27" s="392" t="s">
        <v>0</v>
      </c>
      <c r="B27" s="401"/>
      <c r="C27" s="402"/>
      <c r="D27" s="402"/>
      <c r="E27" s="402"/>
      <c r="F27" s="402"/>
      <c r="G27" s="402"/>
      <c r="H27" s="402"/>
      <c r="I27" s="402"/>
      <c r="J27" s="403"/>
      <c r="K27" s="396"/>
      <c r="L27" s="897"/>
      <c r="M27" s="397"/>
      <c r="N27" s="15" t="str">
        <f t="shared" si="10"/>
        <v>N/A</v>
      </c>
      <c r="O27" s="15" t="str">
        <f t="shared" si="11"/>
        <v>N/A</v>
      </c>
      <c r="P27" s="15" t="str">
        <f t="shared" si="12"/>
        <v>N/A</v>
      </c>
      <c r="Q27" s="10"/>
      <c r="R27" s="10"/>
    </row>
    <row r="28" spans="1:18" s="859" customFormat="1" ht="36" x14ac:dyDescent="0.2">
      <c r="A28" s="866" t="s">
        <v>146</v>
      </c>
      <c r="B28" s="867"/>
      <c r="C28" s="868">
        <f>C9-C19</f>
        <v>0</v>
      </c>
      <c r="D28" s="868">
        <f t="shared" ref="D28:J28" si="13">D9-D19</f>
        <v>0</v>
      </c>
      <c r="E28" s="868">
        <f t="shared" si="13"/>
        <v>0</v>
      </c>
      <c r="F28" s="868">
        <f t="shared" si="13"/>
        <v>0</v>
      </c>
      <c r="G28" s="868">
        <f t="shared" si="13"/>
        <v>0</v>
      </c>
      <c r="H28" s="868">
        <f t="shared" si="13"/>
        <v>0</v>
      </c>
      <c r="I28" s="868">
        <f t="shared" ref="I28" si="14">I9-I19</f>
        <v>0</v>
      </c>
      <c r="J28" s="869">
        <f t="shared" si="13"/>
        <v>0</v>
      </c>
      <c r="K28" s="869">
        <f>SUM(C28:J28)</f>
        <v>0</v>
      </c>
      <c r="L28" s="896" t="s">
        <v>167</v>
      </c>
      <c r="M28" s="870"/>
    </row>
    <row r="29" spans="1:18" s="2" customFormat="1" x14ac:dyDescent="0.2">
      <c r="A29" s="280" t="s">
        <v>407</v>
      </c>
      <c r="B29" s="404"/>
      <c r="C29" s="394"/>
      <c r="D29" s="394"/>
      <c r="E29" s="394"/>
      <c r="F29" s="394"/>
      <c r="G29" s="394"/>
      <c r="H29" s="394"/>
      <c r="I29" s="394"/>
      <c r="J29" s="395"/>
      <c r="K29" s="396">
        <f t="shared" ref="K29:K34" si="15">SUM(C29:J29)</f>
        <v>0</v>
      </c>
      <c r="L29" s="897"/>
      <c r="M29" s="397"/>
      <c r="N29" s="15"/>
      <c r="O29" s="15"/>
      <c r="P29" s="15"/>
      <c r="Q29" s="10"/>
      <c r="R29" s="10"/>
    </row>
    <row r="30" spans="1:18" s="2" customFormat="1" x14ac:dyDescent="0.2">
      <c r="A30" s="280" t="s">
        <v>408</v>
      </c>
      <c r="B30" s="404"/>
      <c r="C30" s="394"/>
      <c r="D30" s="394"/>
      <c r="E30" s="394"/>
      <c r="F30" s="394"/>
      <c r="G30" s="394"/>
      <c r="H30" s="394"/>
      <c r="I30" s="394"/>
      <c r="J30" s="395"/>
      <c r="K30" s="396">
        <f t="shared" si="15"/>
        <v>0</v>
      </c>
      <c r="L30" s="897"/>
      <c r="M30" s="397"/>
      <c r="N30" s="15"/>
      <c r="O30" s="15"/>
      <c r="P30" s="15"/>
      <c r="Q30" s="10"/>
      <c r="R30" s="10"/>
    </row>
    <row r="31" spans="1:18" s="859" customFormat="1" ht="18" x14ac:dyDescent="0.2">
      <c r="A31" s="866" t="s">
        <v>148</v>
      </c>
      <c r="B31" s="867"/>
      <c r="C31" s="868">
        <f>C28-SUM(C29:C30)</f>
        <v>0</v>
      </c>
      <c r="D31" s="868">
        <f t="shared" ref="D31:J31" si="16">D28-SUM(D29:D30)</f>
        <v>0</v>
      </c>
      <c r="E31" s="868">
        <f t="shared" si="16"/>
        <v>0</v>
      </c>
      <c r="F31" s="868">
        <f t="shared" si="16"/>
        <v>0</v>
      </c>
      <c r="G31" s="868">
        <f t="shared" si="16"/>
        <v>0</v>
      </c>
      <c r="H31" s="868">
        <f t="shared" si="16"/>
        <v>0</v>
      </c>
      <c r="I31" s="868">
        <f t="shared" si="16"/>
        <v>0</v>
      </c>
      <c r="J31" s="869">
        <f t="shared" si="16"/>
        <v>0</v>
      </c>
      <c r="K31" s="869">
        <f>SUM(C31:J31)</f>
        <v>0</v>
      </c>
      <c r="L31" s="898"/>
      <c r="M31" s="882"/>
    </row>
    <row r="32" spans="1:18" s="863" customFormat="1" ht="31.5" x14ac:dyDescent="0.2">
      <c r="A32" s="871" t="s">
        <v>149</v>
      </c>
      <c r="B32" s="405" t="s">
        <v>147</v>
      </c>
      <c r="C32" s="873">
        <f>IFERROR(SUM(C33:C42),"N/A")</f>
        <v>0</v>
      </c>
      <c r="D32" s="873">
        <f t="shared" ref="D32:J32" si="17">IFERROR(SUM(D33:D42),"N/A")</f>
        <v>0</v>
      </c>
      <c r="E32" s="873">
        <f t="shared" si="17"/>
        <v>0</v>
      </c>
      <c r="F32" s="873">
        <f t="shared" si="17"/>
        <v>0</v>
      </c>
      <c r="G32" s="873">
        <f t="shared" si="17"/>
        <v>0</v>
      </c>
      <c r="H32" s="873">
        <f t="shared" si="17"/>
        <v>0</v>
      </c>
      <c r="I32" s="873">
        <f t="shared" si="17"/>
        <v>0</v>
      </c>
      <c r="J32" s="874">
        <f t="shared" si="17"/>
        <v>0</v>
      </c>
      <c r="K32" s="875">
        <f>SUM(C32:J32)</f>
        <v>0</v>
      </c>
      <c r="L32" s="898"/>
      <c r="M32" s="882"/>
      <c r="N32" s="876" t="str">
        <f>IF(SUM(N33:N39)=100%,"OK","!")</f>
        <v>!</v>
      </c>
      <c r="O32" s="876" t="str">
        <f t="shared" ref="O32:P32" si="18">IF(SUM(O33:O39)=100%,"OK","!")</f>
        <v>!</v>
      </c>
      <c r="P32" s="876" t="str">
        <f t="shared" si="18"/>
        <v>!</v>
      </c>
      <c r="Q32" s="892"/>
    </row>
    <row r="33" spans="1:18" s="5" customFormat="1" x14ac:dyDescent="0.2">
      <c r="A33" s="280" t="s">
        <v>150</v>
      </c>
      <c r="B33" s="407"/>
      <c r="C33" s="394"/>
      <c r="D33" s="394"/>
      <c r="E33" s="394"/>
      <c r="F33" s="394"/>
      <c r="G33" s="394"/>
      <c r="H33" s="394"/>
      <c r="I33" s="394"/>
      <c r="J33" s="395"/>
      <c r="K33" s="396">
        <f t="shared" si="15"/>
        <v>0</v>
      </c>
      <c r="L33" s="897" t="s">
        <v>167</v>
      </c>
      <c r="M33" s="397"/>
      <c r="N33" s="15" t="str">
        <f>IFERROR(C33/$C$32,"N/A")</f>
        <v>N/A</v>
      </c>
      <c r="O33" s="15" t="str">
        <f t="shared" ref="O33:O39" si="19">IFERROR(D33/$D$32,"N/A")</f>
        <v>N/A</v>
      </c>
      <c r="P33" s="15" t="str">
        <f t="shared" ref="P33:P39" si="20">IFERROR(J33/$J$32,"N/A")</f>
        <v>N/A</v>
      </c>
      <c r="Q33" s="406"/>
      <c r="R33" s="383"/>
    </row>
    <row r="34" spans="1:18" s="2" customFormat="1" ht="31.5" x14ac:dyDescent="0.2">
      <c r="A34" s="286" t="s">
        <v>360</v>
      </c>
      <c r="B34" s="404"/>
      <c r="C34" s="394"/>
      <c r="D34" s="394"/>
      <c r="E34" s="394"/>
      <c r="F34" s="394"/>
      <c r="G34" s="394"/>
      <c r="H34" s="394"/>
      <c r="I34" s="394"/>
      <c r="J34" s="395"/>
      <c r="K34" s="396">
        <f t="shared" si="15"/>
        <v>0</v>
      </c>
      <c r="L34" s="897" t="s">
        <v>166</v>
      </c>
      <c r="M34" s="397"/>
      <c r="N34" s="15" t="str">
        <f t="shared" ref="N34:N39" si="21">IFERROR(C34/$C$32,"N/A")</f>
        <v>N/A</v>
      </c>
      <c r="O34" s="15" t="str">
        <f t="shared" si="19"/>
        <v>N/A</v>
      </c>
      <c r="P34" s="15" t="str">
        <f t="shared" si="20"/>
        <v>N/A</v>
      </c>
      <c r="Q34" s="10"/>
      <c r="R34" s="10"/>
    </row>
    <row r="35" spans="1:18" s="2" customFormat="1" x14ac:dyDescent="0.2">
      <c r="A35" s="280" t="s">
        <v>151</v>
      </c>
      <c r="B35" s="404"/>
      <c r="C35" s="394"/>
      <c r="D35" s="394"/>
      <c r="E35" s="394"/>
      <c r="F35" s="394"/>
      <c r="G35" s="394"/>
      <c r="H35" s="394"/>
      <c r="I35" s="394"/>
      <c r="J35" s="395"/>
      <c r="K35" s="396">
        <f t="shared" ref="K35:K39" si="22">SUM(C35:J35)</f>
        <v>0</v>
      </c>
      <c r="L35" s="897" t="s">
        <v>167</v>
      </c>
      <c r="M35" s="397"/>
      <c r="N35" s="15" t="str">
        <f t="shared" si="21"/>
        <v>N/A</v>
      </c>
      <c r="O35" s="15" t="str">
        <f t="shared" si="19"/>
        <v>N/A</v>
      </c>
      <c r="P35" s="15" t="str">
        <f t="shared" si="20"/>
        <v>N/A</v>
      </c>
      <c r="Q35" s="10"/>
      <c r="R35" s="10"/>
    </row>
    <row r="36" spans="1:18" s="2" customFormat="1" x14ac:dyDescent="0.2">
      <c r="A36" s="280" t="s">
        <v>152</v>
      </c>
      <c r="B36" s="404"/>
      <c r="C36" s="394"/>
      <c r="D36" s="394"/>
      <c r="E36" s="394"/>
      <c r="F36" s="394"/>
      <c r="G36" s="394"/>
      <c r="H36" s="394"/>
      <c r="I36" s="394"/>
      <c r="J36" s="395"/>
      <c r="K36" s="396">
        <f t="shared" si="22"/>
        <v>0</v>
      </c>
      <c r="L36" s="897" t="s">
        <v>167</v>
      </c>
      <c r="M36" s="397"/>
      <c r="N36" s="15" t="str">
        <f t="shared" si="21"/>
        <v>N/A</v>
      </c>
      <c r="O36" s="15" t="str">
        <f t="shared" si="19"/>
        <v>N/A</v>
      </c>
      <c r="P36" s="15" t="str">
        <f t="shared" si="20"/>
        <v>N/A</v>
      </c>
      <c r="Q36" s="10"/>
      <c r="R36" s="10"/>
    </row>
    <row r="37" spans="1:18" s="2" customFormat="1" x14ac:dyDescent="0.2">
      <c r="A37" s="280" t="s">
        <v>153</v>
      </c>
      <c r="B37" s="404"/>
      <c r="C37" s="394"/>
      <c r="D37" s="394"/>
      <c r="E37" s="394"/>
      <c r="F37" s="394"/>
      <c r="G37" s="394"/>
      <c r="H37" s="394"/>
      <c r="I37" s="394"/>
      <c r="J37" s="395"/>
      <c r="K37" s="396">
        <f t="shared" si="22"/>
        <v>0</v>
      </c>
      <c r="L37" s="897" t="s">
        <v>167</v>
      </c>
      <c r="M37" s="397"/>
      <c r="N37" s="15" t="str">
        <f t="shared" si="21"/>
        <v>N/A</v>
      </c>
      <c r="O37" s="15" t="str">
        <f t="shared" si="19"/>
        <v>N/A</v>
      </c>
      <c r="P37" s="15" t="str">
        <f t="shared" si="20"/>
        <v>N/A</v>
      </c>
      <c r="Q37" s="10"/>
      <c r="R37" s="10"/>
    </row>
    <row r="38" spans="1:18" s="2" customFormat="1" x14ac:dyDescent="0.2">
      <c r="A38" s="280" t="s">
        <v>154</v>
      </c>
      <c r="B38" s="404"/>
      <c r="C38" s="394"/>
      <c r="D38" s="394"/>
      <c r="E38" s="394"/>
      <c r="F38" s="394"/>
      <c r="G38" s="394"/>
      <c r="H38" s="394"/>
      <c r="I38" s="394"/>
      <c r="J38" s="395"/>
      <c r="K38" s="396">
        <f t="shared" si="22"/>
        <v>0</v>
      </c>
      <c r="L38" s="897" t="s">
        <v>167</v>
      </c>
      <c r="M38" s="397"/>
      <c r="N38" s="15" t="str">
        <f t="shared" si="21"/>
        <v>N/A</v>
      </c>
      <c r="O38" s="15" t="str">
        <f t="shared" si="19"/>
        <v>N/A</v>
      </c>
      <c r="P38" s="15" t="str">
        <f t="shared" si="20"/>
        <v>N/A</v>
      </c>
      <c r="Q38" s="10"/>
      <c r="R38" s="10"/>
    </row>
    <row r="39" spans="1:18" s="2" customFormat="1" x14ac:dyDescent="0.2">
      <c r="A39" s="280" t="s">
        <v>155</v>
      </c>
      <c r="B39" s="404"/>
      <c r="C39" s="394"/>
      <c r="D39" s="394"/>
      <c r="E39" s="394"/>
      <c r="F39" s="394"/>
      <c r="G39" s="394"/>
      <c r="H39" s="394"/>
      <c r="I39" s="394"/>
      <c r="J39" s="395"/>
      <c r="K39" s="396">
        <f t="shared" si="22"/>
        <v>0</v>
      </c>
      <c r="L39" s="897" t="s">
        <v>167</v>
      </c>
      <c r="M39" s="397"/>
      <c r="N39" s="15" t="str">
        <f t="shared" si="21"/>
        <v>N/A</v>
      </c>
      <c r="O39" s="15" t="str">
        <f t="shared" si="19"/>
        <v>N/A</v>
      </c>
      <c r="P39" s="15" t="str">
        <f t="shared" si="20"/>
        <v>N/A</v>
      </c>
      <c r="Q39" s="10"/>
      <c r="R39" s="10"/>
    </row>
    <row r="40" spans="1:18" s="2" customFormat="1" x14ac:dyDescent="0.2">
      <c r="A40" s="280"/>
      <c r="B40" s="404"/>
      <c r="C40" s="394"/>
      <c r="D40" s="394"/>
      <c r="E40" s="394"/>
      <c r="F40" s="394"/>
      <c r="G40" s="394"/>
      <c r="H40" s="394"/>
      <c r="I40" s="394"/>
      <c r="J40" s="395"/>
      <c r="K40" s="396"/>
      <c r="L40" s="897"/>
      <c r="M40" s="397"/>
      <c r="N40" s="15"/>
      <c r="O40" s="15"/>
      <c r="P40" s="15"/>
      <c r="Q40" s="10"/>
      <c r="R40" s="10"/>
    </row>
    <row r="41" spans="1:18" s="2" customFormat="1" x14ac:dyDescent="0.2">
      <c r="A41" s="280"/>
      <c r="B41" s="404"/>
      <c r="C41" s="394"/>
      <c r="D41" s="394"/>
      <c r="E41" s="394"/>
      <c r="F41" s="394"/>
      <c r="G41" s="394"/>
      <c r="H41" s="394"/>
      <c r="I41" s="394"/>
      <c r="J41" s="395"/>
      <c r="K41" s="396"/>
      <c r="L41" s="897"/>
      <c r="M41" s="397"/>
      <c r="N41" s="15"/>
      <c r="O41" s="15"/>
      <c r="P41" s="15"/>
      <c r="Q41" s="10"/>
      <c r="R41" s="10"/>
    </row>
    <row r="42" spans="1:18" s="2" customFormat="1" x14ac:dyDescent="0.2">
      <c r="A42" s="280"/>
      <c r="B42" s="404"/>
      <c r="C42" s="394"/>
      <c r="D42" s="394"/>
      <c r="E42" s="394"/>
      <c r="F42" s="394"/>
      <c r="G42" s="394"/>
      <c r="H42" s="394"/>
      <c r="I42" s="394"/>
      <c r="J42" s="395"/>
      <c r="K42" s="396"/>
      <c r="L42" s="897"/>
      <c r="M42" s="397"/>
      <c r="N42" s="15"/>
      <c r="O42" s="15"/>
      <c r="P42" s="15"/>
      <c r="Q42" s="10"/>
      <c r="R42" s="10"/>
    </row>
    <row r="43" spans="1:18" s="859" customFormat="1" ht="18" x14ac:dyDescent="0.2">
      <c r="A43" s="866" t="s">
        <v>436</v>
      </c>
      <c r="B43" s="867"/>
      <c r="C43" s="868">
        <f>C31-C32</f>
        <v>0</v>
      </c>
      <c r="D43" s="868">
        <f t="shared" ref="D43:J43" si="23">D31-D32</f>
        <v>0</v>
      </c>
      <c r="E43" s="868">
        <f t="shared" si="23"/>
        <v>0</v>
      </c>
      <c r="F43" s="868">
        <f t="shared" si="23"/>
        <v>0</v>
      </c>
      <c r="G43" s="868">
        <f t="shared" si="23"/>
        <v>0</v>
      </c>
      <c r="H43" s="868">
        <f t="shared" si="23"/>
        <v>0</v>
      </c>
      <c r="I43" s="868">
        <f t="shared" si="23"/>
        <v>0</v>
      </c>
      <c r="J43" s="869">
        <f t="shared" si="23"/>
        <v>0</v>
      </c>
      <c r="K43" s="869">
        <f>SUM(C43:J43)</f>
        <v>0</v>
      </c>
      <c r="L43" s="898"/>
      <c r="M43" s="882"/>
    </row>
    <row r="44" spans="1:18" s="2" customFormat="1" x14ac:dyDescent="0.2">
      <c r="A44" s="408" t="s">
        <v>156</v>
      </c>
      <c r="B44" s="401"/>
      <c r="C44" s="409">
        <f>'Liquidità, pianif I e F'!F34</f>
        <v>0</v>
      </c>
      <c r="D44" s="409">
        <f>'Liquidità, pianif I e F'!G34</f>
        <v>0</v>
      </c>
      <c r="E44" s="409">
        <f>'Liquidità, pianif I e F'!H34</f>
        <v>0</v>
      </c>
      <c r="F44" s="409">
        <f>'Liquidità, pianif I e F'!I34</f>
        <v>0</v>
      </c>
      <c r="G44" s="409">
        <f>'Liquidità, pianif I e F'!J34</f>
        <v>0</v>
      </c>
      <c r="H44" s="409">
        <f>'Liquidità, pianif I e F'!K34</f>
        <v>0</v>
      </c>
      <c r="I44" s="409">
        <f>'Liquidità, pianif I e F'!L34</f>
        <v>0</v>
      </c>
      <c r="J44" s="409">
        <f>'Liquidità, pianif I e F'!M34</f>
        <v>0</v>
      </c>
      <c r="K44" s="410">
        <f>SUM(C44:J44)</f>
        <v>0</v>
      </c>
      <c r="L44" s="897" t="s">
        <v>165</v>
      </c>
      <c r="M44" s="397"/>
      <c r="N44" s="10"/>
      <c r="O44" s="10"/>
      <c r="P44" s="10"/>
      <c r="Q44" s="10"/>
      <c r="R44" s="10"/>
    </row>
    <row r="45" spans="1:18" s="859" customFormat="1" ht="18" x14ac:dyDescent="0.2">
      <c r="A45" s="866" t="s">
        <v>437</v>
      </c>
      <c r="B45" s="867"/>
      <c r="C45" s="868">
        <f>C43-C44</f>
        <v>0</v>
      </c>
      <c r="D45" s="868">
        <f t="shared" ref="D45:J45" si="24">D43-D44</f>
        <v>0</v>
      </c>
      <c r="E45" s="868">
        <f t="shared" si="24"/>
        <v>0</v>
      </c>
      <c r="F45" s="868">
        <f t="shared" si="24"/>
        <v>0</v>
      </c>
      <c r="G45" s="868">
        <f t="shared" si="24"/>
        <v>0</v>
      </c>
      <c r="H45" s="868">
        <f t="shared" si="24"/>
        <v>0</v>
      </c>
      <c r="I45" s="868">
        <f t="shared" ref="I45" si="25">I43-I44</f>
        <v>0</v>
      </c>
      <c r="J45" s="869">
        <f t="shared" si="24"/>
        <v>0</v>
      </c>
      <c r="K45" s="869">
        <f>SUM(C45:J45)</f>
        <v>0</v>
      </c>
      <c r="L45" s="898"/>
      <c r="M45" s="882"/>
    </row>
    <row r="46" spans="1:18" s="2" customFormat="1" x14ac:dyDescent="0.2">
      <c r="A46" s="408" t="s">
        <v>361</v>
      </c>
      <c r="B46" s="401"/>
      <c r="C46" s="402">
        <f>IFERROR('Liquidità, pianif I e F'!F173,"N/A")</f>
        <v>0</v>
      </c>
      <c r="D46" s="402">
        <f>IFERROR('Liquidità, pianif I e F'!G173,"N/A")</f>
        <v>0</v>
      </c>
      <c r="E46" s="402">
        <f>IFERROR('Liquidità, pianif I e F'!H173,"N/A")</f>
        <v>0</v>
      </c>
      <c r="F46" s="402">
        <f>IFERROR('Liquidità, pianif I e F'!I173,"N/A")</f>
        <v>0</v>
      </c>
      <c r="G46" s="402">
        <f>IFERROR('Liquidità, pianif I e F'!J173,"N/A")</f>
        <v>0</v>
      </c>
      <c r="H46" s="402">
        <f>IFERROR('Liquidità, pianif I e F'!K173,"N/A")</f>
        <v>0</v>
      </c>
      <c r="I46" s="402">
        <f>IFERROR('Liquidità, pianif I e F'!L173,"N/A")</f>
        <v>0</v>
      </c>
      <c r="J46" s="411">
        <f>IFERROR('Liquidità, pianif I e F'!M173,"N/A")</f>
        <v>0</v>
      </c>
      <c r="K46" s="396">
        <f>SUM(C46:J46)</f>
        <v>0</v>
      </c>
      <c r="L46" s="897" t="s">
        <v>165</v>
      </c>
      <c r="M46" s="397"/>
      <c r="N46" s="10"/>
      <c r="O46" s="10"/>
      <c r="P46" s="10"/>
      <c r="Q46" s="10"/>
      <c r="R46" s="10"/>
    </row>
    <row r="47" spans="1:18" s="2" customFormat="1" x14ac:dyDescent="0.2">
      <c r="A47" s="408" t="s">
        <v>157</v>
      </c>
      <c r="B47" s="401"/>
      <c r="C47" s="412">
        <v>0</v>
      </c>
      <c r="D47" s="412">
        <v>0</v>
      </c>
      <c r="E47" s="412">
        <v>0</v>
      </c>
      <c r="F47" s="412">
        <v>0</v>
      </c>
      <c r="G47" s="412">
        <v>0</v>
      </c>
      <c r="H47" s="412">
        <v>0</v>
      </c>
      <c r="I47" s="412">
        <v>0</v>
      </c>
      <c r="J47" s="403">
        <v>0</v>
      </c>
      <c r="K47" s="396">
        <f>SUM(C47:J47)</f>
        <v>0</v>
      </c>
      <c r="L47" s="897"/>
      <c r="M47" s="397"/>
      <c r="N47" s="10"/>
      <c r="O47" s="10"/>
      <c r="P47" s="10"/>
      <c r="Q47" s="10"/>
      <c r="R47" s="10"/>
    </row>
    <row r="48" spans="1:18" s="2" customFormat="1" x14ac:dyDescent="0.2">
      <c r="A48" s="408" t="s">
        <v>158</v>
      </c>
      <c r="B48" s="401"/>
      <c r="C48" s="400"/>
      <c r="D48" s="400">
        <v>0</v>
      </c>
      <c r="E48" s="400">
        <v>0</v>
      </c>
      <c r="F48" s="400">
        <v>0</v>
      </c>
      <c r="G48" s="400">
        <v>0</v>
      </c>
      <c r="H48" s="400">
        <v>0</v>
      </c>
      <c r="I48" s="400">
        <v>0</v>
      </c>
      <c r="J48" s="395">
        <v>0</v>
      </c>
      <c r="K48" s="396"/>
      <c r="L48" s="897"/>
      <c r="M48" s="397"/>
      <c r="N48" s="10"/>
      <c r="O48" s="10"/>
      <c r="P48" s="10"/>
      <c r="Q48" s="10"/>
      <c r="R48" s="10"/>
    </row>
    <row r="49" spans="1:20" s="2" customFormat="1" x14ac:dyDescent="0.2">
      <c r="A49" s="413" t="s">
        <v>159</v>
      </c>
      <c r="B49" s="401"/>
      <c r="C49" s="400"/>
      <c r="D49" s="400">
        <v>0</v>
      </c>
      <c r="E49" s="400">
        <v>0</v>
      </c>
      <c r="F49" s="400">
        <v>0</v>
      </c>
      <c r="G49" s="400">
        <v>0</v>
      </c>
      <c r="H49" s="400">
        <v>0</v>
      </c>
      <c r="I49" s="400">
        <v>0</v>
      </c>
      <c r="J49" s="395">
        <v>0</v>
      </c>
      <c r="K49" s="396">
        <f>SUM(C49:J49)</f>
        <v>0</v>
      </c>
      <c r="L49" s="897"/>
      <c r="M49" s="397"/>
      <c r="N49" s="10"/>
      <c r="O49" s="10"/>
      <c r="P49" s="10"/>
      <c r="Q49" s="10"/>
      <c r="R49" s="10"/>
    </row>
    <row r="50" spans="1:20" s="859" customFormat="1" ht="18" x14ac:dyDescent="0.2">
      <c r="A50" s="866" t="s">
        <v>438</v>
      </c>
      <c r="B50" s="867"/>
      <c r="C50" s="868">
        <f>C45-C46+C47+C49-C48</f>
        <v>0</v>
      </c>
      <c r="D50" s="868">
        <f t="shared" ref="D50:J50" si="26">D45-D46+D47+D49-D48</f>
        <v>0</v>
      </c>
      <c r="E50" s="868">
        <f t="shared" si="26"/>
        <v>0</v>
      </c>
      <c r="F50" s="868">
        <f t="shared" si="26"/>
        <v>0</v>
      </c>
      <c r="G50" s="868">
        <f t="shared" si="26"/>
        <v>0</v>
      </c>
      <c r="H50" s="868">
        <f t="shared" si="26"/>
        <v>0</v>
      </c>
      <c r="I50" s="868">
        <f t="shared" si="26"/>
        <v>0</v>
      </c>
      <c r="J50" s="868">
        <f t="shared" si="26"/>
        <v>0</v>
      </c>
      <c r="K50" s="869">
        <f>SUM(C50:J50)</f>
        <v>0</v>
      </c>
      <c r="L50" s="898"/>
      <c r="M50" s="882"/>
    </row>
    <row r="51" spans="1:20" s="2" customFormat="1" x14ac:dyDescent="0.2">
      <c r="A51" s="408" t="s">
        <v>144</v>
      </c>
      <c r="B51" s="401"/>
      <c r="C51" s="394"/>
      <c r="D51" s="394"/>
      <c r="E51" s="394"/>
      <c r="F51" s="394"/>
      <c r="G51" s="394"/>
      <c r="H51" s="394"/>
      <c r="I51" s="394"/>
      <c r="J51" s="395"/>
      <c r="K51" s="396">
        <f>SUM(C51:J51)</f>
        <v>0</v>
      </c>
      <c r="L51" s="897"/>
      <c r="M51" s="397"/>
      <c r="N51" s="10"/>
      <c r="O51" s="10"/>
      <c r="P51" s="10"/>
      <c r="Q51" s="10"/>
      <c r="R51" s="10"/>
    </row>
    <row r="52" spans="1:20" s="859" customFormat="1" ht="18" x14ac:dyDescent="0.2">
      <c r="A52" s="883" t="s">
        <v>97</v>
      </c>
      <c r="B52" s="884"/>
      <c r="C52" s="885">
        <f>C50-C51</f>
        <v>0</v>
      </c>
      <c r="D52" s="885">
        <f t="shared" ref="D52:J52" si="27">D50-D51</f>
        <v>0</v>
      </c>
      <c r="E52" s="885">
        <f t="shared" si="27"/>
        <v>0</v>
      </c>
      <c r="F52" s="885">
        <f t="shared" si="27"/>
        <v>0</v>
      </c>
      <c r="G52" s="885">
        <f t="shared" si="27"/>
        <v>0</v>
      </c>
      <c r="H52" s="885">
        <f t="shared" si="27"/>
        <v>0</v>
      </c>
      <c r="I52" s="885">
        <f t="shared" ref="I52" si="28">I50-I51</f>
        <v>0</v>
      </c>
      <c r="J52" s="886">
        <f t="shared" si="27"/>
        <v>0</v>
      </c>
      <c r="K52" s="869">
        <f>SUM(C52:J52)</f>
        <v>0</v>
      </c>
      <c r="L52" s="898"/>
      <c r="M52" s="882"/>
    </row>
    <row r="53" spans="1:20" s="891" customFormat="1" ht="18.75" thickBot="1" x14ac:dyDescent="0.25">
      <c r="A53" s="887" t="s">
        <v>160</v>
      </c>
      <c r="B53" s="888"/>
      <c r="C53" s="889">
        <f>C52</f>
        <v>0</v>
      </c>
      <c r="D53" s="889">
        <f t="shared" ref="D53:I53" si="29">C53+D52</f>
        <v>0</v>
      </c>
      <c r="E53" s="889">
        <f t="shared" si="29"/>
        <v>0</v>
      </c>
      <c r="F53" s="889">
        <f t="shared" si="29"/>
        <v>0</v>
      </c>
      <c r="G53" s="889">
        <f t="shared" si="29"/>
        <v>0</v>
      </c>
      <c r="H53" s="889">
        <f t="shared" si="29"/>
        <v>0</v>
      </c>
      <c r="I53" s="889">
        <f t="shared" si="29"/>
        <v>0</v>
      </c>
      <c r="J53" s="890">
        <f>H53+J52</f>
        <v>0</v>
      </c>
      <c r="K53" s="869"/>
      <c r="L53" s="898"/>
      <c r="M53" s="882"/>
      <c r="T53" s="859"/>
    </row>
    <row r="54" spans="1:20" s="2" customFormat="1" ht="17.25" thickTop="1" x14ac:dyDescent="0.2">
      <c r="A54" s="408"/>
      <c r="B54" s="408"/>
      <c r="C54" s="409"/>
      <c r="D54" s="409"/>
      <c r="E54" s="409"/>
      <c r="F54" s="409"/>
      <c r="G54" s="409"/>
      <c r="H54" s="409"/>
      <c r="I54" s="412"/>
      <c r="J54" s="10"/>
      <c r="K54" s="10"/>
      <c r="L54" s="112"/>
      <c r="M54" s="383"/>
      <c r="N54" s="10"/>
      <c r="O54" s="10"/>
      <c r="P54" s="10"/>
      <c r="Q54" s="10"/>
      <c r="R54" s="10"/>
    </row>
    <row r="55" spans="1:20" s="4" customFormat="1" x14ac:dyDescent="0.3">
      <c r="A55" s="417" t="s">
        <v>145</v>
      </c>
      <c r="B55" s="418" t="s">
        <v>161</v>
      </c>
      <c r="C55" s="418"/>
      <c r="D55" s="418"/>
      <c r="E55" s="418"/>
      <c r="F55" s="418"/>
      <c r="G55" s="418"/>
      <c r="H55" s="418"/>
      <c r="I55" s="418"/>
      <c r="J55" s="418"/>
      <c r="K55" s="16"/>
      <c r="L55" s="899"/>
      <c r="M55" s="16"/>
      <c r="N55" s="11"/>
      <c r="O55" s="16"/>
      <c r="P55" s="16"/>
      <c r="Q55" s="16"/>
      <c r="R55" s="16"/>
    </row>
    <row r="56" spans="1:20" s="4" customFormat="1" x14ac:dyDescent="0.3">
      <c r="A56" s="16" t="s">
        <v>362</v>
      </c>
      <c r="B56" s="419">
        <v>0</v>
      </c>
      <c r="C56" s="420">
        <f>(C9+C9*$B$56)</f>
        <v>0</v>
      </c>
      <c r="D56" s="420">
        <f t="shared" ref="D56:J56" si="30">(D9+D9*$B$56)</f>
        <v>0</v>
      </c>
      <c r="E56" s="420">
        <f t="shared" si="30"/>
        <v>0</v>
      </c>
      <c r="F56" s="420">
        <f t="shared" si="30"/>
        <v>0</v>
      </c>
      <c r="G56" s="420">
        <f t="shared" si="30"/>
        <v>0</v>
      </c>
      <c r="H56" s="420">
        <f t="shared" si="30"/>
        <v>0</v>
      </c>
      <c r="I56" s="420">
        <f t="shared" si="30"/>
        <v>0</v>
      </c>
      <c r="J56" s="420">
        <f t="shared" si="30"/>
        <v>0</v>
      </c>
      <c r="K56" s="16"/>
      <c r="L56" s="899"/>
      <c r="M56" s="16"/>
      <c r="N56" s="11"/>
      <c r="O56" s="16"/>
      <c r="P56" s="16"/>
      <c r="Q56" s="16"/>
      <c r="R56" s="16"/>
    </row>
    <row r="57" spans="1:20" s="4" customFormat="1" x14ac:dyDescent="0.3">
      <c r="A57" s="16" t="s">
        <v>162</v>
      </c>
      <c r="B57" s="419">
        <v>0</v>
      </c>
      <c r="C57" s="420">
        <f t="shared" ref="C57:J57" si="31">C19+C19*$B$57</f>
        <v>0</v>
      </c>
      <c r="D57" s="420">
        <f t="shared" si="31"/>
        <v>0</v>
      </c>
      <c r="E57" s="420">
        <f t="shared" si="31"/>
        <v>0</v>
      </c>
      <c r="F57" s="420">
        <f t="shared" si="31"/>
        <v>0</v>
      </c>
      <c r="G57" s="420">
        <f t="shared" si="31"/>
        <v>0</v>
      </c>
      <c r="H57" s="420">
        <f t="shared" si="31"/>
        <v>0</v>
      </c>
      <c r="I57" s="420">
        <f t="shared" si="31"/>
        <v>0</v>
      </c>
      <c r="J57" s="420">
        <f t="shared" si="31"/>
        <v>0</v>
      </c>
      <c r="K57" s="16"/>
      <c r="L57" s="899"/>
      <c r="M57" s="16"/>
      <c r="N57" s="11"/>
      <c r="O57" s="16"/>
      <c r="P57" s="16"/>
      <c r="Q57" s="16"/>
      <c r="R57" s="16"/>
    </row>
    <row r="58" spans="1:20" s="4" customFormat="1" x14ac:dyDescent="0.3">
      <c r="A58" s="16" t="s">
        <v>163</v>
      </c>
      <c r="B58" s="419">
        <v>0</v>
      </c>
      <c r="C58" s="420">
        <f t="shared" ref="C58:J58" si="32">C29+C29*$B$58</f>
        <v>0</v>
      </c>
      <c r="D58" s="420">
        <f t="shared" si="32"/>
        <v>0</v>
      </c>
      <c r="E58" s="420">
        <f t="shared" si="32"/>
        <v>0</v>
      </c>
      <c r="F58" s="420">
        <f t="shared" si="32"/>
        <v>0</v>
      </c>
      <c r="G58" s="420">
        <f t="shared" si="32"/>
        <v>0</v>
      </c>
      <c r="H58" s="420">
        <f t="shared" si="32"/>
        <v>0</v>
      </c>
      <c r="I58" s="420">
        <f t="shared" si="32"/>
        <v>0</v>
      </c>
      <c r="J58" s="420">
        <f t="shared" si="32"/>
        <v>0</v>
      </c>
      <c r="K58" s="16"/>
      <c r="L58" s="899"/>
      <c r="M58" s="16"/>
      <c r="N58" s="11"/>
      <c r="O58" s="16"/>
      <c r="P58" s="16"/>
      <c r="Q58" s="16"/>
      <c r="R58" s="16"/>
    </row>
    <row r="59" spans="1:20" s="4" customFormat="1" x14ac:dyDescent="0.3">
      <c r="A59" s="16" t="s">
        <v>164</v>
      </c>
      <c r="B59" s="419">
        <v>0</v>
      </c>
      <c r="C59" s="420">
        <f>C32+C32*$B$59</f>
        <v>0</v>
      </c>
      <c r="D59" s="420">
        <f t="shared" ref="D59:J59" si="33">D32+D32*$B$59</f>
        <v>0</v>
      </c>
      <c r="E59" s="420">
        <f t="shared" si="33"/>
        <v>0</v>
      </c>
      <c r="F59" s="420">
        <f t="shared" si="33"/>
        <v>0</v>
      </c>
      <c r="G59" s="420">
        <f t="shared" si="33"/>
        <v>0</v>
      </c>
      <c r="H59" s="420">
        <f t="shared" si="33"/>
        <v>0</v>
      </c>
      <c r="I59" s="420">
        <f t="shared" si="33"/>
        <v>0</v>
      </c>
      <c r="J59" s="420">
        <f t="shared" si="33"/>
        <v>0</v>
      </c>
      <c r="K59" s="16"/>
      <c r="L59" s="899"/>
      <c r="M59" s="16"/>
      <c r="N59" s="11"/>
      <c r="O59" s="16"/>
      <c r="P59" s="16"/>
      <c r="Q59" s="16"/>
      <c r="R59" s="16"/>
    </row>
    <row r="60" spans="1:20" s="4" customFormat="1" ht="17.25" thickBot="1" x14ac:dyDescent="0.35">
      <c r="A60" s="421" t="s">
        <v>97</v>
      </c>
      <c r="B60" s="422"/>
      <c r="C60" s="423">
        <f>C56-C57-C58-C59-C44-C46+C47-C48+C49-C51</f>
        <v>0</v>
      </c>
      <c r="D60" s="423">
        <f t="shared" ref="D60:J60" si="34">D56-D57-D58-D59-D44-D46+D47-D48+D49-D51</f>
        <v>0</v>
      </c>
      <c r="E60" s="423">
        <f t="shared" si="34"/>
        <v>0</v>
      </c>
      <c r="F60" s="423">
        <f t="shared" si="34"/>
        <v>0</v>
      </c>
      <c r="G60" s="423">
        <f t="shared" si="34"/>
        <v>0</v>
      </c>
      <c r="H60" s="423">
        <f t="shared" si="34"/>
        <v>0</v>
      </c>
      <c r="I60" s="423">
        <f t="shared" ref="I60" si="35">I56-I57-I58-I59-I44-I46+I47-I48+I49-I51</f>
        <v>0</v>
      </c>
      <c r="J60" s="423">
        <f t="shared" si="34"/>
        <v>0</v>
      </c>
      <c r="K60" s="16"/>
      <c r="L60" s="899"/>
      <c r="M60" s="16"/>
      <c r="N60" s="11"/>
      <c r="O60" s="16"/>
      <c r="P60" s="16"/>
      <c r="Q60" s="16"/>
      <c r="R60" s="16"/>
    </row>
    <row r="61" spans="1:20" ht="17.25" thickTop="1" x14ac:dyDescent="0.3">
      <c r="A61" s="8"/>
      <c r="B61" s="8"/>
      <c r="C61" s="8"/>
      <c r="D61" s="8"/>
      <c r="E61" s="8"/>
      <c r="F61" s="8"/>
      <c r="G61" s="8"/>
      <c r="H61" s="8"/>
      <c r="I61" s="8"/>
      <c r="J61" s="8"/>
      <c r="K61" s="8"/>
      <c r="L61" s="530"/>
      <c r="M61" s="8"/>
      <c r="N61" s="8"/>
      <c r="O61" s="8"/>
      <c r="P61" s="8"/>
      <c r="Q61" s="8"/>
      <c r="R61" s="8"/>
    </row>
    <row r="62" spans="1:20" x14ac:dyDescent="0.3">
      <c r="A62" s="424" t="s">
        <v>429</v>
      </c>
      <c r="B62" s="8"/>
      <c r="C62" s="8"/>
      <c r="D62" s="8"/>
      <c r="E62" s="8"/>
      <c r="F62" s="8"/>
      <c r="G62" s="8"/>
      <c r="H62" s="8"/>
      <c r="I62" s="8"/>
      <c r="J62" s="8"/>
      <c r="K62" s="8"/>
      <c r="L62" s="530"/>
      <c r="M62" s="8"/>
      <c r="N62" s="8"/>
      <c r="O62" s="8"/>
      <c r="P62" s="8"/>
      <c r="Q62" s="8"/>
      <c r="R62" s="8"/>
    </row>
    <row r="63" spans="1:20" s="6" customFormat="1" ht="15.75" x14ac:dyDescent="0.25">
      <c r="A63" s="425"/>
      <c r="B63" s="426"/>
      <c r="C63" s="427">
        <f>SUM(C64:C65)</f>
        <v>0</v>
      </c>
      <c r="D63" s="427">
        <f t="shared" ref="D63:K63" si="36">SUM(D64:D65)</f>
        <v>0</v>
      </c>
      <c r="E63" s="427">
        <f t="shared" si="36"/>
        <v>0</v>
      </c>
      <c r="F63" s="427">
        <f t="shared" si="36"/>
        <v>0</v>
      </c>
      <c r="G63" s="427">
        <f t="shared" si="36"/>
        <v>0</v>
      </c>
      <c r="H63" s="427">
        <f t="shared" si="36"/>
        <v>0</v>
      </c>
      <c r="I63" s="427">
        <f t="shared" si="36"/>
        <v>0</v>
      </c>
      <c r="J63" s="427">
        <f t="shared" si="36"/>
        <v>0</v>
      </c>
      <c r="K63" s="427">
        <f t="shared" si="36"/>
        <v>0</v>
      </c>
      <c r="L63" s="530"/>
      <c r="M63" s="8"/>
      <c r="N63" s="8"/>
      <c r="O63" s="8"/>
      <c r="P63" s="8"/>
      <c r="Q63" s="8"/>
      <c r="R63" s="8"/>
    </row>
    <row r="64" spans="1:20" x14ac:dyDescent="0.3">
      <c r="A64" s="428" t="s">
        <v>170</v>
      </c>
      <c r="B64" s="429" t="s">
        <v>169</v>
      </c>
      <c r="C64" s="430"/>
      <c r="D64" s="430"/>
      <c r="E64" s="430"/>
      <c r="F64" s="430"/>
      <c r="G64" s="430"/>
      <c r="H64" s="430"/>
      <c r="I64" s="430"/>
      <c r="J64" s="430"/>
      <c r="K64" s="431">
        <f>SUM(C64:J64)</f>
        <v>0</v>
      </c>
      <c r="L64" s="530"/>
      <c r="M64" s="8"/>
      <c r="N64" s="8"/>
      <c r="O64" s="8"/>
      <c r="P64" s="8"/>
      <c r="Q64" s="8"/>
      <c r="R64" s="8"/>
    </row>
    <row r="65" spans="1:18" x14ac:dyDescent="0.3">
      <c r="A65" s="428" t="s">
        <v>171</v>
      </c>
      <c r="B65" s="429" t="s">
        <v>169</v>
      </c>
      <c r="C65" s="432"/>
      <c r="D65" s="433"/>
      <c r="E65" s="433"/>
      <c r="F65" s="433"/>
      <c r="G65" s="433"/>
      <c r="H65" s="433"/>
      <c r="I65" s="433"/>
      <c r="J65" s="433"/>
      <c r="K65" s="434"/>
      <c r="L65" s="530"/>
      <c r="M65" s="8"/>
      <c r="N65" s="8"/>
      <c r="O65" s="8"/>
      <c r="P65" s="8"/>
      <c r="Q65" s="8"/>
      <c r="R65" s="8"/>
    </row>
    <row r="66" spans="1:18" ht="17.25" thickBot="1" x14ac:dyDescent="0.35">
      <c r="A66" s="414" t="s">
        <v>363</v>
      </c>
      <c r="B66" s="435" t="s">
        <v>168</v>
      </c>
      <c r="C66" s="415" t="str">
        <f>IFERROR(C52/(C63),"")</f>
        <v/>
      </c>
      <c r="D66" s="415" t="str">
        <f t="shared" ref="D66:J66" si="37">IFERROR(D52/(D63),"")</f>
        <v/>
      </c>
      <c r="E66" s="415" t="str">
        <f t="shared" si="37"/>
        <v/>
      </c>
      <c r="F66" s="415" t="str">
        <f t="shared" si="37"/>
        <v/>
      </c>
      <c r="G66" s="415" t="str">
        <f t="shared" si="37"/>
        <v/>
      </c>
      <c r="H66" s="415" t="str">
        <f t="shared" si="37"/>
        <v/>
      </c>
      <c r="I66" s="415" t="str">
        <f t="shared" si="37"/>
        <v/>
      </c>
      <c r="J66" s="415" t="str">
        <f t="shared" si="37"/>
        <v/>
      </c>
      <c r="K66" s="416" t="str">
        <f>IFERROR(K52/K63,"")</f>
        <v/>
      </c>
      <c r="L66" s="530"/>
      <c r="M66" s="8"/>
      <c r="N66" s="8"/>
      <c r="O66" s="8"/>
      <c r="P66" s="8"/>
      <c r="Q66" s="8"/>
      <c r="R66" s="8"/>
    </row>
    <row r="67" spans="1:18" ht="17.25" thickTop="1" x14ac:dyDescent="0.3"/>
  </sheetData>
  <sheetProtection sheet="1" objects="1" scenarios="1"/>
  <mergeCells count="1">
    <mergeCell ref="A4:P4"/>
  </mergeCells>
  <pageMargins left="0.7" right="0.7" top="0.78740157499999996" bottom="0.78740157499999996" header="0.3" footer="0.3"/>
  <pageSetup paperSize="9" scale="37" orientation="landscape" r:id="rId1"/>
  <ignoredErrors>
    <ignoredError sqref="N9:P50"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I254"/>
  <sheetViews>
    <sheetView showGridLines="0" zoomScale="85" zoomScaleNormal="85" zoomScaleSheetLayoutView="80" zoomScalePageLayoutView="10" workbookViewId="0">
      <selection activeCell="C42" sqref="C42:C62"/>
    </sheetView>
  </sheetViews>
  <sheetFormatPr baseColWidth="10" defaultColWidth="11" defaultRowHeight="15.75" outlineLevelRow="2" outlineLevelCol="1" x14ac:dyDescent="0.25"/>
  <cols>
    <col min="1" max="1" width="36.375" style="8" customWidth="1"/>
    <col min="2" max="2" width="36.25" style="8" customWidth="1"/>
    <col min="3" max="3" width="12.875" style="8" customWidth="1"/>
    <col min="4" max="4" width="11.5" style="8" customWidth="1"/>
    <col min="5" max="5" width="9.75" style="8" customWidth="1"/>
    <col min="6" max="7" width="12.875" style="8" customWidth="1"/>
    <col min="8" max="12" width="12.875" style="8" customWidth="1" outlineLevel="1"/>
    <col min="13" max="13" width="12.875" style="8" customWidth="1"/>
    <col min="14" max="14" width="16.375" style="8" customWidth="1"/>
    <col min="15" max="15" width="31.125" style="8" customWidth="1"/>
    <col min="16" max="16384" width="11" style="8"/>
  </cols>
  <sheetData>
    <row r="1" spans="1:35" s="95" customFormat="1" ht="20.25" x14ac:dyDescent="0.2">
      <c r="A1" s="375" t="s">
        <v>173</v>
      </c>
      <c r="B1" s="93"/>
      <c r="C1" s="93"/>
      <c r="D1" s="93"/>
      <c r="E1" s="93"/>
      <c r="F1" s="93"/>
      <c r="G1" s="93"/>
      <c r="H1" s="93"/>
      <c r="I1" s="93"/>
      <c r="J1" s="93"/>
      <c r="K1" s="93"/>
      <c r="L1" s="93"/>
      <c r="M1" s="93"/>
      <c r="N1" s="93"/>
      <c r="O1" s="93"/>
      <c r="P1" s="93"/>
      <c r="Q1" s="93"/>
      <c r="R1" s="93"/>
      <c r="S1" s="93"/>
      <c r="T1" s="93"/>
      <c r="U1" s="93"/>
      <c r="V1" s="93"/>
      <c r="W1" s="93"/>
      <c r="X1" s="93"/>
      <c r="Y1" s="94"/>
      <c r="Z1" s="93"/>
      <c r="AA1" s="93"/>
      <c r="AB1" s="93"/>
      <c r="AC1" s="93"/>
      <c r="AD1" s="93"/>
      <c r="AE1" s="93"/>
      <c r="AF1" s="93"/>
    </row>
    <row r="2" spans="1:35" s="381" customFormat="1" x14ac:dyDescent="0.25">
      <c r="A2" s="377" t="s">
        <v>19</v>
      </c>
      <c r="B2" s="378" t="str">
        <f>IF('Panoramica SP'!B2=0,"N/A",'Panoramica SP'!B2)</f>
        <v>N/A</v>
      </c>
      <c r="C2" s="378"/>
      <c r="D2" s="436"/>
      <c r="F2" s="377" t="s">
        <v>18</v>
      </c>
      <c r="G2" s="380"/>
      <c r="H2" s="436"/>
      <c r="I2" s="436"/>
      <c r="J2" s="436"/>
      <c r="K2" s="436"/>
      <c r="L2" s="436"/>
      <c r="M2" s="436"/>
      <c r="P2" s="8"/>
      <c r="Q2" s="8"/>
      <c r="R2" s="8"/>
      <c r="S2" s="8"/>
      <c r="T2" s="8"/>
      <c r="U2" s="8"/>
      <c r="V2" s="8"/>
      <c r="W2" s="8"/>
      <c r="X2" s="8"/>
      <c r="Y2" s="8"/>
      <c r="Z2" s="8"/>
      <c r="AA2" s="8"/>
      <c r="AB2" s="8"/>
      <c r="AC2" s="8"/>
      <c r="AD2" s="8"/>
      <c r="AE2" s="8"/>
    </row>
    <row r="3" spans="1:35" s="437" customFormat="1" x14ac:dyDescent="0.25">
      <c r="A3" s="377"/>
      <c r="B3" s="378"/>
      <c r="C3" s="378"/>
      <c r="D3" s="436"/>
      <c r="F3" s="377"/>
      <c r="G3" s="378"/>
      <c r="H3" s="436"/>
      <c r="I3" s="436"/>
      <c r="J3" s="436"/>
      <c r="K3" s="436"/>
      <c r="L3" s="436"/>
      <c r="M3" s="436"/>
      <c r="P3" s="8"/>
      <c r="Q3" s="8"/>
      <c r="R3" s="8"/>
      <c r="S3" s="8"/>
      <c r="T3" s="8"/>
      <c r="U3" s="8"/>
      <c r="V3" s="8"/>
      <c r="W3" s="8"/>
      <c r="X3" s="8"/>
      <c r="Y3" s="8"/>
      <c r="Z3" s="8"/>
      <c r="AA3" s="8"/>
      <c r="AB3" s="8"/>
      <c r="AC3" s="8"/>
      <c r="AD3" s="8"/>
      <c r="AE3" s="8"/>
    </row>
    <row r="4" spans="1:35" s="860" customFormat="1" ht="18" x14ac:dyDescent="0.25">
      <c r="A4" s="857" t="s">
        <v>23</v>
      </c>
      <c r="B4" s="858"/>
      <c r="C4" s="858"/>
      <c r="D4" s="858"/>
      <c r="E4" s="858"/>
      <c r="F4" s="858"/>
      <c r="G4" s="858"/>
      <c r="H4" s="858"/>
      <c r="I4" s="858"/>
      <c r="J4" s="857"/>
      <c r="K4" s="858"/>
      <c r="L4" s="858"/>
      <c r="M4" s="858"/>
      <c r="N4" s="858"/>
      <c r="O4" s="858"/>
      <c r="P4" s="901"/>
      <c r="Q4" s="901"/>
      <c r="R4" s="901"/>
      <c r="S4" s="901"/>
      <c r="T4" s="901"/>
      <c r="U4" s="901"/>
      <c r="V4" s="863"/>
      <c r="W4" s="859"/>
      <c r="X4" s="859"/>
      <c r="Y4" s="859"/>
      <c r="Z4" s="859"/>
      <c r="AA4" s="859"/>
      <c r="AB4" s="859"/>
      <c r="AC4" s="859"/>
      <c r="AD4" s="859"/>
      <c r="AE4" s="859"/>
      <c r="AF4" s="864"/>
      <c r="AG4" s="864"/>
      <c r="AH4" s="864"/>
      <c r="AI4" s="864"/>
    </row>
    <row r="5" spans="1:35" s="16" customFormat="1" ht="84.95" customHeight="1" outlineLevel="1" thickBot="1" x14ac:dyDescent="0.3">
      <c r="A5" s="1005" t="s">
        <v>439</v>
      </c>
      <c r="B5" s="1006"/>
      <c r="C5" s="1006"/>
      <c r="D5" s="1006"/>
      <c r="E5" s="1006"/>
      <c r="F5" s="1006"/>
      <c r="G5" s="1006"/>
      <c r="H5" s="1006"/>
      <c r="I5" s="1006"/>
      <c r="J5" s="1006"/>
      <c r="K5" s="1006"/>
      <c r="L5" s="1006"/>
      <c r="M5" s="1006"/>
      <c r="N5" s="1006"/>
      <c r="O5" s="1006"/>
      <c r="P5" s="8"/>
      <c r="Q5" s="8"/>
      <c r="R5" s="8"/>
      <c r="S5" s="8"/>
      <c r="T5" s="8"/>
      <c r="U5" s="8"/>
      <c r="V5" s="8"/>
      <c r="W5" s="8"/>
      <c r="X5" s="8"/>
      <c r="Y5" s="8"/>
      <c r="Z5" s="8"/>
      <c r="AA5" s="8"/>
      <c r="AB5" s="8"/>
      <c r="AC5" s="8"/>
      <c r="AD5" s="8"/>
      <c r="AE5" s="8"/>
    </row>
    <row r="6" spans="1:35" s="16" customFormat="1" ht="10.5" customHeight="1" thickTop="1" x14ac:dyDescent="0.25">
      <c r="A6" s="9"/>
      <c r="B6" s="9"/>
      <c r="C6" s="9"/>
      <c r="D6" s="9"/>
      <c r="E6" s="9"/>
      <c r="F6" s="9"/>
      <c r="G6" s="9"/>
      <c r="H6" s="9"/>
      <c r="I6" s="9"/>
      <c r="J6" s="9"/>
      <c r="K6" s="9"/>
      <c r="L6" s="9"/>
      <c r="M6" s="9"/>
      <c r="N6" s="9"/>
      <c r="O6" s="9"/>
      <c r="P6" s="8"/>
      <c r="Q6" s="8"/>
      <c r="R6" s="8"/>
      <c r="S6" s="8"/>
      <c r="T6" s="8"/>
      <c r="U6" s="8"/>
      <c r="V6" s="8"/>
      <c r="W6" s="8"/>
      <c r="X6" s="8"/>
      <c r="Y6" s="8"/>
      <c r="Z6" s="8"/>
      <c r="AA6" s="8"/>
      <c r="AB6" s="8"/>
      <c r="AC6" s="8"/>
      <c r="AD6" s="8"/>
      <c r="AE6" s="8"/>
    </row>
    <row r="7" spans="1:35" s="16" customFormat="1" x14ac:dyDescent="0.25">
      <c r="A7" s="438" t="s">
        <v>174</v>
      </c>
      <c r="B7" s="439" t="s">
        <v>175</v>
      </c>
      <c r="C7" s="117"/>
      <c r="D7" s="117"/>
      <c r="E7" s="117"/>
      <c r="F7" s="117"/>
      <c r="G7" s="117"/>
      <c r="H7" s="117"/>
      <c r="I7" s="117"/>
      <c r="J7" s="117"/>
      <c r="K7" s="382"/>
      <c r="L7" s="382"/>
      <c r="M7" s="382"/>
      <c r="N7" s="382"/>
      <c r="O7" s="382"/>
      <c r="P7" s="8"/>
      <c r="Q7" s="8"/>
      <c r="R7" s="8"/>
      <c r="S7" s="8"/>
      <c r="T7" s="8"/>
      <c r="U7" s="8"/>
      <c r="V7" s="8"/>
      <c r="W7" s="8"/>
      <c r="X7" s="8"/>
      <c r="Y7" s="8"/>
      <c r="Z7" s="8"/>
      <c r="AA7" s="8"/>
      <c r="AB7" s="8"/>
      <c r="AC7" s="8"/>
      <c r="AD7" s="8"/>
      <c r="AE7" s="8"/>
    </row>
    <row r="8" spans="1:35" s="441" customFormat="1" x14ac:dyDescent="0.25">
      <c r="A8" s="7"/>
      <c r="B8" s="440"/>
      <c r="C8" s="440"/>
      <c r="D8" s="440"/>
      <c r="E8" s="440"/>
      <c r="F8" s="440"/>
      <c r="G8" s="440"/>
      <c r="H8" s="440"/>
      <c r="I8" s="440"/>
      <c r="J8" s="440"/>
      <c r="P8" s="8"/>
      <c r="Q8" s="8"/>
      <c r="R8" s="8"/>
      <c r="S8" s="8"/>
      <c r="T8" s="8"/>
      <c r="U8" s="8"/>
      <c r="V8" s="8"/>
      <c r="W8" s="8"/>
      <c r="X8" s="8"/>
      <c r="Y8" s="8"/>
      <c r="Z8" s="8"/>
      <c r="AA8" s="8"/>
      <c r="AB8" s="8"/>
      <c r="AC8" s="8"/>
      <c r="AD8" s="8"/>
      <c r="AE8" s="8"/>
    </row>
    <row r="9" spans="1:35" s="860" customFormat="1" ht="18" x14ac:dyDescent="0.25">
      <c r="A9" s="857" t="s">
        <v>176</v>
      </c>
      <c r="B9" s="858"/>
      <c r="C9" s="858"/>
      <c r="D9" s="858"/>
      <c r="E9" s="858"/>
      <c r="F9" s="858"/>
      <c r="G9" s="858"/>
      <c r="H9" s="858"/>
      <c r="I9" s="858"/>
      <c r="J9" s="857"/>
      <c r="K9" s="858"/>
      <c r="L9" s="858"/>
      <c r="M9" s="858"/>
      <c r="N9" s="858"/>
      <c r="O9" s="858"/>
      <c r="P9" s="901"/>
      <c r="Q9" s="901"/>
      <c r="R9" s="901"/>
      <c r="S9" s="901"/>
      <c r="T9" s="901"/>
      <c r="U9" s="901"/>
      <c r="V9" s="863"/>
      <c r="W9" s="859"/>
      <c r="X9" s="859"/>
      <c r="Y9" s="859"/>
      <c r="Z9" s="859"/>
      <c r="AA9" s="859"/>
      <c r="AB9" s="859"/>
      <c r="AC9" s="859"/>
      <c r="AD9" s="859"/>
      <c r="AE9" s="859"/>
      <c r="AF9" s="864"/>
      <c r="AG9" s="864"/>
      <c r="AH9" s="864"/>
      <c r="AI9" s="864"/>
    </row>
    <row r="10" spans="1:35" ht="31.5" x14ac:dyDescent="0.25">
      <c r="A10" s="113"/>
      <c r="B10" s="113"/>
      <c r="C10" s="138"/>
      <c r="D10" s="138"/>
      <c r="E10" s="139"/>
      <c r="F10" s="442" t="str">
        <f>'Conto economico'!C8</f>
        <v>n = anno precedente</v>
      </c>
      <c r="G10" s="442" t="str">
        <f>'Conto economico'!D8</f>
        <v>n+1 
(1° anno PSR)</v>
      </c>
      <c r="H10" s="442" t="str">
        <f>'Conto economico'!E8</f>
        <v>n+2</v>
      </c>
      <c r="I10" s="442" t="str">
        <f>'Conto economico'!F8</f>
        <v>n+3</v>
      </c>
      <c r="J10" s="442" t="str">
        <f>'Conto economico'!G8</f>
        <v>n+4</v>
      </c>
      <c r="K10" s="442" t="str">
        <f>'Conto economico'!H8</f>
        <v>n+5</v>
      </c>
      <c r="L10" s="442" t="str">
        <f>'Conto economico'!I8</f>
        <v>n+6</v>
      </c>
      <c r="M10" s="443" t="str">
        <f>'Conto economico'!J8</f>
        <v>1° anno dopo l'attuazione</v>
      </c>
      <c r="N10" s="444" t="s">
        <v>34</v>
      </c>
    </row>
    <row r="11" spans="1:35" x14ac:dyDescent="0.25">
      <c r="A11" s="445" t="s">
        <v>379</v>
      </c>
      <c r="B11" s="446"/>
      <c r="C11" s="447"/>
      <c r="D11" s="447"/>
      <c r="E11" s="448"/>
      <c r="F11" s="449">
        <f>F13</f>
        <v>0</v>
      </c>
      <c r="G11" s="450">
        <f t="shared" ref="G11:J11" si="0">G13</f>
        <v>0</v>
      </c>
      <c r="H11" s="450">
        <f t="shared" si="0"/>
        <v>0</v>
      </c>
      <c r="I11" s="450">
        <f t="shared" si="0"/>
        <v>0</v>
      </c>
      <c r="J11" s="450">
        <f t="shared" si="0"/>
        <v>0</v>
      </c>
      <c r="K11" s="450">
        <f>K13</f>
        <v>0</v>
      </c>
      <c r="L11" s="450">
        <f>L13</f>
        <v>0</v>
      </c>
      <c r="M11" s="451">
        <f>M13</f>
        <v>0</v>
      </c>
      <c r="N11" s="452">
        <f>SUM(F11:M11)</f>
        <v>0</v>
      </c>
    </row>
    <row r="12" spans="1:35" x14ac:dyDescent="0.25">
      <c r="A12" s="453" t="s">
        <v>380</v>
      </c>
      <c r="B12" s="454"/>
      <c r="C12" s="453"/>
      <c r="D12" s="453"/>
      <c r="E12" s="455"/>
      <c r="F12" s="456">
        <f>F11</f>
        <v>0</v>
      </c>
      <c r="G12" s="457">
        <f>G11+F12</f>
        <v>0</v>
      </c>
      <c r="H12" s="457">
        <f t="shared" ref="H12:K12" si="1">H11+G12</f>
        <v>0</v>
      </c>
      <c r="I12" s="457">
        <f t="shared" si="1"/>
        <v>0</v>
      </c>
      <c r="J12" s="457">
        <f t="shared" si="1"/>
        <v>0</v>
      </c>
      <c r="K12" s="457">
        <f t="shared" si="1"/>
        <v>0</v>
      </c>
      <c r="L12" s="457">
        <f>L11+K12</f>
        <v>0</v>
      </c>
      <c r="M12" s="458">
        <f>M11+K12</f>
        <v>0</v>
      </c>
      <c r="N12" s="459"/>
    </row>
    <row r="13" spans="1:35" x14ac:dyDescent="0.25">
      <c r="A13" s="408" t="s">
        <v>381</v>
      </c>
      <c r="E13" s="448"/>
      <c r="F13" s="460">
        <f>'Conto economico'!C43</f>
        <v>0</v>
      </c>
      <c r="G13" s="461">
        <f>'Conto economico'!D43</f>
        <v>0</v>
      </c>
      <c r="H13" s="461">
        <f>'Conto economico'!E43</f>
        <v>0</v>
      </c>
      <c r="I13" s="461">
        <f>'Conto economico'!F43</f>
        <v>0</v>
      </c>
      <c r="J13" s="461">
        <f>'Conto economico'!G43</f>
        <v>0</v>
      </c>
      <c r="K13" s="461">
        <f>'Conto economico'!H43</f>
        <v>0</v>
      </c>
      <c r="L13" s="461">
        <f>'Conto economico'!I43</f>
        <v>0</v>
      </c>
      <c r="M13" s="462">
        <f>'Conto economico'!J43</f>
        <v>0</v>
      </c>
      <c r="N13" s="460"/>
    </row>
    <row r="14" spans="1:35" x14ac:dyDescent="0.25">
      <c r="A14" s="408" t="s">
        <v>195</v>
      </c>
      <c r="E14" s="448"/>
      <c r="F14" s="463"/>
      <c r="G14" s="464"/>
      <c r="H14" s="464"/>
      <c r="I14" s="464"/>
      <c r="J14" s="464"/>
      <c r="K14" s="464"/>
      <c r="L14" s="465"/>
      <c r="M14" s="466"/>
      <c r="N14" s="467"/>
    </row>
    <row r="15" spans="1:35" x14ac:dyDescent="0.25">
      <c r="A15" s="408" t="s">
        <v>194</v>
      </c>
      <c r="E15" s="448"/>
      <c r="F15" s="463"/>
      <c r="G15" s="464"/>
      <c r="H15" s="464"/>
      <c r="I15" s="464"/>
      <c r="J15" s="464"/>
      <c r="K15" s="464"/>
      <c r="L15" s="465"/>
      <c r="M15" s="466"/>
      <c r="N15" s="467"/>
    </row>
    <row r="16" spans="1:35" ht="8.1" customHeight="1" x14ac:dyDescent="0.25">
      <c r="A16" s="475"/>
      <c r="C16" s="447"/>
      <c r="D16" s="447"/>
      <c r="E16" s="448"/>
      <c r="F16" s="472"/>
      <c r="G16" s="473"/>
      <c r="H16" s="473"/>
      <c r="I16" s="473"/>
      <c r="J16" s="473"/>
      <c r="K16" s="473"/>
      <c r="L16" s="476"/>
      <c r="M16" s="474"/>
      <c r="N16" s="472"/>
    </row>
    <row r="17" spans="1:35" x14ac:dyDescent="0.25">
      <c r="A17" s="445" t="s">
        <v>190</v>
      </c>
      <c r="B17" s="446"/>
      <c r="C17" s="447"/>
      <c r="D17" s="447"/>
      <c r="E17" s="448"/>
      <c r="F17" s="468">
        <f>F19-F20</f>
        <v>0</v>
      </c>
      <c r="G17" s="469">
        <f>G19-G20</f>
        <v>0</v>
      </c>
      <c r="H17" s="469">
        <f t="shared" ref="H17:M17" si="2">H19-H20</f>
        <v>0</v>
      </c>
      <c r="I17" s="469">
        <f t="shared" si="2"/>
        <v>0</v>
      </c>
      <c r="J17" s="469">
        <f t="shared" si="2"/>
        <v>0</v>
      </c>
      <c r="K17" s="469">
        <f t="shared" si="2"/>
        <v>0</v>
      </c>
      <c r="L17" s="469">
        <f t="shared" si="2"/>
        <v>0</v>
      </c>
      <c r="M17" s="470">
        <f t="shared" si="2"/>
        <v>0</v>
      </c>
      <c r="N17" s="452">
        <f>SUM(F17:M17)</f>
        <v>0</v>
      </c>
    </row>
    <row r="18" spans="1:35" x14ac:dyDescent="0.25">
      <c r="A18" s="453" t="s">
        <v>382</v>
      </c>
      <c r="B18" s="454"/>
      <c r="C18" s="453"/>
      <c r="D18" s="453"/>
      <c r="E18" s="455"/>
      <c r="F18" s="456">
        <f>F17</f>
        <v>0</v>
      </c>
      <c r="G18" s="457">
        <f>G17+F18</f>
        <v>0</v>
      </c>
      <c r="H18" s="457">
        <f t="shared" ref="H18" si="3">H17+G18</f>
        <v>0</v>
      </c>
      <c r="I18" s="457">
        <f t="shared" ref="I18" si="4">I17+H18</f>
        <v>0</v>
      </c>
      <c r="J18" s="457">
        <f t="shared" ref="J18" si="5">J17+I18</f>
        <v>0</v>
      </c>
      <c r="K18" s="457">
        <f>K17+J18</f>
        <v>0</v>
      </c>
      <c r="L18" s="457">
        <f t="shared" ref="L18:M18" si="6">L17+K18</f>
        <v>0</v>
      </c>
      <c r="M18" s="458">
        <f t="shared" si="6"/>
        <v>0</v>
      </c>
      <c r="N18" s="459"/>
    </row>
    <row r="19" spans="1:35" x14ac:dyDescent="0.25">
      <c r="A19" s="471" t="s">
        <v>335</v>
      </c>
      <c r="B19" s="447"/>
      <c r="C19" s="447"/>
      <c r="D19" s="447"/>
      <c r="E19" s="448"/>
      <c r="F19" s="472">
        <f t="shared" ref="F19:J19" si="7">F167</f>
        <v>0</v>
      </c>
      <c r="G19" s="473">
        <f t="shared" si="7"/>
        <v>0</v>
      </c>
      <c r="H19" s="473">
        <f t="shared" si="7"/>
        <v>0</v>
      </c>
      <c r="I19" s="473">
        <f t="shared" si="7"/>
        <v>0</v>
      </c>
      <c r="J19" s="473">
        <f t="shared" si="7"/>
        <v>0</v>
      </c>
      <c r="K19" s="473">
        <f>K167</f>
        <v>0</v>
      </c>
      <c r="L19" s="473">
        <f t="shared" ref="L19" si="8">L167</f>
        <v>0</v>
      </c>
      <c r="M19" s="474">
        <f>M167</f>
        <v>0</v>
      </c>
      <c r="N19" s="472"/>
    </row>
    <row r="20" spans="1:35" x14ac:dyDescent="0.25">
      <c r="A20" s="475" t="s">
        <v>193</v>
      </c>
      <c r="C20" s="447"/>
      <c r="D20" s="447"/>
      <c r="E20" s="448"/>
      <c r="F20" s="472">
        <f>F38+F52+F66+F80+F94</f>
        <v>0</v>
      </c>
      <c r="G20" s="473">
        <f t="shared" ref="G20:L20" si="9">G38+G52+G66+G80+G94</f>
        <v>0</v>
      </c>
      <c r="H20" s="473">
        <f t="shared" si="9"/>
        <v>0</v>
      </c>
      <c r="I20" s="473">
        <f t="shared" si="9"/>
        <v>0</v>
      </c>
      <c r="J20" s="473">
        <f t="shared" si="9"/>
        <v>0</v>
      </c>
      <c r="K20" s="473">
        <f t="shared" si="9"/>
        <v>0</v>
      </c>
      <c r="L20" s="473">
        <f t="shared" si="9"/>
        <v>0</v>
      </c>
      <c r="M20" s="474">
        <f>M38+M52+M66+M80+M94</f>
        <v>0</v>
      </c>
      <c r="N20" s="472"/>
    </row>
    <row r="21" spans="1:35" ht="8.1" customHeight="1" x14ac:dyDescent="0.25">
      <c r="A21" s="475"/>
      <c r="C21" s="447"/>
      <c r="D21" s="447"/>
      <c r="E21" s="448"/>
      <c r="F21" s="472"/>
      <c r="G21" s="473"/>
      <c r="H21" s="473"/>
      <c r="I21" s="473"/>
      <c r="J21" s="473"/>
      <c r="K21" s="473"/>
      <c r="L21" s="476"/>
      <c r="M21" s="474"/>
      <c r="N21" s="472"/>
    </row>
    <row r="22" spans="1:35" x14ac:dyDescent="0.25">
      <c r="A22" s="477" t="s">
        <v>196</v>
      </c>
      <c r="B22" s="478"/>
      <c r="C22" s="478"/>
      <c r="D22" s="478"/>
      <c r="E22" s="479"/>
      <c r="F22" s="480" t="str">
        <f>IFERROR(F11/F17,"N/A")</f>
        <v>N/A</v>
      </c>
      <c r="G22" s="481" t="str">
        <f>IFERROR(G11/G17,"N/A")</f>
        <v>N/A</v>
      </c>
      <c r="H22" s="481" t="str">
        <f t="shared" ref="H22:M22" si="10">IFERROR(H11/H17,"N/A")</f>
        <v>N/A</v>
      </c>
      <c r="I22" s="481" t="str">
        <f>IFERROR(I11/I17,"N/A")</f>
        <v>N/A</v>
      </c>
      <c r="J22" s="481" t="str">
        <f t="shared" si="10"/>
        <v>N/A</v>
      </c>
      <c r="K22" s="481" t="str">
        <f>IFERROR(K11/K17,"N/A")</f>
        <v>N/A</v>
      </c>
      <c r="L22" s="481" t="str">
        <f>IFERROR(L11/L17,"N/A")</f>
        <v>N/A</v>
      </c>
      <c r="M22" s="482" t="str">
        <f t="shared" si="10"/>
        <v>N/A</v>
      </c>
      <c r="N22" s="483" t="e">
        <f>N11/N17</f>
        <v>#DIV/0!</v>
      </c>
    </row>
    <row r="23" spans="1:35" x14ac:dyDescent="0.25">
      <c r="A23" s="445" t="s">
        <v>191</v>
      </c>
      <c r="B23" s="447"/>
      <c r="C23" s="447"/>
      <c r="D23" s="447"/>
      <c r="E23" s="448"/>
      <c r="F23" s="484">
        <f>F25-F26</f>
        <v>0</v>
      </c>
      <c r="G23" s="485">
        <f>G25-G26</f>
        <v>0</v>
      </c>
      <c r="H23" s="485">
        <f t="shared" ref="H23:J23" si="11">H25-H26</f>
        <v>0</v>
      </c>
      <c r="I23" s="485">
        <f>I25-I26</f>
        <v>0</v>
      </c>
      <c r="J23" s="485">
        <f t="shared" si="11"/>
        <v>0</v>
      </c>
      <c r="K23" s="485">
        <f>K25-K26</f>
        <v>0</v>
      </c>
      <c r="L23" s="485">
        <f>L25-L26</f>
        <v>0</v>
      </c>
      <c r="M23" s="486">
        <f>M25-M26</f>
        <v>0</v>
      </c>
      <c r="N23" s="484">
        <f>SUM(F23:M23)</f>
        <v>0</v>
      </c>
    </row>
    <row r="24" spans="1:35" x14ac:dyDescent="0.25">
      <c r="A24" s="453" t="s">
        <v>336</v>
      </c>
      <c r="B24" s="454"/>
      <c r="C24" s="453"/>
      <c r="D24" s="453"/>
      <c r="E24" s="455"/>
      <c r="F24" s="456">
        <f>F23</f>
        <v>0</v>
      </c>
      <c r="G24" s="457">
        <f>G23+F24</f>
        <v>0</v>
      </c>
      <c r="H24" s="457">
        <f t="shared" ref="H24" si="12">H23+G24</f>
        <v>0</v>
      </c>
      <c r="I24" s="457">
        <f t="shared" ref="I24" si="13">I23+H24</f>
        <v>0</v>
      </c>
      <c r="J24" s="457">
        <f t="shared" ref="J24" si="14">J23+I24</f>
        <v>0</v>
      </c>
      <c r="K24" s="457">
        <f>K23+J24</f>
        <v>0</v>
      </c>
      <c r="L24" s="457">
        <f t="shared" ref="L24" si="15">L23+K24</f>
        <v>0</v>
      </c>
      <c r="M24" s="457">
        <f>M23+L24</f>
        <v>0</v>
      </c>
      <c r="N24" s="459"/>
    </row>
    <row r="25" spans="1:35" x14ac:dyDescent="0.25">
      <c r="A25" s="471" t="s">
        <v>192</v>
      </c>
      <c r="B25" s="447"/>
      <c r="C25" s="447"/>
      <c r="D25" s="447"/>
      <c r="E25" s="448"/>
      <c r="F25" s="472">
        <f>SUMIF('Liquidità, pianif I e F'!$B$180:$B$250,"IN - für Investitionen",'Liquidità, pianif I e F'!F180:F250)+SUMIF('Liquidità, pianif I e F'!$B$180:$B$250,"IN - für Betriebskapital",'Liquidità, pianif I e F'!F180:F250)</f>
        <v>0</v>
      </c>
      <c r="G25" s="473">
        <f>SUMIF('Liquidità, pianif I e F'!$B$180:$B$250,"IN - für Investitionen",'Liquidità, pianif I e F'!G180:G250)+SUMIF('Liquidità, pianif I e F'!$B$180:$B$250,"IN - für Betriebskapital",'Liquidità, pianif I e F'!G180:G250)</f>
        <v>0</v>
      </c>
      <c r="H25" s="473">
        <f>SUMIF('Liquidità, pianif I e F'!$B$180:$B$250,"IN - für Investitionen",'Liquidità, pianif I e F'!H180:H250)+SUMIF('Liquidità, pianif I e F'!$B$180:$B$250,"IN - für Betriebskapital",'Liquidità, pianif I e F'!H180:H250)</f>
        <v>0</v>
      </c>
      <c r="I25" s="473">
        <f>SUMIF('Liquidità, pianif I e F'!$B$180:$B$250,"IN - für Investitionen",'Liquidità, pianif I e F'!I180:I250)+SUMIF('Liquidità, pianif I e F'!$B$180:$B$250,"IN - für Betriebskapital",'Liquidità, pianif I e F'!I180:I250)</f>
        <v>0</v>
      </c>
      <c r="J25" s="473">
        <f>SUMIF('Liquidità, pianif I e F'!$B$180:$B$250,"IN - für Investitionen",'Liquidità, pianif I e F'!J180:J250)+SUMIF('Liquidità, pianif I e F'!$B$180:$B$250,"IN - für Betriebskapital",'Liquidità, pianif I e F'!J180:J250)</f>
        <v>0</v>
      </c>
      <c r="K25" s="473">
        <f>SUMIF('Liquidità, pianif I e F'!$B$180:$B$250,"IN - für Investitionen",'Liquidità, pianif I e F'!K180:K250)+SUMIF('Liquidità, pianif I e F'!$B$180:$B$250,"IN - für Betriebskapital",'Liquidità, pianif I e F'!K180:K250)</f>
        <v>0</v>
      </c>
      <c r="L25" s="473">
        <f>SUMIF('Liquidità, pianif I e F'!$B$180:$B$250,"IN - für Investitionen",'Liquidità, pianif I e F'!L180:L250)+SUMIF('Liquidità, pianif I e F'!$B$180:$B$250,"IN - für Betriebskapital",'Liquidità, pianif I e F'!L180:L250)</f>
        <v>0</v>
      </c>
      <c r="M25" s="487">
        <f>SUMIF('Liquidità, pianif I e F'!$B$180:$B$250,"IN - für Investitionen",'Liquidità, pianif I e F'!M180:M250)+SUMIF('Liquidità, pianif I e F'!$B$180:$B$250,"IN - für Betriebskapital",'Liquidità, pianif I e F'!M180:M250)</f>
        <v>0</v>
      </c>
      <c r="N25" s="472"/>
    </row>
    <row r="26" spans="1:35" x14ac:dyDescent="0.25">
      <c r="A26" s="475" t="s">
        <v>383</v>
      </c>
      <c r="B26" s="447"/>
      <c r="C26" s="447"/>
      <c r="D26" s="447"/>
      <c r="E26" s="448"/>
      <c r="F26" s="472">
        <f>SUMIF('Liquidità, pianif I e F'!$B$180:$B$250,"out / Rückzahlung",'Liquidità, pianif I e F'!F180:F250)+SUMIF('Liquidità, pianif I e F'!$B$180:$B$250,"Zinskosten",'Liquidità, pianif I e F'!F180:F250)</f>
        <v>0</v>
      </c>
      <c r="G26" s="473">
        <f>SUMIF('Liquidità, pianif I e F'!$B$180:$B$250,"out / Rückzahlung",'Liquidità, pianif I e F'!G180:G250)+SUMIF('Liquidità, pianif I e F'!$B$180:$B$250,"Zinskosten",'Liquidità, pianif I e F'!G180:G250)</f>
        <v>0</v>
      </c>
      <c r="H26" s="473">
        <f>SUMIF('Liquidità, pianif I e F'!$B$180:$B$250,"out / Rückzahlung",'Liquidità, pianif I e F'!H180:H250)+SUMIF('Liquidità, pianif I e F'!$B$180:$B$250,"Zinskosten",'Liquidità, pianif I e F'!H180:H250)</f>
        <v>0</v>
      </c>
      <c r="I26" s="473">
        <f>SUMIF('Liquidità, pianif I e F'!$B$180:$B$250,"out / Rückzahlung",'Liquidità, pianif I e F'!I180:I250)+SUMIF('Liquidità, pianif I e F'!$B$180:$B$250,"Zinskosten",'Liquidità, pianif I e F'!I180:I250)</f>
        <v>0</v>
      </c>
      <c r="J26" s="473">
        <f>SUMIF('Liquidità, pianif I e F'!$B$180:$B$250,"out / Rückzahlung",'Liquidità, pianif I e F'!J180:J250)+SUMIF('Liquidità, pianif I e F'!$B$180:$B$250,"Zinskosten",'Liquidità, pianif I e F'!J180:J250)</f>
        <v>0</v>
      </c>
      <c r="K26" s="473">
        <f>SUMIF('Liquidità, pianif I e F'!$B$180:$B$250,"out / Rückzahlung",'Liquidità, pianif I e F'!K180:K250)+SUMIF('Liquidità, pianif I e F'!$B$180:$B$250,"Zinskosten",'Liquidità, pianif I e F'!K180:K250)</f>
        <v>0</v>
      </c>
      <c r="L26" s="473">
        <f>SUMIF('Liquidità, pianif I e F'!$B$180:$B$250,"out / Rückzahlung",'Liquidità, pianif I e F'!L180:L250)+SUMIF('Liquidità, pianif I e F'!$B$180:$B$250,"Zinskosten",'Liquidità, pianif I e F'!L180:L250)</f>
        <v>0</v>
      </c>
      <c r="M26" s="474">
        <f>SUMIF('Liquidità, pianif I e F'!$B$180:$B$250,"out / Rückzahlung",'Liquidità, pianif I e F'!M180:M250)+SUMIF('Liquidità, pianif I e F'!$B$180:$B$250,"Zinskosten",'Liquidità, pianif I e F'!M180:M250)</f>
        <v>0</v>
      </c>
      <c r="N26" s="472"/>
    </row>
    <row r="27" spans="1:35" ht="8.1" customHeight="1" x14ac:dyDescent="0.25">
      <c r="A27" s="475"/>
      <c r="C27" s="447"/>
      <c r="D27" s="447"/>
      <c r="E27" s="448"/>
      <c r="F27" s="472"/>
      <c r="G27" s="473"/>
      <c r="H27" s="473"/>
      <c r="I27" s="473"/>
      <c r="J27" s="473"/>
      <c r="K27" s="473"/>
      <c r="L27" s="476"/>
      <c r="M27" s="474"/>
      <c r="N27" s="472"/>
    </row>
    <row r="28" spans="1:35" x14ac:dyDescent="0.25">
      <c r="A28" s="488" t="s">
        <v>189</v>
      </c>
      <c r="B28" s="489"/>
      <c r="C28" s="490"/>
      <c r="D28" s="490"/>
      <c r="E28" s="491"/>
      <c r="F28" s="492">
        <f t="shared" ref="F28:J28" si="16">F23+F17+F11</f>
        <v>0</v>
      </c>
      <c r="G28" s="493">
        <f>G23+G17+G11</f>
        <v>0</v>
      </c>
      <c r="H28" s="493">
        <f t="shared" si="16"/>
        <v>0</v>
      </c>
      <c r="I28" s="493">
        <f t="shared" si="16"/>
        <v>0</v>
      </c>
      <c r="J28" s="493">
        <f t="shared" si="16"/>
        <v>0</v>
      </c>
      <c r="K28" s="493">
        <f>K23+K17+K11</f>
        <v>0</v>
      </c>
      <c r="L28" s="493">
        <f t="shared" ref="L28:M28" si="17">L23+L17+L11</f>
        <v>0</v>
      </c>
      <c r="M28" s="494">
        <f t="shared" si="17"/>
        <v>0</v>
      </c>
      <c r="N28" s="492"/>
    </row>
    <row r="29" spans="1:35" ht="16.5" thickBot="1" x14ac:dyDescent="0.3">
      <c r="A29" s="495" t="s">
        <v>337</v>
      </c>
      <c r="B29" s="496"/>
      <c r="C29" s="497"/>
      <c r="D29" s="497"/>
      <c r="E29" s="498"/>
      <c r="F29" s="499">
        <f>F28</f>
        <v>0</v>
      </c>
      <c r="G29" s="500">
        <f>G28+F29</f>
        <v>0</v>
      </c>
      <c r="H29" s="500">
        <f>G29+H28</f>
        <v>0</v>
      </c>
      <c r="I29" s="500">
        <f>H29+I28</f>
        <v>0</v>
      </c>
      <c r="J29" s="500">
        <f>I29+J28</f>
        <v>0</v>
      </c>
      <c r="K29" s="500">
        <f>J29+K28</f>
        <v>0</v>
      </c>
      <c r="L29" s="500">
        <f t="shared" ref="L29:M29" si="18">K29+L28</f>
        <v>0</v>
      </c>
      <c r="M29" s="501">
        <f t="shared" si="18"/>
        <v>0</v>
      </c>
      <c r="N29" s="499"/>
    </row>
    <row r="30" spans="1:35" ht="5.0999999999999996" customHeight="1" thickTop="1" x14ac:dyDescent="0.25">
      <c r="A30" s="280"/>
      <c r="B30" s="408"/>
      <c r="F30" s="502"/>
      <c r="G30" s="502"/>
      <c r="H30" s="502"/>
      <c r="I30" s="502"/>
      <c r="J30" s="502"/>
      <c r="K30" s="502"/>
      <c r="L30" s="502"/>
      <c r="M30" s="502"/>
    </row>
    <row r="31" spans="1:35" ht="7.5" customHeight="1" x14ac:dyDescent="0.25">
      <c r="A31" s="408"/>
      <c r="C31" s="503"/>
      <c r="D31" s="503"/>
      <c r="E31" s="504"/>
      <c r="F31" s="504"/>
      <c r="G31" s="504"/>
      <c r="H31" s="504"/>
      <c r="I31" s="504"/>
      <c r="J31" s="504"/>
      <c r="K31" s="504"/>
      <c r="L31" s="504"/>
      <c r="M31" s="504"/>
    </row>
    <row r="32" spans="1:35" s="860" customFormat="1" ht="18" x14ac:dyDescent="0.25">
      <c r="A32" s="857" t="s">
        <v>197</v>
      </c>
      <c r="B32" s="858"/>
      <c r="C32" s="858"/>
      <c r="D32" s="858"/>
      <c r="E32" s="858"/>
      <c r="F32" s="858"/>
      <c r="G32" s="858"/>
      <c r="H32" s="858"/>
      <c r="I32" s="858"/>
      <c r="J32" s="857"/>
      <c r="K32" s="858"/>
      <c r="L32" s="858"/>
      <c r="M32" s="858"/>
      <c r="N32" s="858"/>
      <c r="O32" s="858"/>
      <c r="P32" s="901"/>
      <c r="Q32" s="901"/>
      <c r="R32" s="901"/>
      <c r="S32" s="901"/>
      <c r="T32" s="901"/>
      <c r="U32" s="901"/>
      <c r="V32" s="863"/>
      <c r="W32" s="859"/>
      <c r="X32" s="859"/>
      <c r="Y32" s="859"/>
      <c r="Z32" s="859"/>
      <c r="AA32" s="859"/>
      <c r="AB32" s="859"/>
      <c r="AC32" s="859"/>
      <c r="AD32" s="859"/>
      <c r="AE32" s="859"/>
      <c r="AF32" s="864"/>
      <c r="AG32" s="864"/>
      <c r="AH32" s="864"/>
      <c r="AI32" s="864"/>
    </row>
    <row r="33" spans="1:31" s="280" customFormat="1" x14ac:dyDescent="0.25">
      <c r="A33" s="505" t="s">
        <v>184</v>
      </c>
      <c r="B33" s="506"/>
      <c r="C33" s="507"/>
      <c r="D33" s="508">
        <f>D38+D52+D66+D80+D94+D108+D122+D136+D150</f>
        <v>1100000</v>
      </c>
      <c r="E33" s="509"/>
      <c r="F33" s="510">
        <f>F38+F52+F66+F80+F94+F108+F122+F136+F150</f>
        <v>0</v>
      </c>
      <c r="G33" s="510">
        <f t="shared" ref="G33:M33" si="19">G38+G52+G66+G80+G94+G108+G122+G136+G150</f>
        <v>0</v>
      </c>
      <c r="H33" s="510">
        <f t="shared" si="19"/>
        <v>0</v>
      </c>
      <c r="I33" s="510">
        <f t="shared" si="19"/>
        <v>0</v>
      </c>
      <c r="J33" s="510">
        <f t="shared" si="19"/>
        <v>0</v>
      </c>
      <c r="K33" s="511">
        <f t="shared" si="19"/>
        <v>0</v>
      </c>
      <c r="L33" s="511">
        <f t="shared" si="19"/>
        <v>0</v>
      </c>
      <c r="M33" s="512">
        <f t="shared" si="19"/>
        <v>0</v>
      </c>
      <c r="N33" s="513"/>
      <c r="P33" s="8"/>
      <c r="Q33" s="8"/>
      <c r="R33" s="8"/>
      <c r="S33" s="8"/>
      <c r="T33" s="8"/>
      <c r="U33" s="8"/>
      <c r="V33" s="8"/>
      <c r="W33" s="8"/>
      <c r="X33" s="8"/>
      <c r="Y33" s="8"/>
      <c r="Z33" s="8"/>
      <c r="AA33" s="8"/>
      <c r="AB33" s="8"/>
      <c r="AC33" s="8"/>
      <c r="AD33" s="8"/>
      <c r="AE33" s="8"/>
    </row>
    <row r="34" spans="1:31" s="280" customFormat="1" x14ac:dyDescent="0.25">
      <c r="A34" s="514" t="s">
        <v>185</v>
      </c>
      <c r="B34" s="506"/>
      <c r="C34" s="507"/>
      <c r="D34" s="515">
        <f>SUM(F34:M34)</f>
        <v>0</v>
      </c>
      <c r="E34" s="509"/>
      <c r="F34" s="510">
        <f>SUMIF($A$38:$A$106,"Ammortamento",F38:F106)</f>
        <v>0</v>
      </c>
      <c r="G34" s="510">
        <f t="shared" ref="G34:M34" si="20">SUMIF($A$38:$A$106,"Ammortamento",G38:G106)</f>
        <v>0</v>
      </c>
      <c r="H34" s="510">
        <f t="shared" si="20"/>
        <v>0</v>
      </c>
      <c r="I34" s="510">
        <f t="shared" si="20"/>
        <v>0</v>
      </c>
      <c r="J34" s="510">
        <f t="shared" si="20"/>
        <v>0</v>
      </c>
      <c r="K34" s="510">
        <f t="shared" si="20"/>
        <v>0</v>
      </c>
      <c r="L34" s="510">
        <f t="shared" si="20"/>
        <v>0</v>
      </c>
      <c r="M34" s="510">
        <f t="shared" si="20"/>
        <v>0</v>
      </c>
      <c r="N34" s="516" t="s">
        <v>384</v>
      </c>
      <c r="O34" s="285"/>
      <c r="P34" s="8"/>
      <c r="Q34" s="8"/>
      <c r="R34" s="8"/>
      <c r="S34" s="8"/>
      <c r="T34" s="8"/>
      <c r="U34" s="8"/>
      <c r="V34" s="8"/>
      <c r="W34" s="8"/>
      <c r="X34" s="8"/>
      <c r="Y34" s="8"/>
      <c r="Z34" s="8"/>
      <c r="AA34" s="8"/>
      <c r="AB34" s="8"/>
      <c r="AC34" s="8"/>
      <c r="AD34" s="8"/>
      <c r="AE34" s="8"/>
    </row>
    <row r="35" spans="1:31" s="280" customFormat="1" x14ac:dyDescent="0.25">
      <c r="A35" s="517" t="s">
        <v>186</v>
      </c>
      <c r="B35" s="518"/>
      <c r="C35" s="519"/>
      <c r="D35" s="520">
        <f>SUM(F35:M35)</f>
        <v>0</v>
      </c>
      <c r="E35" s="521"/>
      <c r="F35" s="522">
        <f>SUMIF($A$38:$A$106,"Manutenzione",F38:F106)</f>
        <v>0</v>
      </c>
      <c r="G35" s="522">
        <f t="shared" ref="G35:M35" si="21">SUMIF($A$38:$A$106,"Manutenzione",G38:G106)</f>
        <v>0</v>
      </c>
      <c r="H35" s="522">
        <f t="shared" si="21"/>
        <v>0</v>
      </c>
      <c r="I35" s="522">
        <f t="shared" si="21"/>
        <v>0</v>
      </c>
      <c r="J35" s="522">
        <f t="shared" si="21"/>
        <v>0</v>
      </c>
      <c r="K35" s="522">
        <f t="shared" si="21"/>
        <v>0</v>
      </c>
      <c r="L35" s="522">
        <f t="shared" si="21"/>
        <v>0</v>
      </c>
      <c r="M35" s="522">
        <f t="shared" si="21"/>
        <v>0</v>
      </c>
      <c r="N35" s="1007" t="s">
        <v>385</v>
      </c>
      <c r="O35" s="1008"/>
      <c r="P35" s="8"/>
      <c r="Q35" s="8"/>
      <c r="R35" s="8"/>
      <c r="S35" s="8"/>
      <c r="T35" s="8"/>
      <c r="U35" s="8"/>
      <c r="V35" s="8"/>
      <c r="W35" s="8"/>
      <c r="X35" s="8"/>
      <c r="Y35" s="8"/>
      <c r="Z35" s="8"/>
      <c r="AA35" s="8"/>
      <c r="AB35" s="8"/>
      <c r="AC35" s="8"/>
      <c r="AD35" s="8"/>
      <c r="AE35" s="8"/>
    </row>
    <row r="36" spans="1:31" s="441" customFormat="1" ht="16.5" customHeight="1" x14ac:dyDescent="0.25">
      <c r="A36" s="523"/>
      <c r="B36" s="524"/>
      <c r="C36" s="524"/>
      <c r="D36" s="524"/>
      <c r="E36" s="440"/>
      <c r="F36" s="440"/>
      <c r="G36" s="440"/>
      <c r="H36" s="440"/>
      <c r="I36" s="440"/>
      <c r="J36" s="440"/>
      <c r="P36" s="8"/>
      <c r="Q36" s="8"/>
      <c r="R36" s="8"/>
      <c r="S36" s="8"/>
      <c r="T36" s="8"/>
      <c r="U36" s="8"/>
      <c r="V36" s="8"/>
      <c r="W36" s="8"/>
      <c r="X36" s="8"/>
      <c r="Y36" s="8"/>
      <c r="Z36" s="8"/>
      <c r="AA36" s="8"/>
      <c r="AB36" s="8"/>
      <c r="AC36" s="8"/>
      <c r="AD36" s="8"/>
      <c r="AE36" s="8"/>
    </row>
    <row r="37" spans="1:31" s="530" customFormat="1" ht="50.1" customHeight="1" outlineLevel="1" x14ac:dyDescent="0.25">
      <c r="A37" s="525" t="s">
        <v>26</v>
      </c>
      <c r="B37" s="526" t="s">
        <v>182</v>
      </c>
      <c r="C37" s="527" t="s">
        <v>181</v>
      </c>
      <c r="D37" s="526" t="s">
        <v>180</v>
      </c>
      <c r="E37" s="526" t="s">
        <v>179</v>
      </c>
      <c r="F37" s="528" t="str">
        <f>'Conto economico'!C8</f>
        <v>n = anno precedente</v>
      </c>
      <c r="G37" s="528" t="str">
        <f>'Conto economico'!D8</f>
        <v>n+1 
(1° anno PSR)</v>
      </c>
      <c r="H37" s="528" t="str">
        <f>'Conto economico'!E8</f>
        <v>n+2</v>
      </c>
      <c r="I37" s="528" t="str">
        <f>'Conto economico'!F8</f>
        <v>n+3</v>
      </c>
      <c r="J37" s="528" t="str">
        <f>'Conto economico'!G8</f>
        <v>n+4</v>
      </c>
      <c r="K37" s="528" t="str">
        <f>'Conto economico'!H8</f>
        <v>n+5</v>
      </c>
      <c r="L37" s="528" t="str">
        <f>'Conto economico'!I8</f>
        <v>n+6</v>
      </c>
      <c r="M37" s="529" t="str">
        <f>'Conto economico'!J8</f>
        <v>1° anno dopo l'attuazione</v>
      </c>
      <c r="N37" s="526" t="s">
        <v>178</v>
      </c>
      <c r="O37" s="526" t="s">
        <v>177</v>
      </c>
      <c r="P37" s="8"/>
      <c r="Q37" s="8"/>
      <c r="R37" s="8"/>
      <c r="S37" s="8"/>
      <c r="T37" s="8"/>
      <c r="U37" s="8"/>
      <c r="V37" s="8"/>
      <c r="W37" s="8"/>
      <c r="X37" s="8"/>
      <c r="Y37" s="8"/>
      <c r="Z37" s="8"/>
      <c r="AA37" s="8"/>
      <c r="AB37" s="8"/>
      <c r="AC37" s="8"/>
      <c r="AD37" s="8"/>
      <c r="AE37" s="8"/>
    </row>
    <row r="38" spans="1:31" outlineLevel="1" x14ac:dyDescent="0.25">
      <c r="A38" s="531" t="s">
        <v>183</v>
      </c>
      <c r="B38" s="532" t="s">
        <v>34</v>
      </c>
      <c r="C38" s="533"/>
      <c r="D38" s="534">
        <f>'Panoramica SP'!B39</f>
        <v>1000000</v>
      </c>
      <c r="E38" s="535">
        <f>SUM(F38:M38)</f>
        <v>0</v>
      </c>
      <c r="F38" s="536">
        <f>SUM(F39:F40)+F41</f>
        <v>0</v>
      </c>
      <c r="G38" s="536">
        <f t="shared" ref="G38:M38" si="22">SUM(G39:G40)+G41</f>
        <v>0</v>
      </c>
      <c r="H38" s="536">
        <f t="shared" si="22"/>
        <v>0</v>
      </c>
      <c r="I38" s="536">
        <f t="shared" si="22"/>
        <v>0</v>
      </c>
      <c r="J38" s="536">
        <f t="shared" si="22"/>
        <v>0</v>
      </c>
      <c r="K38" s="536">
        <f t="shared" si="22"/>
        <v>0</v>
      </c>
      <c r="L38" s="536">
        <f t="shared" si="22"/>
        <v>0</v>
      </c>
      <c r="M38" s="536">
        <f t="shared" si="22"/>
        <v>0</v>
      </c>
      <c r="N38" s="537">
        <f>SUM(N39:N48)</f>
        <v>0</v>
      </c>
      <c r="O38" s="538"/>
    </row>
    <row r="39" spans="1:31" outlineLevel="1" x14ac:dyDescent="0.25">
      <c r="A39" s="446"/>
      <c r="B39" s="539" t="s">
        <v>208</v>
      </c>
      <c r="C39" s="540">
        <v>0</v>
      </c>
      <c r="D39" s="203" t="str">
        <f>'Panoramica SP'!U39</f>
        <v/>
      </c>
      <c r="E39" s="541">
        <f>SUM(F39:M39)</f>
        <v>0</v>
      </c>
      <c r="F39" s="542"/>
      <c r="G39" s="543"/>
      <c r="H39" s="543"/>
      <c r="I39" s="543"/>
      <c r="J39" s="543"/>
      <c r="K39" s="543"/>
      <c r="L39" s="543"/>
      <c r="M39" s="544" t="str">
        <f>IFERROR(D39*0.2,"")</f>
        <v/>
      </c>
      <c r="N39" s="545">
        <f>IFERROR(SUM(F39:M39)/$D$38,"N/A")</f>
        <v>0</v>
      </c>
      <c r="O39" s="546"/>
    </row>
    <row r="40" spans="1:31" outlineLevel="1" x14ac:dyDescent="0.25">
      <c r="A40" s="446"/>
      <c r="B40" s="547" t="s">
        <v>214</v>
      </c>
      <c r="C40" s="548">
        <v>0</v>
      </c>
      <c r="D40" s="549">
        <f>'Panoramica SP'!W39</f>
        <v>0</v>
      </c>
      <c r="E40" s="550">
        <f>SUM(F40:M40)</f>
        <v>0</v>
      </c>
      <c r="F40" s="551"/>
      <c r="G40" s="552"/>
      <c r="H40" s="552"/>
      <c r="I40" s="552"/>
      <c r="J40" s="552"/>
      <c r="K40" s="552"/>
      <c r="L40" s="552"/>
      <c r="M40" s="553"/>
      <c r="N40" s="545">
        <f>IFERROR(SUM(F40:M40)/$D$38,"N/A")</f>
        <v>0</v>
      </c>
      <c r="O40" s="546"/>
    </row>
    <row r="41" spans="1:31" outlineLevel="1" x14ac:dyDescent="0.25">
      <c r="A41" s="233"/>
      <c r="B41" s="554"/>
      <c r="C41" s="555"/>
      <c r="D41" s="556"/>
      <c r="E41" s="557"/>
      <c r="F41" s="558">
        <f>SUM(F42:F48)</f>
        <v>0</v>
      </c>
      <c r="G41" s="558">
        <f t="shared" ref="G41:M41" si="23">SUM(G42:G48)</f>
        <v>0</v>
      </c>
      <c r="H41" s="558">
        <f t="shared" si="23"/>
        <v>0</v>
      </c>
      <c r="I41" s="558">
        <f t="shared" si="23"/>
        <v>0</v>
      </c>
      <c r="J41" s="558">
        <f t="shared" si="23"/>
        <v>0</v>
      </c>
      <c r="K41" s="558">
        <f t="shared" si="23"/>
        <v>0</v>
      </c>
      <c r="L41" s="558">
        <f t="shared" si="23"/>
        <v>0</v>
      </c>
      <c r="M41" s="559">
        <f t="shared" si="23"/>
        <v>0</v>
      </c>
      <c r="N41" s="545"/>
      <c r="O41" s="560"/>
    </row>
    <row r="42" spans="1:31" outlineLevel="1" x14ac:dyDescent="0.25">
      <c r="A42" s="446"/>
      <c r="B42" s="561" t="s">
        <v>340</v>
      </c>
      <c r="C42" s="540">
        <f>$C$38</f>
        <v>0</v>
      </c>
      <c r="D42" s="562"/>
      <c r="E42" s="563">
        <f>SUM(F42:M42)</f>
        <v>0</v>
      </c>
      <c r="F42" s="542"/>
      <c r="G42" s="543"/>
      <c r="H42" s="543"/>
      <c r="I42" s="543"/>
      <c r="J42" s="543"/>
      <c r="K42" s="543"/>
      <c r="L42" s="543"/>
      <c r="M42" s="544"/>
      <c r="N42" s="545">
        <f>IFERROR(SUM(F42:M42)/$D$38,"N/A")</f>
        <v>0</v>
      </c>
      <c r="O42" s="546"/>
    </row>
    <row r="43" spans="1:31" outlineLevel="1" x14ac:dyDescent="0.25">
      <c r="A43" s="446"/>
      <c r="B43" s="564" t="s">
        <v>340</v>
      </c>
      <c r="C43" s="565">
        <f t="shared" ref="C43:C48" si="24">$C$38</f>
        <v>0</v>
      </c>
      <c r="D43" s="566"/>
      <c r="E43" s="567">
        <f>SUM(F43:M43)</f>
        <v>0</v>
      </c>
      <c r="F43" s="568"/>
      <c r="G43" s="569"/>
      <c r="H43" s="569"/>
      <c r="I43" s="569"/>
      <c r="J43" s="569"/>
      <c r="K43" s="569"/>
      <c r="L43" s="569"/>
      <c r="M43" s="570"/>
      <c r="N43" s="545">
        <f t="shared" ref="N43:N48" si="25">IFERROR(SUM(F43:M43)/$D$38,"N/A")</f>
        <v>0</v>
      </c>
      <c r="O43" s="546"/>
    </row>
    <row r="44" spans="1:31" outlineLevel="1" x14ac:dyDescent="0.25">
      <c r="A44" s="446"/>
      <c r="B44" s="564" t="s">
        <v>209</v>
      </c>
      <c r="C44" s="565">
        <f t="shared" si="24"/>
        <v>0</v>
      </c>
      <c r="D44" s="566"/>
      <c r="E44" s="567">
        <f t="shared" ref="E44:E48" si="26">SUM(F44:M44)</f>
        <v>0</v>
      </c>
      <c r="F44" s="568"/>
      <c r="G44" s="569"/>
      <c r="H44" s="569"/>
      <c r="I44" s="569"/>
      <c r="J44" s="569"/>
      <c r="K44" s="569"/>
      <c r="L44" s="569"/>
      <c r="M44" s="570"/>
      <c r="N44" s="545"/>
      <c r="O44" s="546"/>
    </row>
    <row r="45" spans="1:31" outlineLevel="1" x14ac:dyDescent="0.25">
      <c r="A45" s="446"/>
      <c r="B45" s="564"/>
      <c r="C45" s="565">
        <f t="shared" si="24"/>
        <v>0</v>
      </c>
      <c r="D45" s="566"/>
      <c r="E45" s="567">
        <f t="shared" si="26"/>
        <v>0</v>
      </c>
      <c r="F45" s="568"/>
      <c r="G45" s="569"/>
      <c r="H45" s="569"/>
      <c r="I45" s="569"/>
      <c r="J45" s="569"/>
      <c r="K45" s="569"/>
      <c r="L45" s="569"/>
      <c r="M45" s="570"/>
      <c r="N45" s="545"/>
      <c r="O45" s="546"/>
    </row>
    <row r="46" spans="1:31" outlineLevel="1" x14ac:dyDescent="0.25">
      <c r="A46" s="446"/>
      <c r="B46" s="564"/>
      <c r="C46" s="565">
        <f t="shared" si="24"/>
        <v>0</v>
      </c>
      <c r="D46" s="566"/>
      <c r="E46" s="567">
        <f t="shared" si="26"/>
        <v>0</v>
      </c>
      <c r="F46" s="568"/>
      <c r="G46" s="569"/>
      <c r="H46" s="569"/>
      <c r="I46" s="569"/>
      <c r="J46" s="569"/>
      <c r="K46" s="569"/>
      <c r="L46" s="569"/>
      <c r="M46" s="570"/>
      <c r="N46" s="545">
        <f t="shared" si="25"/>
        <v>0</v>
      </c>
      <c r="O46" s="546"/>
    </row>
    <row r="47" spans="1:31" outlineLevel="1" x14ac:dyDescent="0.25">
      <c r="A47" s="446"/>
      <c r="B47" s="564"/>
      <c r="C47" s="565">
        <f t="shared" si="24"/>
        <v>0</v>
      </c>
      <c r="D47" s="571"/>
      <c r="E47" s="567">
        <f t="shared" si="26"/>
        <v>0</v>
      </c>
      <c r="F47" s="568"/>
      <c r="G47" s="569"/>
      <c r="H47" s="569"/>
      <c r="I47" s="569"/>
      <c r="J47" s="569"/>
      <c r="K47" s="569"/>
      <c r="L47" s="569"/>
      <c r="M47" s="570"/>
      <c r="N47" s="545">
        <f t="shared" si="25"/>
        <v>0</v>
      </c>
      <c r="O47" s="546"/>
    </row>
    <row r="48" spans="1:31" outlineLevel="1" x14ac:dyDescent="0.25">
      <c r="A48" s="454"/>
      <c r="B48" s="572"/>
      <c r="C48" s="548">
        <f t="shared" si="24"/>
        <v>0</v>
      </c>
      <c r="D48" s="573"/>
      <c r="E48" s="574">
        <f t="shared" si="26"/>
        <v>0</v>
      </c>
      <c r="F48" s="551"/>
      <c r="G48" s="552"/>
      <c r="H48" s="552"/>
      <c r="I48" s="552"/>
      <c r="J48" s="552"/>
      <c r="K48" s="552"/>
      <c r="L48" s="552"/>
      <c r="M48" s="553"/>
      <c r="N48" s="545">
        <f t="shared" si="25"/>
        <v>0</v>
      </c>
      <c r="O48" s="546"/>
    </row>
    <row r="49" spans="1:15" outlineLevel="1" x14ac:dyDescent="0.25">
      <c r="A49" s="575" t="s">
        <v>187</v>
      </c>
      <c r="B49" s="576" t="s">
        <v>386</v>
      </c>
      <c r="C49" s="577"/>
      <c r="D49" s="578">
        <f>SUM(F49:M49)</f>
        <v>0</v>
      </c>
      <c r="E49" s="579"/>
      <c r="F49" s="580">
        <f>F41*$C$38</f>
        <v>0</v>
      </c>
      <c r="G49" s="580">
        <f>(G41+F41)*$C$38</f>
        <v>0</v>
      </c>
      <c r="H49" s="580">
        <f>(H41+G41+F41)*$C$38</f>
        <v>0</v>
      </c>
      <c r="I49" s="580">
        <f>(I41+H41+G41+F41)*$C$38</f>
        <v>0</v>
      </c>
      <c r="J49" s="580">
        <f>(J41+I41+H41+G41+F41)*$C$38</f>
        <v>0</v>
      </c>
      <c r="K49" s="580">
        <f>(K41+J41+I41+H41+G41+F41)*$C$38</f>
        <v>0</v>
      </c>
      <c r="L49" s="580">
        <f>(L41+K41+J41+I41+H41+G41+F41)*$C$38</f>
        <v>0</v>
      </c>
      <c r="M49" s="581">
        <f>(M41+L41+K41+J41+I41+H41+G41+F41)*$C$38</f>
        <v>0</v>
      </c>
      <c r="N49" s="560"/>
      <c r="O49" s="582"/>
    </row>
    <row r="50" spans="1:15" outlineLevel="1" x14ac:dyDescent="0.25">
      <c r="A50" s="583" t="s">
        <v>188</v>
      </c>
      <c r="B50" s="584" t="s">
        <v>213</v>
      </c>
      <c r="C50" s="585"/>
      <c r="D50" s="586">
        <f>SUM(F50:M50)</f>
        <v>0</v>
      </c>
      <c r="E50" s="587"/>
      <c r="F50" s="588">
        <f>F38*$C$50</f>
        <v>0</v>
      </c>
      <c r="G50" s="588">
        <f>(G38+F38)*$C$50</f>
        <v>0</v>
      </c>
      <c r="H50" s="588">
        <f>(H38+G38+F38)*$C$50</f>
        <v>0</v>
      </c>
      <c r="I50" s="588">
        <f>(I38+H38+G38+F38)*$C$50</f>
        <v>0</v>
      </c>
      <c r="J50" s="588">
        <f>(J38+I38+H38+G38+F38)*$C$50</f>
        <v>0</v>
      </c>
      <c r="K50" s="588">
        <f>(K38+J38+I38+H38+G38+F38)*$C$50</f>
        <v>0</v>
      </c>
      <c r="L50" s="588">
        <f>(L38+K38+J38+I38+H38+G38+F38)*$C$50</f>
        <v>0</v>
      </c>
      <c r="M50" s="589">
        <f>(M38+L38+K38+J38+I38+H38+G38+F38)*$C$50</f>
        <v>0</v>
      </c>
      <c r="N50" s="560"/>
      <c r="O50" s="582"/>
    </row>
    <row r="51" spans="1:15" outlineLevel="1" x14ac:dyDescent="0.25">
      <c r="A51" s="408"/>
      <c r="B51" s="504"/>
      <c r="C51" s="590"/>
      <c r="D51" s="591"/>
      <c r="E51" s="504"/>
      <c r="G51" s="592"/>
      <c r="H51" s="592"/>
      <c r="I51" s="592"/>
      <c r="J51" s="592"/>
      <c r="K51" s="592"/>
      <c r="L51" s="592"/>
      <c r="M51" s="593"/>
      <c r="N51" s="560"/>
      <c r="O51" s="582"/>
    </row>
    <row r="52" spans="1:15" outlineLevel="1" x14ac:dyDescent="0.25">
      <c r="A52" s="531" t="s">
        <v>27</v>
      </c>
      <c r="B52" s="532"/>
      <c r="C52" s="533"/>
      <c r="D52" s="534">
        <f>'Panoramica SP'!B40</f>
        <v>0</v>
      </c>
      <c r="E52" s="535">
        <f>SUM(F52:M52)</f>
        <v>0</v>
      </c>
      <c r="F52" s="536">
        <f>SUM(F53:F54)+F55</f>
        <v>0</v>
      </c>
      <c r="G52" s="536">
        <f t="shared" ref="G52" si="27">SUM(G53:G54)+G55</f>
        <v>0</v>
      </c>
      <c r="H52" s="536">
        <f t="shared" ref="H52" si="28">SUM(H53:H54)+H55</f>
        <v>0</v>
      </c>
      <c r="I52" s="536">
        <f t="shared" ref="I52" si="29">SUM(I53:I54)+I55</f>
        <v>0</v>
      </c>
      <c r="J52" s="536">
        <f t="shared" ref="J52" si="30">SUM(J53:J54)+J55</f>
        <v>0</v>
      </c>
      <c r="K52" s="536">
        <f t="shared" ref="K52" si="31">SUM(K53:K54)+K55</f>
        <v>0</v>
      </c>
      <c r="L52" s="536">
        <f t="shared" ref="L52" si="32">SUM(L53:L54)+L55</f>
        <v>0</v>
      </c>
      <c r="M52" s="536">
        <f t="shared" ref="M52" si="33">SUM(M53:M54)+M55</f>
        <v>0</v>
      </c>
      <c r="N52" s="537">
        <f>SUM(N53:N62)</f>
        <v>0</v>
      </c>
      <c r="O52" s="538"/>
    </row>
    <row r="53" spans="1:15" outlineLevel="1" x14ac:dyDescent="0.25">
      <c r="A53" s="446"/>
      <c r="B53" s="539" t="s">
        <v>208</v>
      </c>
      <c r="C53" s="540">
        <v>0</v>
      </c>
      <c r="D53" s="203" t="str">
        <f>'Panoramica SP'!U40</f>
        <v/>
      </c>
      <c r="E53" s="541">
        <f>SUM(F53:M53)</f>
        <v>0</v>
      </c>
      <c r="F53" s="542"/>
      <c r="G53" s="543"/>
      <c r="H53" s="543"/>
      <c r="I53" s="543"/>
      <c r="J53" s="543"/>
      <c r="K53" s="543"/>
      <c r="L53" s="543"/>
      <c r="M53" s="544" t="str">
        <f>IFERROR(D53*0.2,"")</f>
        <v/>
      </c>
      <c r="N53" s="545" t="str">
        <f>IFERROR(SUM(F53:M53)/$D$52,"N/A")</f>
        <v>N/A</v>
      </c>
      <c r="O53" s="546"/>
    </row>
    <row r="54" spans="1:15" outlineLevel="1" x14ac:dyDescent="0.25">
      <c r="A54" s="446"/>
      <c r="B54" s="547" t="s">
        <v>214</v>
      </c>
      <c r="C54" s="548">
        <v>0</v>
      </c>
      <c r="D54" s="549">
        <f>'Panoramica SP'!W40</f>
        <v>0</v>
      </c>
      <c r="E54" s="550">
        <f>SUM(F54:M54)</f>
        <v>0</v>
      </c>
      <c r="F54" s="551"/>
      <c r="G54" s="552"/>
      <c r="H54" s="552"/>
      <c r="I54" s="552"/>
      <c r="J54" s="552"/>
      <c r="K54" s="552"/>
      <c r="L54" s="552"/>
      <c r="M54" s="553"/>
      <c r="N54" s="545" t="str">
        <f>IFERROR(SUM(F54:M54)/$D$52,"N/A")</f>
        <v>N/A</v>
      </c>
      <c r="O54" s="546"/>
    </row>
    <row r="55" spans="1:15" outlineLevel="1" x14ac:dyDescent="0.25">
      <c r="A55" s="233"/>
      <c r="B55" s="554"/>
      <c r="C55" s="555"/>
      <c r="D55" s="556"/>
      <c r="E55" s="557"/>
      <c r="F55" s="558">
        <f>SUM(F56:F62)</f>
        <v>0</v>
      </c>
      <c r="G55" s="558">
        <f t="shared" ref="G55" si="34">SUM(G56:G62)</f>
        <v>0</v>
      </c>
      <c r="H55" s="558">
        <f t="shared" ref="H55" si="35">SUM(H56:H62)</f>
        <v>0</v>
      </c>
      <c r="I55" s="558">
        <f t="shared" ref="I55" si="36">SUM(I56:I62)</f>
        <v>0</v>
      </c>
      <c r="J55" s="558">
        <f t="shared" ref="J55" si="37">SUM(J56:J62)</f>
        <v>0</v>
      </c>
      <c r="K55" s="558">
        <f t="shared" ref="K55" si="38">SUM(K56:K62)</f>
        <v>0</v>
      </c>
      <c r="L55" s="558">
        <f t="shared" ref="L55" si="39">SUM(L56:L62)</f>
        <v>0</v>
      </c>
      <c r="M55" s="558">
        <f t="shared" ref="M55" si="40">SUM(M56:M62)</f>
        <v>0</v>
      </c>
      <c r="N55" s="545"/>
      <c r="O55" s="560"/>
    </row>
    <row r="56" spans="1:15" outlineLevel="1" x14ac:dyDescent="0.25">
      <c r="A56" s="446"/>
      <c r="B56" s="561" t="s">
        <v>340</v>
      </c>
      <c r="C56" s="540">
        <f>$C$52</f>
        <v>0</v>
      </c>
      <c r="D56" s="562"/>
      <c r="E56" s="563">
        <f>SUM(F56:M56)</f>
        <v>0</v>
      </c>
      <c r="F56" s="542"/>
      <c r="G56" s="543"/>
      <c r="H56" s="543"/>
      <c r="I56" s="543"/>
      <c r="J56" s="543"/>
      <c r="K56" s="543"/>
      <c r="L56" s="543"/>
      <c r="M56" s="544"/>
      <c r="N56" s="545" t="str">
        <f>IFERROR(SUM(F56:M56)/$D$52,"N/A")</f>
        <v>N/A</v>
      </c>
      <c r="O56" s="546"/>
    </row>
    <row r="57" spans="1:15" outlineLevel="1" x14ac:dyDescent="0.25">
      <c r="A57" s="446"/>
      <c r="B57" s="564"/>
      <c r="C57" s="565">
        <f t="shared" ref="C57:C62" si="41">$C$52</f>
        <v>0</v>
      </c>
      <c r="D57" s="566"/>
      <c r="E57" s="567">
        <f>SUM(F57:M57)</f>
        <v>0</v>
      </c>
      <c r="F57" s="568"/>
      <c r="G57" s="569"/>
      <c r="H57" s="569"/>
      <c r="I57" s="569"/>
      <c r="J57" s="569"/>
      <c r="K57" s="569"/>
      <c r="L57" s="569"/>
      <c r="M57" s="570"/>
      <c r="N57" s="545" t="str">
        <f t="shared" ref="N57:N62" si="42">IFERROR(SUM(F57:M57)/$D$52,"N/A")</f>
        <v>N/A</v>
      </c>
      <c r="O57" s="546"/>
    </row>
    <row r="58" spans="1:15" outlineLevel="1" x14ac:dyDescent="0.25">
      <c r="A58" s="446"/>
      <c r="B58" s="564"/>
      <c r="C58" s="565">
        <f t="shared" si="41"/>
        <v>0</v>
      </c>
      <c r="D58" s="566"/>
      <c r="E58" s="567">
        <f t="shared" ref="E58:E62" si="43">SUM(F58:M58)</f>
        <v>0</v>
      </c>
      <c r="F58" s="568"/>
      <c r="G58" s="569"/>
      <c r="H58" s="569"/>
      <c r="I58" s="569"/>
      <c r="J58" s="569"/>
      <c r="K58" s="569"/>
      <c r="L58" s="569"/>
      <c r="M58" s="570"/>
      <c r="N58" s="545" t="str">
        <f t="shared" si="42"/>
        <v>N/A</v>
      </c>
      <c r="O58" s="546"/>
    </row>
    <row r="59" spans="1:15" outlineLevel="1" x14ac:dyDescent="0.25">
      <c r="A59" s="446"/>
      <c r="B59" s="564"/>
      <c r="C59" s="565">
        <f t="shared" si="41"/>
        <v>0</v>
      </c>
      <c r="D59" s="566"/>
      <c r="E59" s="567">
        <f t="shared" si="43"/>
        <v>0</v>
      </c>
      <c r="F59" s="568"/>
      <c r="G59" s="569"/>
      <c r="H59" s="569"/>
      <c r="I59" s="569"/>
      <c r="J59" s="569"/>
      <c r="K59" s="569"/>
      <c r="L59" s="569"/>
      <c r="M59" s="570"/>
      <c r="N59" s="545" t="str">
        <f t="shared" si="42"/>
        <v>N/A</v>
      </c>
      <c r="O59" s="546"/>
    </row>
    <row r="60" spans="1:15" outlineLevel="1" x14ac:dyDescent="0.25">
      <c r="A60" s="446"/>
      <c r="B60" s="564" t="s">
        <v>340</v>
      </c>
      <c r="C60" s="565">
        <f t="shared" si="41"/>
        <v>0</v>
      </c>
      <c r="D60" s="566"/>
      <c r="E60" s="567">
        <f t="shared" si="43"/>
        <v>0</v>
      </c>
      <c r="F60" s="568"/>
      <c r="G60" s="569"/>
      <c r="H60" s="569"/>
      <c r="I60" s="569"/>
      <c r="J60" s="569"/>
      <c r="K60" s="569"/>
      <c r="L60" s="569"/>
      <c r="M60" s="570"/>
      <c r="N60" s="545" t="str">
        <f t="shared" si="42"/>
        <v>N/A</v>
      </c>
      <c r="O60" s="546"/>
    </row>
    <row r="61" spans="1:15" outlineLevel="1" x14ac:dyDescent="0.25">
      <c r="A61" s="446"/>
      <c r="B61" s="564"/>
      <c r="C61" s="565">
        <f t="shared" si="41"/>
        <v>0</v>
      </c>
      <c r="D61" s="571"/>
      <c r="E61" s="567">
        <f t="shared" si="43"/>
        <v>0</v>
      </c>
      <c r="F61" s="568"/>
      <c r="G61" s="569"/>
      <c r="H61" s="569"/>
      <c r="I61" s="569"/>
      <c r="J61" s="569"/>
      <c r="K61" s="569"/>
      <c r="L61" s="569"/>
      <c r="M61" s="570"/>
      <c r="N61" s="545" t="str">
        <f t="shared" si="42"/>
        <v>N/A</v>
      </c>
      <c r="O61" s="546"/>
    </row>
    <row r="62" spans="1:15" outlineLevel="1" x14ac:dyDescent="0.25">
      <c r="A62" s="454"/>
      <c r="B62" s="572"/>
      <c r="C62" s="548">
        <f t="shared" si="41"/>
        <v>0</v>
      </c>
      <c r="D62" s="573"/>
      <c r="E62" s="574">
        <f t="shared" si="43"/>
        <v>0</v>
      </c>
      <c r="F62" s="551"/>
      <c r="G62" s="552"/>
      <c r="H62" s="552"/>
      <c r="I62" s="552"/>
      <c r="J62" s="552"/>
      <c r="K62" s="552"/>
      <c r="L62" s="552"/>
      <c r="M62" s="553"/>
      <c r="N62" s="545" t="str">
        <f t="shared" si="42"/>
        <v>N/A</v>
      </c>
      <c r="O62" s="546"/>
    </row>
    <row r="63" spans="1:15" outlineLevel="1" x14ac:dyDescent="0.25">
      <c r="A63" s="575" t="s">
        <v>187</v>
      </c>
      <c r="B63" s="576" t="s">
        <v>386</v>
      </c>
      <c r="C63" s="577"/>
      <c r="D63" s="578">
        <f>SUM(F63:M63)</f>
        <v>0</v>
      </c>
      <c r="E63" s="579"/>
      <c r="F63" s="580">
        <f>F55*C52</f>
        <v>0</v>
      </c>
      <c r="G63" s="580">
        <f>(G55+F55)*C52</f>
        <v>0</v>
      </c>
      <c r="H63" s="580">
        <f>(H55+G55+F55)*C52</f>
        <v>0</v>
      </c>
      <c r="I63" s="580">
        <f>(I55+H55+G55+F55)*C52</f>
        <v>0</v>
      </c>
      <c r="J63" s="580">
        <f>(J55+I55+H55+G55+F55)*C52</f>
        <v>0</v>
      </c>
      <c r="K63" s="580">
        <f>(K55+J55+I55+H55+G55+F55)*C52</f>
        <v>0</v>
      </c>
      <c r="L63" s="580">
        <f>(L55+K55+J55+I55+H55+G55+F55)*C52</f>
        <v>0</v>
      </c>
      <c r="M63" s="580">
        <f>(M55+L55+K55+J55+I55+H55+G55+F55)*C52</f>
        <v>0</v>
      </c>
      <c r="N63" s="560"/>
      <c r="O63" s="582"/>
    </row>
    <row r="64" spans="1:15" outlineLevel="1" x14ac:dyDescent="0.25">
      <c r="A64" s="583" t="s">
        <v>188</v>
      </c>
      <c r="B64" s="584" t="s">
        <v>213</v>
      </c>
      <c r="C64" s="585"/>
      <c r="D64" s="586">
        <f>SUM(F64:M64)</f>
        <v>0</v>
      </c>
      <c r="E64" s="587"/>
      <c r="F64" s="588">
        <f>F52*C64</f>
        <v>0</v>
      </c>
      <c r="G64" s="588">
        <f>(G52+F52)*C64</f>
        <v>0</v>
      </c>
      <c r="H64" s="588">
        <f>(H52+G52+F52)*C64</f>
        <v>0</v>
      </c>
      <c r="I64" s="588">
        <f>(I52+H52+G52+F52)*C64</f>
        <v>0</v>
      </c>
      <c r="J64" s="588">
        <f>(J52+I52+H52+G52+F52)*C64</f>
        <v>0</v>
      </c>
      <c r="K64" s="588">
        <f>(K52+J52+I52+H52+G52+F52)*C64</f>
        <v>0</v>
      </c>
      <c r="L64" s="588">
        <f>(L52+K52+J52+I52+H52+G52+F52)*C64</f>
        <v>0</v>
      </c>
      <c r="M64" s="589">
        <f>(M52+L52+K52+J52+I52+H52+G52+F52)*C64</f>
        <v>0</v>
      </c>
      <c r="N64" s="560"/>
      <c r="O64" s="582"/>
    </row>
    <row r="65" spans="1:15" outlineLevel="1" x14ac:dyDescent="0.25">
      <c r="A65" s="408"/>
      <c r="B65" s="504"/>
      <c r="C65" s="590"/>
      <c r="D65" s="591"/>
      <c r="E65" s="504"/>
      <c r="G65" s="592"/>
      <c r="H65" s="592"/>
      <c r="I65" s="592"/>
      <c r="J65" s="592"/>
      <c r="K65" s="592"/>
      <c r="L65" s="592"/>
      <c r="M65" s="593"/>
      <c r="N65" s="560"/>
      <c r="O65" s="582"/>
    </row>
    <row r="66" spans="1:15" hidden="1" outlineLevel="2" x14ac:dyDescent="0.25">
      <c r="A66" s="531" t="s">
        <v>28</v>
      </c>
      <c r="B66" s="532"/>
      <c r="C66" s="533"/>
      <c r="D66" s="534">
        <f>'Panoramica SP'!B41</f>
        <v>0</v>
      </c>
      <c r="E66" s="535">
        <f>SUM(F66:M66)</f>
        <v>0</v>
      </c>
      <c r="F66" s="536">
        <f>SUM(F67:F68)+F69</f>
        <v>0</v>
      </c>
      <c r="G66" s="536">
        <f t="shared" ref="G66" si="44">SUM(G67:G68)+G69</f>
        <v>0</v>
      </c>
      <c r="H66" s="536">
        <f t="shared" ref="H66" si="45">SUM(H67:H68)+H69</f>
        <v>0</v>
      </c>
      <c r="I66" s="536">
        <f t="shared" ref="I66" si="46">SUM(I67:I68)+I69</f>
        <v>0</v>
      </c>
      <c r="J66" s="536">
        <f t="shared" ref="J66" si="47">SUM(J67:J68)+J69</f>
        <v>0</v>
      </c>
      <c r="K66" s="536">
        <f t="shared" ref="K66" si="48">SUM(K67:K68)+K69</f>
        <v>0</v>
      </c>
      <c r="L66" s="536">
        <f t="shared" ref="L66" si="49">SUM(L67:L68)+L69</f>
        <v>0</v>
      </c>
      <c r="M66" s="536">
        <f t="shared" ref="M66" si="50">SUM(M67:M68)+M69</f>
        <v>0</v>
      </c>
      <c r="N66" s="537">
        <f>SUM(N67:N76)</f>
        <v>0</v>
      </c>
      <c r="O66" s="538"/>
    </row>
    <row r="67" spans="1:15" hidden="1" outlineLevel="2" x14ac:dyDescent="0.25">
      <c r="A67" s="446"/>
      <c r="B67" s="539" t="s">
        <v>208</v>
      </c>
      <c r="C67" s="540">
        <v>0</v>
      </c>
      <c r="D67" s="203" t="str">
        <f>'Panoramica SP'!U41</f>
        <v/>
      </c>
      <c r="E67" s="541">
        <f>SUM(F67:M67)</f>
        <v>0</v>
      </c>
      <c r="F67" s="542"/>
      <c r="G67" s="543"/>
      <c r="H67" s="543"/>
      <c r="I67" s="543"/>
      <c r="J67" s="543"/>
      <c r="K67" s="543"/>
      <c r="L67" s="543"/>
      <c r="M67" s="544" t="str">
        <f>IFERROR(D67*0.2,"")</f>
        <v/>
      </c>
      <c r="N67" s="545" t="str">
        <f>IFERROR(SUM(F67:M67)/$D$66,"N/A")</f>
        <v>N/A</v>
      </c>
      <c r="O67" s="546"/>
    </row>
    <row r="68" spans="1:15" hidden="1" outlineLevel="2" x14ac:dyDescent="0.25">
      <c r="A68" s="446"/>
      <c r="B68" s="547" t="s">
        <v>214</v>
      </c>
      <c r="C68" s="548">
        <v>0</v>
      </c>
      <c r="D68" s="549">
        <f>'Panoramica SP'!W41</f>
        <v>0</v>
      </c>
      <c r="E68" s="550">
        <f>SUM(F68:M68)</f>
        <v>0</v>
      </c>
      <c r="F68" s="551"/>
      <c r="G68" s="552"/>
      <c r="H68" s="552"/>
      <c r="I68" s="552"/>
      <c r="J68" s="552"/>
      <c r="K68" s="552"/>
      <c r="L68" s="552"/>
      <c r="M68" s="553"/>
      <c r="N68" s="545" t="str">
        <f>IFERROR(SUM(F68:M68)/$D$66,"N/A")</f>
        <v>N/A</v>
      </c>
      <c r="O68" s="546"/>
    </row>
    <row r="69" spans="1:15" hidden="1" outlineLevel="2" x14ac:dyDescent="0.25">
      <c r="A69" s="233"/>
      <c r="B69" s="554"/>
      <c r="C69" s="555"/>
      <c r="D69" s="556"/>
      <c r="E69" s="557"/>
      <c r="F69" s="558">
        <f>SUM(F70:F76)</f>
        <v>0</v>
      </c>
      <c r="G69" s="558">
        <f t="shared" ref="G69" si="51">SUM(G70:G76)</f>
        <v>0</v>
      </c>
      <c r="H69" s="558">
        <f t="shared" ref="H69" si="52">SUM(H70:H76)</f>
        <v>0</v>
      </c>
      <c r="I69" s="558">
        <f t="shared" ref="I69" si="53">SUM(I70:I76)</f>
        <v>0</v>
      </c>
      <c r="J69" s="558">
        <f t="shared" ref="J69" si="54">SUM(J70:J76)</f>
        <v>0</v>
      </c>
      <c r="K69" s="558">
        <f t="shared" ref="K69" si="55">SUM(K70:K76)</f>
        <v>0</v>
      </c>
      <c r="L69" s="558">
        <f t="shared" ref="L69" si="56">SUM(L70:L76)</f>
        <v>0</v>
      </c>
      <c r="M69" s="558">
        <f t="shared" ref="M69" si="57">SUM(M70:M76)</f>
        <v>0</v>
      </c>
      <c r="N69" s="545"/>
      <c r="O69" s="560"/>
    </row>
    <row r="70" spans="1:15" hidden="1" outlineLevel="2" x14ac:dyDescent="0.25">
      <c r="A70" s="446"/>
      <c r="B70" s="561" t="s">
        <v>340</v>
      </c>
      <c r="C70" s="540">
        <f>$C$66</f>
        <v>0</v>
      </c>
      <c r="D70" s="562"/>
      <c r="E70" s="563">
        <f>SUM(F70:M70)</f>
        <v>0</v>
      </c>
      <c r="F70" s="542"/>
      <c r="G70" s="543"/>
      <c r="H70" s="543"/>
      <c r="I70" s="543"/>
      <c r="J70" s="543"/>
      <c r="K70" s="543"/>
      <c r="L70" s="543"/>
      <c r="M70" s="544"/>
      <c r="N70" s="545" t="str">
        <f>IFERROR(SUM(F70:M70)/$D$66,"N/A")</f>
        <v>N/A</v>
      </c>
      <c r="O70" s="546"/>
    </row>
    <row r="71" spans="1:15" hidden="1" outlineLevel="2" x14ac:dyDescent="0.25">
      <c r="A71" s="446"/>
      <c r="B71" s="564"/>
      <c r="C71" s="565">
        <f t="shared" ref="C71:C76" si="58">$C$66</f>
        <v>0</v>
      </c>
      <c r="D71" s="566"/>
      <c r="E71" s="567">
        <f>SUM(F71:M71)</f>
        <v>0</v>
      </c>
      <c r="F71" s="568"/>
      <c r="G71" s="569"/>
      <c r="H71" s="569"/>
      <c r="I71" s="569"/>
      <c r="J71" s="569"/>
      <c r="K71" s="569"/>
      <c r="L71" s="569"/>
      <c r="M71" s="570"/>
      <c r="N71" s="545" t="str">
        <f t="shared" ref="N71:N76" si="59">IFERROR(SUM(F71:M71)/$D$66,"N/A")</f>
        <v>N/A</v>
      </c>
      <c r="O71" s="546"/>
    </row>
    <row r="72" spans="1:15" hidden="1" outlineLevel="2" x14ac:dyDescent="0.25">
      <c r="A72" s="446"/>
      <c r="B72" s="564"/>
      <c r="C72" s="565">
        <f t="shared" si="58"/>
        <v>0</v>
      </c>
      <c r="D72" s="566"/>
      <c r="E72" s="567">
        <f t="shared" ref="E72:E76" si="60">SUM(F72:M72)</f>
        <v>0</v>
      </c>
      <c r="F72" s="568"/>
      <c r="G72" s="569"/>
      <c r="H72" s="569"/>
      <c r="I72" s="569"/>
      <c r="J72" s="569"/>
      <c r="K72" s="569"/>
      <c r="L72" s="569"/>
      <c r="M72" s="570"/>
      <c r="N72" s="545" t="str">
        <f t="shared" si="59"/>
        <v>N/A</v>
      </c>
      <c r="O72" s="546"/>
    </row>
    <row r="73" spans="1:15" hidden="1" outlineLevel="2" x14ac:dyDescent="0.25">
      <c r="A73" s="446"/>
      <c r="B73" s="564"/>
      <c r="C73" s="565">
        <f t="shared" si="58"/>
        <v>0</v>
      </c>
      <c r="D73" s="566"/>
      <c r="E73" s="567">
        <f t="shared" si="60"/>
        <v>0</v>
      </c>
      <c r="F73" s="568"/>
      <c r="G73" s="569"/>
      <c r="H73" s="569"/>
      <c r="I73" s="569"/>
      <c r="J73" s="569"/>
      <c r="K73" s="569"/>
      <c r="L73" s="569"/>
      <c r="M73" s="570"/>
      <c r="N73" s="545" t="str">
        <f t="shared" si="59"/>
        <v>N/A</v>
      </c>
      <c r="O73" s="546"/>
    </row>
    <row r="74" spans="1:15" hidden="1" outlineLevel="2" x14ac:dyDescent="0.25">
      <c r="A74" s="446"/>
      <c r="B74" s="564"/>
      <c r="C74" s="565">
        <f t="shared" si="58"/>
        <v>0</v>
      </c>
      <c r="D74" s="566"/>
      <c r="E74" s="567">
        <f t="shared" si="60"/>
        <v>0</v>
      </c>
      <c r="F74" s="568"/>
      <c r="G74" s="569"/>
      <c r="H74" s="569"/>
      <c r="I74" s="569"/>
      <c r="J74" s="569"/>
      <c r="K74" s="569"/>
      <c r="L74" s="569"/>
      <c r="M74" s="570"/>
      <c r="N74" s="545" t="str">
        <f t="shared" si="59"/>
        <v>N/A</v>
      </c>
      <c r="O74" s="546"/>
    </row>
    <row r="75" spans="1:15" hidden="1" outlineLevel="2" x14ac:dyDescent="0.25">
      <c r="A75" s="446"/>
      <c r="B75" s="564"/>
      <c r="C75" s="565">
        <f t="shared" si="58"/>
        <v>0</v>
      </c>
      <c r="D75" s="571"/>
      <c r="E75" s="567">
        <f t="shared" si="60"/>
        <v>0</v>
      </c>
      <c r="F75" s="568"/>
      <c r="G75" s="569"/>
      <c r="H75" s="569"/>
      <c r="I75" s="569"/>
      <c r="J75" s="569"/>
      <c r="K75" s="569"/>
      <c r="L75" s="569"/>
      <c r="M75" s="570"/>
      <c r="N75" s="545" t="str">
        <f t="shared" si="59"/>
        <v>N/A</v>
      </c>
      <c r="O75" s="546"/>
    </row>
    <row r="76" spans="1:15" hidden="1" outlineLevel="2" x14ac:dyDescent="0.25">
      <c r="A76" s="454"/>
      <c r="B76" s="572"/>
      <c r="C76" s="548">
        <f t="shared" si="58"/>
        <v>0</v>
      </c>
      <c r="D76" s="573"/>
      <c r="E76" s="574">
        <f t="shared" si="60"/>
        <v>0</v>
      </c>
      <c r="F76" s="551"/>
      <c r="G76" s="552"/>
      <c r="H76" s="552"/>
      <c r="I76" s="552"/>
      <c r="J76" s="552"/>
      <c r="K76" s="552"/>
      <c r="L76" s="552"/>
      <c r="M76" s="553"/>
      <c r="N76" s="545" t="str">
        <f t="shared" si="59"/>
        <v>N/A</v>
      </c>
      <c r="O76" s="546"/>
    </row>
    <row r="77" spans="1:15" hidden="1" outlineLevel="2" x14ac:dyDescent="0.25">
      <c r="A77" s="575" t="s">
        <v>187</v>
      </c>
      <c r="B77" s="576" t="s">
        <v>386</v>
      </c>
      <c r="C77" s="577"/>
      <c r="D77" s="578">
        <f>SUM(F77:M77)</f>
        <v>0</v>
      </c>
      <c r="E77" s="579"/>
      <c r="F77" s="580">
        <f>F69*C66</f>
        <v>0</v>
      </c>
      <c r="G77" s="580">
        <f>(G69+F69)*C66</f>
        <v>0</v>
      </c>
      <c r="H77" s="580">
        <f>(H69+G69+F69)*C66</f>
        <v>0</v>
      </c>
      <c r="I77" s="580">
        <f>(I69+H69+G69+F69)*C66</f>
        <v>0</v>
      </c>
      <c r="J77" s="580">
        <f>(J69+I69+H69+G69+F69)*C66</f>
        <v>0</v>
      </c>
      <c r="K77" s="580">
        <f>(K69+J69+I69+H69+G69+F69)*C66</f>
        <v>0</v>
      </c>
      <c r="L77" s="580">
        <f>(L69+K69+J69+I69+H69+G69+F69)*C66</f>
        <v>0</v>
      </c>
      <c r="M77" s="580">
        <f>(M69+L69+K69+J69+I69+H69+G69+F69)*C66</f>
        <v>0</v>
      </c>
      <c r="N77" s="560"/>
      <c r="O77" s="582"/>
    </row>
    <row r="78" spans="1:15" hidden="1" outlineLevel="2" x14ac:dyDescent="0.25">
      <c r="A78" s="583" t="s">
        <v>188</v>
      </c>
      <c r="B78" s="584" t="s">
        <v>213</v>
      </c>
      <c r="C78" s="585"/>
      <c r="D78" s="586">
        <f>SUM(F78:M78)</f>
        <v>0</v>
      </c>
      <c r="E78" s="587"/>
      <c r="F78" s="588">
        <f>F66*C78</f>
        <v>0</v>
      </c>
      <c r="G78" s="588">
        <f>(G66+F66)*C78</f>
        <v>0</v>
      </c>
      <c r="H78" s="588">
        <f>(H66+G66+F66)*C78</f>
        <v>0</v>
      </c>
      <c r="I78" s="588">
        <f>(I66+H66+G66+F66)*C78</f>
        <v>0</v>
      </c>
      <c r="J78" s="588">
        <f>(J66+I66+H66+G66+F66)*C78</f>
        <v>0</v>
      </c>
      <c r="K78" s="588">
        <f>(K66+J66+I66+H66+G66+F66)*C78</f>
        <v>0</v>
      </c>
      <c r="L78" s="588">
        <f>(L66+K66+J66+I66+H66+G66+F66)*C78</f>
        <v>0</v>
      </c>
      <c r="M78" s="589">
        <f>(M66+L66+K66+J66+I66+H66+G66+F66)*C78</f>
        <v>0</v>
      </c>
      <c r="N78" s="560"/>
      <c r="O78" s="582"/>
    </row>
    <row r="79" spans="1:15" hidden="1" outlineLevel="2" x14ac:dyDescent="0.25">
      <c r="A79" s="408"/>
      <c r="B79" s="504"/>
      <c r="C79" s="590"/>
      <c r="D79" s="591"/>
      <c r="E79" s="504"/>
      <c r="G79" s="592"/>
      <c r="H79" s="592"/>
      <c r="I79" s="592"/>
      <c r="J79" s="592"/>
      <c r="K79" s="592"/>
      <c r="L79" s="592"/>
      <c r="M79" s="593"/>
      <c r="N79" s="560"/>
      <c r="O79" s="582"/>
    </row>
    <row r="80" spans="1:15" hidden="1" outlineLevel="2" x14ac:dyDescent="0.25">
      <c r="A80" s="531" t="s">
        <v>29</v>
      </c>
      <c r="B80" s="532"/>
      <c r="C80" s="533"/>
      <c r="D80" s="534">
        <f>'Panoramica SP'!B42</f>
        <v>0</v>
      </c>
      <c r="E80" s="535">
        <f>SUM(F80:M80)</f>
        <v>0</v>
      </c>
      <c r="F80" s="536">
        <f>SUM(F81:F82)+F83</f>
        <v>0</v>
      </c>
      <c r="G80" s="536">
        <f t="shared" ref="G80" si="61">SUM(G81:G82)+G83</f>
        <v>0</v>
      </c>
      <c r="H80" s="536">
        <f t="shared" ref="H80" si="62">SUM(H81:H82)+H83</f>
        <v>0</v>
      </c>
      <c r="I80" s="536">
        <f t="shared" ref="I80" si="63">SUM(I81:I82)+I83</f>
        <v>0</v>
      </c>
      <c r="J80" s="536">
        <f t="shared" ref="J80" si="64">SUM(J81:J82)+J83</f>
        <v>0</v>
      </c>
      <c r="K80" s="536">
        <f t="shared" ref="K80" si="65">SUM(K81:K82)+K83</f>
        <v>0</v>
      </c>
      <c r="L80" s="536">
        <f t="shared" ref="L80" si="66">SUM(L81:L82)+L83</f>
        <v>0</v>
      </c>
      <c r="M80" s="536">
        <f t="shared" ref="M80" si="67">SUM(M81:M82)+M83</f>
        <v>0</v>
      </c>
      <c r="N80" s="537">
        <f>SUM(N81:N90)</f>
        <v>0</v>
      </c>
      <c r="O80" s="538"/>
    </row>
    <row r="81" spans="1:15" hidden="1" outlineLevel="2" x14ac:dyDescent="0.25">
      <c r="A81" s="446"/>
      <c r="B81" s="539" t="s">
        <v>208</v>
      </c>
      <c r="C81" s="540">
        <v>0</v>
      </c>
      <c r="D81" s="203" t="str">
        <f>'Panoramica SP'!U42</f>
        <v/>
      </c>
      <c r="E81" s="563"/>
      <c r="F81" s="542"/>
      <c r="G81" s="543"/>
      <c r="H81" s="543"/>
      <c r="I81" s="543"/>
      <c r="J81" s="543"/>
      <c r="K81" s="543"/>
      <c r="L81" s="543"/>
      <c r="M81" s="544" t="str">
        <f>IFERROR(D81*0.2,"")</f>
        <v/>
      </c>
      <c r="N81" s="545" t="str">
        <f>IFERROR(SUM(F81:M81)/$D$80,"N/A")</f>
        <v>N/A</v>
      </c>
      <c r="O81" s="546"/>
    </row>
    <row r="82" spans="1:15" hidden="1" outlineLevel="2" x14ac:dyDescent="0.25">
      <c r="A82" s="446"/>
      <c r="B82" s="547" t="s">
        <v>214</v>
      </c>
      <c r="C82" s="548">
        <v>0</v>
      </c>
      <c r="D82" s="549">
        <f>'Panoramica SP'!W42</f>
        <v>0</v>
      </c>
      <c r="E82" s="574"/>
      <c r="F82" s="551"/>
      <c r="G82" s="552"/>
      <c r="H82" s="552"/>
      <c r="I82" s="552"/>
      <c r="J82" s="552"/>
      <c r="K82" s="552"/>
      <c r="L82" s="552"/>
      <c r="M82" s="553"/>
      <c r="N82" s="545" t="str">
        <f>IFERROR(SUM(F82:M82)/$D$80,"N/A")</f>
        <v>N/A</v>
      </c>
      <c r="O82" s="546"/>
    </row>
    <row r="83" spans="1:15" hidden="1" outlineLevel="2" x14ac:dyDescent="0.25">
      <c r="A83" s="233"/>
      <c r="B83" s="554"/>
      <c r="C83" s="555"/>
      <c r="D83" s="556"/>
      <c r="E83" s="557"/>
      <c r="F83" s="558">
        <f>SUM(F84:F90)</f>
        <v>0</v>
      </c>
      <c r="G83" s="558">
        <f t="shared" ref="G83" si="68">SUM(G84:G90)</f>
        <v>0</v>
      </c>
      <c r="H83" s="558">
        <f t="shared" ref="H83" si="69">SUM(H84:H90)</f>
        <v>0</v>
      </c>
      <c r="I83" s="558">
        <f t="shared" ref="I83" si="70">SUM(I84:I90)</f>
        <v>0</v>
      </c>
      <c r="J83" s="558">
        <f t="shared" ref="J83" si="71">SUM(J84:J90)</f>
        <v>0</v>
      </c>
      <c r="K83" s="558">
        <f t="shared" ref="K83" si="72">SUM(K84:K90)</f>
        <v>0</v>
      </c>
      <c r="L83" s="558">
        <f t="shared" ref="L83" si="73">SUM(L84:L90)</f>
        <v>0</v>
      </c>
      <c r="M83" s="558">
        <f t="shared" ref="M83" si="74">SUM(M84:M90)</f>
        <v>0</v>
      </c>
      <c r="N83" s="545"/>
      <c r="O83" s="560"/>
    </row>
    <row r="84" spans="1:15" hidden="1" outlineLevel="2" x14ac:dyDescent="0.25">
      <c r="A84" s="446"/>
      <c r="B84" s="561" t="s">
        <v>340</v>
      </c>
      <c r="C84" s="540">
        <f>$C$80</f>
        <v>0</v>
      </c>
      <c r="D84" s="562"/>
      <c r="E84" s="563">
        <f>SUM(F84:M84)</f>
        <v>0</v>
      </c>
      <c r="F84" s="542"/>
      <c r="G84" s="543"/>
      <c r="H84" s="543"/>
      <c r="I84" s="543"/>
      <c r="J84" s="543"/>
      <c r="K84" s="543"/>
      <c r="L84" s="543"/>
      <c r="M84" s="544"/>
      <c r="N84" s="545" t="str">
        <f>IFERROR(SUM(F84:M84)/$D$80,"N/A")</f>
        <v>N/A</v>
      </c>
      <c r="O84" s="546"/>
    </row>
    <row r="85" spans="1:15" hidden="1" outlineLevel="2" x14ac:dyDescent="0.25">
      <c r="A85" s="446"/>
      <c r="B85" s="564"/>
      <c r="C85" s="565">
        <f t="shared" ref="C85:C90" si="75">$C$80</f>
        <v>0</v>
      </c>
      <c r="D85" s="566"/>
      <c r="E85" s="567">
        <f>SUM(F85:M85)</f>
        <v>0</v>
      </c>
      <c r="F85" s="568"/>
      <c r="G85" s="569"/>
      <c r="H85" s="569"/>
      <c r="I85" s="569"/>
      <c r="J85" s="569"/>
      <c r="K85" s="569"/>
      <c r="L85" s="569"/>
      <c r="M85" s="570"/>
      <c r="N85" s="545" t="str">
        <f>IFERROR(SUM(F85:M85)/$D$80,"N/A")</f>
        <v>N/A</v>
      </c>
      <c r="O85" s="546"/>
    </row>
    <row r="86" spans="1:15" hidden="1" outlineLevel="2" x14ac:dyDescent="0.25">
      <c r="A86" s="446"/>
      <c r="B86" s="564"/>
      <c r="C86" s="565">
        <f t="shared" si="75"/>
        <v>0</v>
      </c>
      <c r="D86" s="566"/>
      <c r="E86" s="567">
        <f t="shared" ref="E86:E90" si="76">SUM(F86:M86)</f>
        <v>0</v>
      </c>
      <c r="F86" s="568"/>
      <c r="G86" s="569"/>
      <c r="H86" s="569"/>
      <c r="I86" s="569"/>
      <c r="J86" s="569"/>
      <c r="K86" s="569"/>
      <c r="L86" s="569"/>
      <c r="M86" s="570"/>
      <c r="N86" s="545" t="str">
        <f t="shared" ref="N86:N90" si="77">IFERROR(SUM(F86:M86)/$D$80,"N/A")</f>
        <v>N/A</v>
      </c>
      <c r="O86" s="546"/>
    </row>
    <row r="87" spans="1:15" hidden="1" outlineLevel="2" x14ac:dyDescent="0.25">
      <c r="A87" s="446"/>
      <c r="B87" s="564"/>
      <c r="C87" s="565">
        <f t="shared" si="75"/>
        <v>0</v>
      </c>
      <c r="D87" s="566"/>
      <c r="E87" s="567">
        <f t="shared" si="76"/>
        <v>0</v>
      </c>
      <c r="F87" s="568"/>
      <c r="G87" s="569"/>
      <c r="H87" s="569"/>
      <c r="I87" s="569"/>
      <c r="J87" s="569"/>
      <c r="K87" s="569"/>
      <c r="L87" s="569"/>
      <c r="M87" s="570"/>
      <c r="N87" s="545" t="str">
        <f t="shared" si="77"/>
        <v>N/A</v>
      </c>
      <c r="O87" s="546"/>
    </row>
    <row r="88" spans="1:15" hidden="1" outlineLevel="2" x14ac:dyDescent="0.25">
      <c r="A88" s="446"/>
      <c r="B88" s="564" t="s">
        <v>340</v>
      </c>
      <c r="C88" s="565">
        <f t="shared" si="75"/>
        <v>0</v>
      </c>
      <c r="D88" s="566"/>
      <c r="E88" s="567">
        <f t="shared" si="76"/>
        <v>0</v>
      </c>
      <c r="F88" s="568"/>
      <c r="G88" s="569"/>
      <c r="H88" s="569"/>
      <c r="I88" s="569"/>
      <c r="J88" s="569"/>
      <c r="K88" s="569"/>
      <c r="L88" s="569"/>
      <c r="M88" s="570"/>
      <c r="N88" s="545" t="str">
        <f t="shared" si="77"/>
        <v>N/A</v>
      </c>
      <c r="O88" s="546"/>
    </row>
    <row r="89" spans="1:15" hidden="1" outlineLevel="2" x14ac:dyDescent="0.25">
      <c r="A89" s="446"/>
      <c r="B89" s="564"/>
      <c r="C89" s="565">
        <f t="shared" si="75"/>
        <v>0</v>
      </c>
      <c r="D89" s="571"/>
      <c r="E89" s="567">
        <f t="shared" si="76"/>
        <v>0</v>
      </c>
      <c r="F89" s="568"/>
      <c r="G89" s="569"/>
      <c r="H89" s="569"/>
      <c r="I89" s="569"/>
      <c r="J89" s="569"/>
      <c r="K89" s="569"/>
      <c r="L89" s="569"/>
      <c r="M89" s="570"/>
      <c r="N89" s="545" t="str">
        <f t="shared" si="77"/>
        <v>N/A</v>
      </c>
      <c r="O89" s="546"/>
    </row>
    <row r="90" spans="1:15" hidden="1" outlineLevel="2" x14ac:dyDescent="0.25">
      <c r="A90" s="454"/>
      <c r="B90" s="572"/>
      <c r="C90" s="548">
        <f t="shared" si="75"/>
        <v>0</v>
      </c>
      <c r="D90" s="573"/>
      <c r="E90" s="574">
        <f t="shared" si="76"/>
        <v>0</v>
      </c>
      <c r="F90" s="551"/>
      <c r="G90" s="552"/>
      <c r="H90" s="552"/>
      <c r="I90" s="552"/>
      <c r="J90" s="552"/>
      <c r="K90" s="552"/>
      <c r="L90" s="552"/>
      <c r="M90" s="553"/>
      <c r="N90" s="545" t="str">
        <f t="shared" si="77"/>
        <v>N/A</v>
      </c>
      <c r="O90" s="546"/>
    </row>
    <row r="91" spans="1:15" hidden="1" outlineLevel="2" x14ac:dyDescent="0.25">
      <c r="A91" s="575" t="s">
        <v>187</v>
      </c>
      <c r="B91" s="576" t="s">
        <v>386</v>
      </c>
      <c r="C91" s="577"/>
      <c r="D91" s="578">
        <f>SUM(F91:M91)</f>
        <v>0</v>
      </c>
      <c r="E91" s="579"/>
      <c r="F91" s="580">
        <f>F83*C80</f>
        <v>0</v>
      </c>
      <c r="G91" s="580">
        <f>(G83+F83)*C80</f>
        <v>0</v>
      </c>
      <c r="H91" s="580">
        <f>(H83+G83+F83)*C80</f>
        <v>0</v>
      </c>
      <c r="I91" s="580">
        <f>(I83+H83+G83+F83)*C80</f>
        <v>0</v>
      </c>
      <c r="J91" s="580">
        <f>(J83+I83+H83+G83+F83)*C80</f>
        <v>0</v>
      </c>
      <c r="K91" s="580">
        <f>(K83+J83+I83+H83+G83+F83)*C80</f>
        <v>0</v>
      </c>
      <c r="L91" s="580">
        <f>(L83+K83+J83+I83+H83+G83+F83)*C80</f>
        <v>0</v>
      </c>
      <c r="M91" s="580">
        <f>(M83+L83+K83+J83+I83+H83+G83+F83)*C80</f>
        <v>0</v>
      </c>
      <c r="N91" s="560"/>
      <c r="O91" s="582"/>
    </row>
    <row r="92" spans="1:15" hidden="1" outlineLevel="2" x14ac:dyDescent="0.25">
      <c r="A92" s="583" t="s">
        <v>188</v>
      </c>
      <c r="B92" s="584" t="s">
        <v>213</v>
      </c>
      <c r="C92" s="585"/>
      <c r="D92" s="586">
        <f>SUM(F92:M92)</f>
        <v>0</v>
      </c>
      <c r="E92" s="587"/>
      <c r="F92" s="588">
        <f>F80*C92</f>
        <v>0</v>
      </c>
      <c r="G92" s="588">
        <f>(G80+F80)*C92</f>
        <v>0</v>
      </c>
      <c r="H92" s="588">
        <f>(H80+G80+F80)*C92</f>
        <v>0</v>
      </c>
      <c r="I92" s="588">
        <f>(I80+H80+G80+F80)*C92</f>
        <v>0</v>
      </c>
      <c r="J92" s="588">
        <f>(J80+I80+H80+G80+F80)*C92</f>
        <v>0</v>
      </c>
      <c r="K92" s="588">
        <f>(K80+J80+I80+H80+G80+F80)*C92</f>
        <v>0</v>
      </c>
      <c r="L92" s="588">
        <f>(L80+K80+J80+I80+H80+G80+F80)*C92</f>
        <v>0</v>
      </c>
      <c r="M92" s="589">
        <f>(M80+L80+K80+J80+I80+H80+G80+F80)*C92</f>
        <v>0</v>
      </c>
      <c r="N92" s="560"/>
      <c r="O92" s="582"/>
    </row>
    <row r="93" spans="1:15" hidden="1" outlineLevel="2" x14ac:dyDescent="0.25">
      <c r="A93" s="408"/>
      <c r="B93" s="504"/>
      <c r="C93" s="590"/>
      <c r="D93" s="591"/>
      <c r="E93" s="504"/>
      <c r="G93" s="592"/>
      <c r="H93" s="592"/>
      <c r="I93" s="592"/>
      <c r="J93" s="592"/>
      <c r="K93" s="592"/>
      <c r="L93" s="592"/>
      <c r="M93" s="593"/>
      <c r="N93" s="560"/>
      <c r="O93" s="582"/>
    </row>
    <row r="94" spans="1:15" hidden="1" outlineLevel="2" x14ac:dyDescent="0.25">
      <c r="A94" s="531" t="s">
        <v>30</v>
      </c>
      <c r="B94" s="532"/>
      <c r="C94" s="533"/>
      <c r="D94" s="534">
        <f>'Panoramica SP'!B43</f>
        <v>0</v>
      </c>
      <c r="E94" s="535">
        <f>SUM(F94:M94)</f>
        <v>0</v>
      </c>
      <c r="F94" s="536">
        <f>SUM(F95:F96)+F97</f>
        <v>0</v>
      </c>
      <c r="G94" s="536">
        <f t="shared" ref="G94" si="78">SUM(G95:G96)+G97</f>
        <v>0</v>
      </c>
      <c r="H94" s="536">
        <f t="shared" ref="H94" si="79">SUM(H95:H96)+H97</f>
        <v>0</v>
      </c>
      <c r="I94" s="536">
        <f t="shared" ref="I94" si="80">SUM(I95:I96)+I97</f>
        <v>0</v>
      </c>
      <c r="J94" s="536">
        <f t="shared" ref="J94" si="81">SUM(J95:J96)+J97</f>
        <v>0</v>
      </c>
      <c r="K94" s="536">
        <f t="shared" ref="K94" si="82">SUM(K95:K96)+K97</f>
        <v>0</v>
      </c>
      <c r="L94" s="536">
        <f t="shared" ref="L94" si="83">SUM(L95:L96)+L97</f>
        <v>0</v>
      </c>
      <c r="M94" s="536">
        <f t="shared" ref="M94" si="84">SUM(M95:M96)+M97</f>
        <v>0</v>
      </c>
      <c r="N94" s="537">
        <f>SUM(N95:N104)</f>
        <v>0</v>
      </c>
      <c r="O94" s="538"/>
    </row>
    <row r="95" spans="1:15" hidden="1" outlineLevel="2" x14ac:dyDescent="0.25">
      <c r="A95" s="446"/>
      <c r="B95" s="539" t="s">
        <v>208</v>
      </c>
      <c r="C95" s="540">
        <v>0</v>
      </c>
      <c r="D95" s="203" t="str">
        <f>'Panoramica SP'!U43</f>
        <v/>
      </c>
      <c r="E95" s="541">
        <f>SUM(F95:M95)</f>
        <v>0</v>
      </c>
      <c r="F95" s="542"/>
      <c r="G95" s="543"/>
      <c r="H95" s="543"/>
      <c r="I95" s="543"/>
      <c r="J95" s="543"/>
      <c r="K95" s="543"/>
      <c r="L95" s="543"/>
      <c r="M95" s="544" t="str">
        <f>IFERROR(D95*0.2,"")</f>
        <v/>
      </c>
      <c r="N95" s="545" t="str">
        <f>IFERROR(SUM(F95:M95)/$D$94,"N/A")</f>
        <v>N/A</v>
      </c>
      <c r="O95" s="546"/>
    </row>
    <row r="96" spans="1:15" hidden="1" outlineLevel="2" x14ac:dyDescent="0.25">
      <c r="A96" s="446"/>
      <c r="B96" s="547" t="s">
        <v>214</v>
      </c>
      <c r="C96" s="548">
        <v>0</v>
      </c>
      <c r="D96" s="549">
        <f>'Panoramica SP'!W43</f>
        <v>0</v>
      </c>
      <c r="E96" s="550">
        <f>SUM(F96:M96)</f>
        <v>0</v>
      </c>
      <c r="F96" s="551"/>
      <c r="G96" s="552"/>
      <c r="H96" s="552"/>
      <c r="I96" s="552"/>
      <c r="J96" s="552"/>
      <c r="K96" s="552"/>
      <c r="L96" s="552"/>
      <c r="M96" s="553"/>
      <c r="N96" s="545" t="str">
        <f>IFERROR(SUM(F96:M96)/$D$94,"N/A")</f>
        <v>N/A</v>
      </c>
      <c r="O96" s="546"/>
    </row>
    <row r="97" spans="1:15" hidden="1" outlineLevel="2" x14ac:dyDescent="0.25">
      <c r="A97" s="233"/>
      <c r="B97" s="554"/>
      <c r="C97" s="555"/>
      <c r="D97" s="556"/>
      <c r="E97" s="557"/>
      <c r="F97" s="558">
        <f>SUM(F98:F104)</f>
        <v>0</v>
      </c>
      <c r="G97" s="558">
        <f t="shared" ref="G97" si="85">SUM(G98:G104)</f>
        <v>0</v>
      </c>
      <c r="H97" s="558">
        <f t="shared" ref="H97" si="86">SUM(H98:H104)</f>
        <v>0</v>
      </c>
      <c r="I97" s="558">
        <f t="shared" ref="I97" si="87">SUM(I98:I104)</f>
        <v>0</v>
      </c>
      <c r="J97" s="558">
        <f t="shared" ref="J97" si="88">SUM(J98:J104)</f>
        <v>0</v>
      </c>
      <c r="K97" s="558">
        <f t="shared" ref="K97" si="89">SUM(K98:K104)</f>
        <v>0</v>
      </c>
      <c r="L97" s="558">
        <f t="shared" ref="L97" si="90">SUM(L98:L104)</f>
        <v>0</v>
      </c>
      <c r="M97" s="558">
        <f t="shared" ref="M97" si="91">SUM(M98:M104)</f>
        <v>0</v>
      </c>
      <c r="N97" s="545"/>
      <c r="O97" s="560"/>
    </row>
    <row r="98" spans="1:15" hidden="1" outlineLevel="2" x14ac:dyDescent="0.25">
      <c r="A98" s="446"/>
      <c r="B98" s="561" t="s">
        <v>340</v>
      </c>
      <c r="C98" s="540">
        <f>$C$94</f>
        <v>0</v>
      </c>
      <c r="D98" s="562"/>
      <c r="E98" s="563">
        <f>SUM(F98:M98)</f>
        <v>0</v>
      </c>
      <c r="F98" s="542"/>
      <c r="G98" s="543"/>
      <c r="H98" s="543"/>
      <c r="I98" s="543"/>
      <c r="J98" s="543"/>
      <c r="K98" s="543"/>
      <c r="L98" s="543"/>
      <c r="M98" s="544"/>
      <c r="N98" s="545" t="str">
        <f>IFERROR(SUM(F98:M98)/$D$94,"N/A")</f>
        <v>N/A</v>
      </c>
      <c r="O98" s="546"/>
    </row>
    <row r="99" spans="1:15" hidden="1" outlineLevel="2" x14ac:dyDescent="0.25">
      <c r="A99" s="446"/>
      <c r="B99" s="564"/>
      <c r="C99" s="565">
        <f t="shared" ref="C99:C104" si="92">$C$94</f>
        <v>0</v>
      </c>
      <c r="D99" s="566"/>
      <c r="E99" s="567">
        <f>SUM(F99:M99)</f>
        <v>0</v>
      </c>
      <c r="F99" s="568"/>
      <c r="G99" s="569"/>
      <c r="H99" s="569"/>
      <c r="I99" s="569"/>
      <c r="J99" s="569"/>
      <c r="K99" s="569"/>
      <c r="L99" s="569"/>
      <c r="M99" s="570"/>
      <c r="N99" s="545" t="str">
        <f t="shared" ref="N99:N104" si="93">IFERROR(SUM(F99:M99)/$D$94,"N/A")</f>
        <v>N/A</v>
      </c>
      <c r="O99" s="546"/>
    </row>
    <row r="100" spans="1:15" hidden="1" outlineLevel="2" x14ac:dyDescent="0.25">
      <c r="A100" s="446"/>
      <c r="B100" s="564"/>
      <c r="C100" s="565">
        <f t="shared" si="92"/>
        <v>0</v>
      </c>
      <c r="D100" s="566"/>
      <c r="E100" s="567">
        <f t="shared" ref="E100:E104" si="94">SUM(F100:M100)</f>
        <v>0</v>
      </c>
      <c r="F100" s="568"/>
      <c r="G100" s="569"/>
      <c r="H100" s="569"/>
      <c r="I100" s="569"/>
      <c r="J100" s="569"/>
      <c r="K100" s="569"/>
      <c r="L100" s="569"/>
      <c r="M100" s="570"/>
      <c r="N100" s="545" t="str">
        <f t="shared" si="93"/>
        <v>N/A</v>
      </c>
      <c r="O100" s="546"/>
    </row>
    <row r="101" spans="1:15" hidden="1" outlineLevel="2" x14ac:dyDescent="0.25">
      <c r="A101" s="446"/>
      <c r="B101" s="564"/>
      <c r="C101" s="565">
        <f t="shared" si="92"/>
        <v>0</v>
      </c>
      <c r="D101" s="566"/>
      <c r="E101" s="567">
        <f t="shared" si="94"/>
        <v>0</v>
      </c>
      <c r="F101" s="568"/>
      <c r="G101" s="569"/>
      <c r="H101" s="569"/>
      <c r="I101" s="569"/>
      <c r="J101" s="569"/>
      <c r="K101" s="569"/>
      <c r="L101" s="569"/>
      <c r="M101" s="570"/>
      <c r="N101" s="545" t="str">
        <f t="shared" si="93"/>
        <v>N/A</v>
      </c>
      <c r="O101" s="546"/>
    </row>
    <row r="102" spans="1:15" hidden="1" outlineLevel="2" x14ac:dyDescent="0.25">
      <c r="A102" s="446"/>
      <c r="B102" s="564"/>
      <c r="C102" s="565">
        <f t="shared" si="92"/>
        <v>0</v>
      </c>
      <c r="D102" s="566"/>
      <c r="E102" s="567">
        <f t="shared" si="94"/>
        <v>0</v>
      </c>
      <c r="F102" s="568"/>
      <c r="G102" s="569"/>
      <c r="H102" s="569"/>
      <c r="I102" s="569"/>
      <c r="J102" s="569"/>
      <c r="K102" s="569"/>
      <c r="L102" s="569"/>
      <c r="M102" s="570"/>
      <c r="N102" s="545" t="str">
        <f t="shared" si="93"/>
        <v>N/A</v>
      </c>
      <c r="O102" s="546"/>
    </row>
    <row r="103" spans="1:15" hidden="1" outlineLevel="2" x14ac:dyDescent="0.25">
      <c r="A103" s="446"/>
      <c r="B103" s="564"/>
      <c r="C103" s="565">
        <f t="shared" si="92"/>
        <v>0</v>
      </c>
      <c r="D103" s="571"/>
      <c r="E103" s="567">
        <f t="shared" si="94"/>
        <v>0</v>
      </c>
      <c r="F103" s="568"/>
      <c r="G103" s="569"/>
      <c r="H103" s="569"/>
      <c r="I103" s="569"/>
      <c r="J103" s="569"/>
      <c r="K103" s="569"/>
      <c r="L103" s="569"/>
      <c r="M103" s="570"/>
      <c r="N103" s="545" t="str">
        <f t="shared" si="93"/>
        <v>N/A</v>
      </c>
      <c r="O103" s="546"/>
    </row>
    <row r="104" spans="1:15" hidden="1" outlineLevel="2" x14ac:dyDescent="0.25">
      <c r="A104" s="454"/>
      <c r="B104" s="572"/>
      <c r="C104" s="548">
        <f t="shared" si="92"/>
        <v>0</v>
      </c>
      <c r="D104" s="573"/>
      <c r="E104" s="574">
        <f t="shared" si="94"/>
        <v>0</v>
      </c>
      <c r="F104" s="551"/>
      <c r="G104" s="552"/>
      <c r="H104" s="552"/>
      <c r="I104" s="552"/>
      <c r="J104" s="552"/>
      <c r="K104" s="552"/>
      <c r="L104" s="552"/>
      <c r="M104" s="553"/>
      <c r="N104" s="545" t="str">
        <f t="shared" si="93"/>
        <v>N/A</v>
      </c>
      <c r="O104" s="546"/>
    </row>
    <row r="105" spans="1:15" hidden="1" outlineLevel="2" x14ac:dyDescent="0.25">
      <c r="A105" s="575" t="s">
        <v>187</v>
      </c>
      <c r="B105" s="576" t="s">
        <v>386</v>
      </c>
      <c r="C105" s="577"/>
      <c r="D105" s="578">
        <f>SUM(F105:M105)</f>
        <v>0</v>
      </c>
      <c r="E105" s="579"/>
      <c r="F105" s="580">
        <f>F97*C94</f>
        <v>0</v>
      </c>
      <c r="G105" s="580">
        <f>(G97+F97)*C94</f>
        <v>0</v>
      </c>
      <c r="H105" s="580">
        <f>(H97+G97+F97)*C94</f>
        <v>0</v>
      </c>
      <c r="I105" s="580">
        <f>(I97+H97+G97+F97)*C94</f>
        <v>0</v>
      </c>
      <c r="J105" s="580">
        <f>(J97+I97+H97+G97+F97)*C94</f>
        <v>0</v>
      </c>
      <c r="K105" s="580">
        <f>(K97+J97+I97+H97+G97+F97)*C94</f>
        <v>0</v>
      </c>
      <c r="L105" s="580">
        <f>(L97+K97+J97+I97+H97+G97+F97)*C94</f>
        <v>0</v>
      </c>
      <c r="M105" s="580">
        <f>(M97+L97+K97+J97+I97+H97+G97+F97)*C94</f>
        <v>0</v>
      </c>
      <c r="N105" s="560"/>
      <c r="O105" s="582"/>
    </row>
    <row r="106" spans="1:15" hidden="1" outlineLevel="2" x14ac:dyDescent="0.25">
      <c r="A106" s="583" t="s">
        <v>188</v>
      </c>
      <c r="B106" s="584" t="s">
        <v>213</v>
      </c>
      <c r="C106" s="585"/>
      <c r="D106" s="586">
        <f>SUM(F106:M106)</f>
        <v>0</v>
      </c>
      <c r="E106" s="587"/>
      <c r="F106" s="588">
        <f>F94*C106</f>
        <v>0</v>
      </c>
      <c r="G106" s="588">
        <f>(G94+F94)*C106</f>
        <v>0</v>
      </c>
      <c r="H106" s="588">
        <f>(H94+G94+F94)*C106</f>
        <v>0</v>
      </c>
      <c r="I106" s="588">
        <f>(I94+H94+G94+F94)*C106</f>
        <v>0</v>
      </c>
      <c r="J106" s="588">
        <f>(J94+I94+H94+G94+F94)*C106</f>
        <v>0</v>
      </c>
      <c r="K106" s="588">
        <f>(K94+J94+I94+H94+G94+F94)*C106</f>
        <v>0</v>
      </c>
      <c r="L106" s="588">
        <f>(L94+K94+J94+I94+H94+G94+F94)*C106</f>
        <v>0</v>
      </c>
      <c r="M106" s="589">
        <f>(M94+L94+K94+J94+I94+H94+G94+F94)*C106</f>
        <v>0</v>
      </c>
      <c r="N106" s="560"/>
      <c r="O106" s="582"/>
    </row>
    <row r="107" spans="1:15" hidden="1" outlineLevel="2" x14ac:dyDescent="0.25">
      <c r="A107" s="408"/>
      <c r="B107" s="504"/>
      <c r="C107" s="590"/>
      <c r="D107" s="591"/>
      <c r="E107" s="504"/>
      <c r="G107" s="592"/>
      <c r="H107" s="592"/>
      <c r="I107" s="592"/>
      <c r="J107" s="592"/>
      <c r="K107" s="592"/>
      <c r="L107" s="592"/>
      <c r="M107" s="593"/>
      <c r="N107" s="560"/>
      <c r="O107" s="582"/>
    </row>
    <row r="108" spans="1:15" hidden="1" outlineLevel="2" x14ac:dyDescent="0.25">
      <c r="A108" s="531" t="s">
        <v>31</v>
      </c>
      <c r="B108" s="532"/>
      <c r="C108" s="533"/>
      <c r="D108" s="534">
        <f>'Panoramica SP'!B44</f>
        <v>100000</v>
      </c>
      <c r="E108" s="535">
        <f>SUM(F108:M108)</f>
        <v>0</v>
      </c>
      <c r="F108" s="536">
        <f>SUM(F109:F110)+F111</f>
        <v>0</v>
      </c>
      <c r="G108" s="536">
        <f t="shared" ref="G108" si="95">SUM(G109:G110)+G111</f>
        <v>0</v>
      </c>
      <c r="H108" s="536">
        <f t="shared" ref="H108" si="96">SUM(H109:H110)+H111</f>
        <v>0</v>
      </c>
      <c r="I108" s="536">
        <f t="shared" ref="I108:M108" si="97">SUM(I109:I110)+I111</f>
        <v>0</v>
      </c>
      <c r="J108" s="536">
        <f t="shared" si="97"/>
        <v>0</v>
      </c>
      <c r="K108" s="536">
        <f t="shared" si="97"/>
        <v>0</v>
      </c>
      <c r="L108" s="536">
        <f t="shared" si="97"/>
        <v>0</v>
      </c>
      <c r="M108" s="536">
        <f t="shared" si="97"/>
        <v>0</v>
      </c>
      <c r="N108" s="537">
        <f>SUM(N109:N118)</f>
        <v>0</v>
      </c>
      <c r="O108" s="538"/>
    </row>
    <row r="109" spans="1:15" hidden="1" outlineLevel="2" x14ac:dyDescent="0.25">
      <c r="A109" s="446"/>
      <c r="B109" s="539" t="s">
        <v>208</v>
      </c>
      <c r="C109" s="540">
        <v>0</v>
      </c>
      <c r="D109" s="203" t="str">
        <f>'Panoramica SP'!U44</f>
        <v/>
      </c>
      <c r="E109" s="541">
        <f>SUM(F109:M109)</f>
        <v>0</v>
      </c>
      <c r="F109" s="542"/>
      <c r="G109" s="543"/>
      <c r="H109" s="543"/>
      <c r="I109" s="543"/>
      <c r="J109" s="543"/>
      <c r="K109" s="543"/>
      <c r="L109" s="543"/>
      <c r="M109" s="544" t="str">
        <f>IFERROR(D109*0.2,"")</f>
        <v/>
      </c>
      <c r="N109" s="545">
        <f>IFERROR(SUM(F109:M109)/$D$108,"N/A")</f>
        <v>0</v>
      </c>
      <c r="O109" s="546"/>
    </row>
    <row r="110" spans="1:15" hidden="1" outlineLevel="2" x14ac:dyDescent="0.25">
      <c r="A110" s="446"/>
      <c r="B110" s="547" t="s">
        <v>214</v>
      </c>
      <c r="C110" s="548">
        <v>0</v>
      </c>
      <c r="D110" s="549">
        <f>'Panoramica SP'!W44</f>
        <v>0</v>
      </c>
      <c r="E110" s="550">
        <f>SUM(F110:M110)</f>
        <v>0</v>
      </c>
      <c r="F110" s="551"/>
      <c r="G110" s="552"/>
      <c r="H110" s="552"/>
      <c r="I110" s="552"/>
      <c r="J110" s="552"/>
      <c r="K110" s="552"/>
      <c r="L110" s="552"/>
      <c r="M110" s="553"/>
      <c r="N110" s="545">
        <f>IFERROR(SUM(F110:M110)/$D$108,"N/A")</f>
        <v>0</v>
      </c>
      <c r="O110" s="546"/>
    </row>
    <row r="111" spans="1:15" hidden="1" outlineLevel="2" x14ac:dyDescent="0.25">
      <c r="A111" s="233"/>
      <c r="B111" s="554"/>
      <c r="C111" s="555"/>
      <c r="D111" s="556"/>
      <c r="E111" s="557"/>
      <c r="F111" s="558">
        <f>SUM(F112:F118)</f>
        <v>0</v>
      </c>
      <c r="G111" s="558">
        <f t="shared" ref="G111:M111" si="98">SUM(G112:G118)</f>
        <v>0</v>
      </c>
      <c r="H111" s="558">
        <f t="shared" si="98"/>
        <v>0</v>
      </c>
      <c r="I111" s="558">
        <f t="shared" si="98"/>
        <v>0</v>
      </c>
      <c r="J111" s="558">
        <f t="shared" si="98"/>
        <v>0</v>
      </c>
      <c r="K111" s="558">
        <f t="shared" si="98"/>
        <v>0</v>
      </c>
      <c r="L111" s="558">
        <f t="shared" si="98"/>
        <v>0</v>
      </c>
      <c r="M111" s="558">
        <f t="shared" si="98"/>
        <v>0</v>
      </c>
      <c r="N111" s="545"/>
      <c r="O111" s="560"/>
    </row>
    <row r="112" spans="1:15" hidden="1" outlineLevel="2" x14ac:dyDescent="0.25">
      <c r="A112" s="446"/>
      <c r="B112" s="561" t="s">
        <v>340</v>
      </c>
      <c r="C112" s="540">
        <f>$C$108</f>
        <v>0</v>
      </c>
      <c r="D112" s="562"/>
      <c r="E112" s="563">
        <f>SUM(F112:M112)</f>
        <v>0</v>
      </c>
      <c r="F112" s="542"/>
      <c r="G112" s="543"/>
      <c r="H112" s="543"/>
      <c r="I112" s="543"/>
      <c r="J112" s="543"/>
      <c r="K112" s="543"/>
      <c r="L112" s="543"/>
      <c r="M112" s="544"/>
      <c r="N112" s="545">
        <f>IFERROR(SUM(F112:M112)/$D$108,"N/A")</f>
        <v>0</v>
      </c>
      <c r="O112" s="546"/>
    </row>
    <row r="113" spans="1:15" hidden="1" outlineLevel="2" x14ac:dyDescent="0.25">
      <c r="A113" s="446"/>
      <c r="B113" s="564"/>
      <c r="C113" s="565">
        <f t="shared" ref="C113:C118" si="99">$C$108</f>
        <v>0</v>
      </c>
      <c r="D113" s="566"/>
      <c r="E113" s="567">
        <f>SUM(F113:M113)</f>
        <v>0</v>
      </c>
      <c r="F113" s="568"/>
      <c r="G113" s="569"/>
      <c r="H113" s="569"/>
      <c r="I113" s="569"/>
      <c r="J113" s="569"/>
      <c r="K113" s="569"/>
      <c r="L113" s="569"/>
      <c r="M113" s="570"/>
      <c r="N113" s="545">
        <f t="shared" ref="N113:N118" si="100">IFERROR(SUM(F113:M113)/$D$108,"N/A")</f>
        <v>0</v>
      </c>
      <c r="O113" s="546"/>
    </row>
    <row r="114" spans="1:15" hidden="1" outlineLevel="2" x14ac:dyDescent="0.25">
      <c r="A114" s="446"/>
      <c r="B114" s="564"/>
      <c r="C114" s="565">
        <f t="shared" si="99"/>
        <v>0</v>
      </c>
      <c r="D114" s="566"/>
      <c r="E114" s="567">
        <f t="shared" ref="E114:E118" si="101">SUM(F114:M114)</f>
        <v>0</v>
      </c>
      <c r="F114" s="568"/>
      <c r="G114" s="569"/>
      <c r="H114" s="569"/>
      <c r="I114" s="569"/>
      <c r="J114" s="569"/>
      <c r="K114" s="569"/>
      <c r="L114" s="569"/>
      <c r="M114" s="570"/>
      <c r="N114" s="545">
        <f t="shared" si="100"/>
        <v>0</v>
      </c>
      <c r="O114" s="546"/>
    </row>
    <row r="115" spans="1:15" hidden="1" outlineLevel="2" x14ac:dyDescent="0.25">
      <c r="A115" s="446"/>
      <c r="B115" s="564"/>
      <c r="C115" s="565">
        <f t="shared" si="99"/>
        <v>0</v>
      </c>
      <c r="D115" s="566"/>
      <c r="E115" s="567">
        <f t="shared" si="101"/>
        <v>0</v>
      </c>
      <c r="F115" s="568"/>
      <c r="G115" s="569"/>
      <c r="H115" s="569"/>
      <c r="I115" s="569"/>
      <c r="J115" s="569"/>
      <c r="K115" s="569"/>
      <c r="L115" s="569"/>
      <c r="M115" s="570"/>
      <c r="N115" s="545">
        <f t="shared" si="100"/>
        <v>0</v>
      </c>
      <c r="O115" s="546"/>
    </row>
    <row r="116" spans="1:15" hidden="1" outlineLevel="2" x14ac:dyDescent="0.25">
      <c r="A116" s="446"/>
      <c r="B116" s="564"/>
      <c r="C116" s="565">
        <f t="shared" si="99"/>
        <v>0</v>
      </c>
      <c r="D116" s="566"/>
      <c r="E116" s="567">
        <f t="shared" si="101"/>
        <v>0</v>
      </c>
      <c r="F116" s="568"/>
      <c r="G116" s="569"/>
      <c r="H116" s="569"/>
      <c r="I116" s="569"/>
      <c r="J116" s="569"/>
      <c r="K116" s="569"/>
      <c r="L116" s="569"/>
      <c r="M116" s="570"/>
      <c r="N116" s="545">
        <f>IFERROR(SUM(F116:M116)/$D$108,"N/A")</f>
        <v>0</v>
      </c>
      <c r="O116" s="546"/>
    </row>
    <row r="117" spans="1:15" hidden="1" outlineLevel="2" x14ac:dyDescent="0.25">
      <c r="A117" s="446"/>
      <c r="B117" s="564"/>
      <c r="C117" s="565">
        <f t="shared" si="99"/>
        <v>0</v>
      </c>
      <c r="D117" s="571"/>
      <c r="E117" s="567">
        <f t="shared" si="101"/>
        <v>0</v>
      </c>
      <c r="F117" s="568"/>
      <c r="G117" s="569"/>
      <c r="H117" s="569"/>
      <c r="I117" s="569"/>
      <c r="J117" s="569"/>
      <c r="K117" s="569"/>
      <c r="L117" s="569"/>
      <c r="M117" s="570"/>
      <c r="N117" s="545">
        <f t="shared" si="100"/>
        <v>0</v>
      </c>
      <c r="O117" s="546"/>
    </row>
    <row r="118" spans="1:15" hidden="1" outlineLevel="2" x14ac:dyDescent="0.25">
      <c r="A118" s="454"/>
      <c r="B118" s="572"/>
      <c r="C118" s="548">
        <f t="shared" si="99"/>
        <v>0</v>
      </c>
      <c r="D118" s="573"/>
      <c r="E118" s="574">
        <f t="shared" si="101"/>
        <v>0</v>
      </c>
      <c r="F118" s="551"/>
      <c r="G118" s="552"/>
      <c r="H118" s="552"/>
      <c r="I118" s="552"/>
      <c r="J118" s="552"/>
      <c r="K118" s="552"/>
      <c r="L118" s="552"/>
      <c r="M118" s="553"/>
      <c r="N118" s="545">
        <f t="shared" si="100"/>
        <v>0</v>
      </c>
      <c r="O118" s="546"/>
    </row>
    <row r="119" spans="1:15" hidden="1" outlineLevel="2" x14ac:dyDescent="0.25">
      <c r="A119" s="575" t="s">
        <v>187</v>
      </c>
      <c r="B119" s="576" t="s">
        <v>386</v>
      </c>
      <c r="C119" s="577"/>
      <c r="D119" s="578">
        <f>SUM(F119:M119)</f>
        <v>0</v>
      </c>
      <c r="E119" s="579"/>
      <c r="F119" s="580">
        <f>F111*C108</f>
        <v>0</v>
      </c>
      <c r="G119" s="580">
        <f>(G111+F111)*C108</f>
        <v>0</v>
      </c>
      <c r="H119" s="580">
        <f>(H111+G111+F111)*C108</f>
        <v>0</v>
      </c>
      <c r="I119" s="580">
        <f>(I111+H111+G111+F111)*C108</f>
        <v>0</v>
      </c>
      <c r="J119" s="580">
        <f>(J111+I111+H111+G111+F111)*C108</f>
        <v>0</v>
      </c>
      <c r="K119" s="580">
        <f>(K111+J111+I111+H111+G111+F111)*C108</f>
        <v>0</v>
      </c>
      <c r="L119" s="580">
        <f>(L111+K111+J111+I111+H111+G111+F111)*C108</f>
        <v>0</v>
      </c>
      <c r="M119" s="580">
        <f>(M111+L111+K111+J111+I111+H111+G111+F111)*C108</f>
        <v>0</v>
      </c>
      <c r="N119" s="560"/>
      <c r="O119" s="582"/>
    </row>
    <row r="120" spans="1:15" hidden="1" outlineLevel="2" x14ac:dyDescent="0.25">
      <c r="A120" s="583" t="s">
        <v>188</v>
      </c>
      <c r="B120" s="584" t="s">
        <v>213</v>
      </c>
      <c r="C120" s="585"/>
      <c r="D120" s="586">
        <f>SUM(F120:M120)</f>
        <v>0</v>
      </c>
      <c r="E120" s="587"/>
      <c r="F120" s="588">
        <f>F108*C120</f>
        <v>0</v>
      </c>
      <c r="G120" s="588">
        <f>(G108+F108)*C120</f>
        <v>0</v>
      </c>
      <c r="H120" s="588">
        <f>(H108+G108+F108)*C120</f>
        <v>0</v>
      </c>
      <c r="I120" s="588">
        <f>(I108+H108+G108+F108)*C120</f>
        <v>0</v>
      </c>
      <c r="J120" s="588">
        <f>(J108+I108+H108+G108+F108)*C120</f>
        <v>0</v>
      </c>
      <c r="K120" s="588">
        <f>(K108+J108+I108+H108+G108+F108)*C120</f>
        <v>0</v>
      </c>
      <c r="L120" s="588">
        <f>(L108+K108+J108+I108+H108+G108+F108)*C120</f>
        <v>0</v>
      </c>
      <c r="M120" s="589">
        <f>(M108+L108+K108+J108+I108+H108+G108+F108)*C120</f>
        <v>0</v>
      </c>
      <c r="N120" s="560"/>
      <c r="O120" s="582"/>
    </row>
    <row r="121" spans="1:15" hidden="1" outlineLevel="2" x14ac:dyDescent="0.25">
      <c r="A121" s="408"/>
      <c r="B121" s="504"/>
      <c r="C121" s="590"/>
      <c r="D121" s="591"/>
      <c r="E121" s="504"/>
      <c r="G121" s="592"/>
      <c r="H121" s="592"/>
      <c r="I121" s="592"/>
      <c r="J121" s="592"/>
      <c r="K121" s="592"/>
      <c r="L121" s="592"/>
      <c r="M121" s="593"/>
      <c r="N121" s="560"/>
      <c r="O121" s="582"/>
    </row>
    <row r="122" spans="1:15" hidden="1" outlineLevel="2" x14ac:dyDescent="0.25">
      <c r="A122" s="531" t="s">
        <v>32</v>
      </c>
      <c r="B122" s="532"/>
      <c r="C122" s="533"/>
      <c r="D122" s="534">
        <f>'Panoramica SP'!B45</f>
        <v>0</v>
      </c>
      <c r="E122" s="535">
        <f>SUM(F122:M122)</f>
        <v>0</v>
      </c>
      <c r="F122" s="536">
        <f>SUM(F123:F124)+F125</f>
        <v>0</v>
      </c>
      <c r="G122" s="536">
        <f t="shared" ref="G122" si="102">SUM(G123:G124)+G125</f>
        <v>0</v>
      </c>
      <c r="H122" s="536">
        <f t="shared" ref="H122" si="103">SUM(H123:H124)+H125</f>
        <v>0</v>
      </c>
      <c r="I122" s="536">
        <f t="shared" ref="I122:M122" si="104">SUM(I123:I124)+I125</f>
        <v>0</v>
      </c>
      <c r="J122" s="536">
        <f t="shared" si="104"/>
        <v>0</v>
      </c>
      <c r="K122" s="536">
        <f t="shared" si="104"/>
        <v>0</v>
      </c>
      <c r="L122" s="536">
        <f t="shared" si="104"/>
        <v>0</v>
      </c>
      <c r="M122" s="536">
        <f t="shared" si="104"/>
        <v>0</v>
      </c>
      <c r="N122" s="537">
        <f>SUM(N123:N132)</f>
        <v>0</v>
      </c>
      <c r="O122" s="538"/>
    </row>
    <row r="123" spans="1:15" hidden="1" outlineLevel="2" x14ac:dyDescent="0.25">
      <c r="A123" s="446"/>
      <c r="B123" s="539" t="s">
        <v>208</v>
      </c>
      <c r="C123" s="540">
        <v>0</v>
      </c>
      <c r="D123" s="203" t="str">
        <f>'Panoramica SP'!U45</f>
        <v/>
      </c>
      <c r="E123" s="541">
        <f>SUM(F123:M123)</f>
        <v>0</v>
      </c>
      <c r="F123" s="542"/>
      <c r="G123" s="543"/>
      <c r="H123" s="543"/>
      <c r="I123" s="543"/>
      <c r="J123" s="543"/>
      <c r="K123" s="543"/>
      <c r="L123" s="543"/>
      <c r="M123" s="544" t="str">
        <f>IFERROR(D123*0.2,"")</f>
        <v/>
      </c>
      <c r="N123" s="545" t="str">
        <f>IFERROR(SUM(F123:M123)/$D$122,"N/A")</f>
        <v>N/A</v>
      </c>
      <c r="O123" s="546"/>
    </row>
    <row r="124" spans="1:15" hidden="1" outlineLevel="2" x14ac:dyDescent="0.25">
      <c r="A124" s="446"/>
      <c r="B124" s="547" t="s">
        <v>214</v>
      </c>
      <c r="C124" s="548">
        <v>0</v>
      </c>
      <c r="D124" s="549">
        <f>'Panoramica SP'!W45</f>
        <v>0</v>
      </c>
      <c r="E124" s="550">
        <f>SUM(F124:M124)</f>
        <v>0</v>
      </c>
      <c r="F124" s="551"/>
      <c r="G124" s="552"/>
      <c r="H124" s="552"/>
      <c r="I124" s="552"/>
      <c r="J124" s="552"/>
      <c r="K124" s="552"/>
      <c r="L124" s="552"/>
      <c r="M124" s="553"/>
      <c r="N124" s="545" t="str">
        <f>IFERROR(SUM(F124:M124)/$D$122,"N/A")</f>
        <v>N/A</v>
      </c>
      <c r="O124" s="546"/>
    </row>
    <row r="125" spans="1:15" hidden="1" outlineLevel="2" x14ac:dyDescent="0.25">
      <c r="A125" s="233"/>
      <c r="B125" s="554"/>
      <c r="C125" s="555"/>
      <c r="D125" s="556"/>
      <c r="E125" s="557"/>
      <c r="F125" s="558">
        <f>SUM(F126:F132)</f>
        <v>0</v>
      </c>
      <c r="G125" s="558">
        <f t="shared" ref="G125:M125" si="105">SUM(G126:G132)</f>
        <v>0</v>
      </c>
      <c r="H125" s="558">
        <f t="shared" si="105"/>
        <v>0</v>
      </c>
      <c r="I125" s="558">
        <f t="shared" si="105"/>
        <v>0</v>
      </c>
      <c r="J125" s="558">
        <f t="shared" si="105"/>
        <v>0</v>
      </c>
      <c r="K125" s="558">
        <f t="shared" si="105"/>
        <v>0</v>
      </c>
      <c r="L125" s="558">
        <f t="shared" si="105"/>
        <v>0</v>
      </c>
      <c r="M125" s="558">
        <f t="shared" si="105"/>
        <v>0</v>
      </c>
      <c r="N125" s="545"/>
      <c r="O125" s="560"/>
    </row>
    <row r="126" spans="1:15" hidden="1" outlineLevel="2" x14ac:dyDescent="0.25">
      <c r="A126" s="446"/>
      <c r="B126" s="561" t="s">
        <v>340</v>
      </c>
      <c r="C126" s="540">
        <f>$C$122</f>
        <v>0</v>
      </c>
      <c r="D126" s="562"/>
      <c r="E126" s="563">
        <f>SUM(F126:M126)</f>
        <v>0</v>
      </c>
      <c r="F126" s="542"/>
      <c r="G126" s="543"/>
      <c r="H126" s="543"/>
      <c r="I126" s="543"/>
      <c r="J126" s="543"/>
      <c r="K126" s="543"/>
      <c r="L126" s="543"/>
      <c r="M126" s="544"/>
      <c r="N126" s="545" t="str">
        <f>IFERROR(SUM(F126:M126)/$D$122,"N/A")</f>
        <v>N/A</v>
      </c>
      <c r="O126" s="546"/>
    </row>
    <row r="127" spans="1:15" hidden="1" outlineLevel="2" x14ac:dyDescent="0.25">
      <c r="A127" s="446"/>
      <c r="B127" s="564"/>
      <c r="C127" s="565">
        <f t="shared" ref="C127:C132" si="106">$C$122</f>
        <v>0</v>
      </c>
      <c r="D127" s="566"/>
      <c r="E127" s="567">
        <f>SUM(F127:M127)</f>
        <v>0</v>
      </c>
      <c r="F127" s="568"/>
      <c r="G127" s="569"/>
      <c r="H127" s="569"/>
      <c r="I127" s="569"/>
      <c r="J127" s="569"/>
      <c r="K127" s="569"/>
      <c r="L127" s="569"/>
      <c r="M127" s="570"/>
      <c r="N127" s="545" t="str">
        <f t="shared" ref="N127:N132" si="107">IFERROR(SUM(F127:M127)/$D$122,"N/A")</f>
        <v>N/A</v>
      </c>
      <c r="O127" s="546"/>
    </row>
    <row r="128" spans="1:15" hidden="1" outlineLevel="2" x14ac:dyDescent="0.25">
      <c r="A128" s="446"/>
      <c r="B128" s="564"/>
      <c r="C128" s="565">
        <f t="shared" si="106"/>
        <v>0</v>
      </c>
      <c r="D128" s="566"/>
      <c r="E128" s="567">
        <f t="shared" ref="E128:E132" si="108">SUM(F128:M128)</f>
        <v>0</v>
      </c>
      <c r="F128" s="568"/>
      <c r="G128" s="569"/>
      <c r="H128" s="569"/>
      <c r="I128" s="569"/>
      <c r="J128" s="569"/>
      <c r="K128" s="569"/>
      <c r="L128" s="569"/>
      <c r="M128" s="570"/>
      <c r="N128" s="545" t="str">
        <f t="shared" si="107"/>
        <v>N/A</v>
      </c>
      <c r="O128" s="546"/>
    </row>
    <row r="129" spans="1:15" hidden="1" outlineLevel="2" x14ac:dyDescent="0.25">
      <c r="A129" s="446"/>
      <c r="B129" s="564"/>
      <c r="C129" s="565">
        <f t="shared" si="106"/>
        <v>0</v>
      </c>
      <c r="D129" s="566"/>
      <c r="E129" s="567">
        <f t="shared" si="108"/>
        <v>0</v>
      </c>
      <c r="F129" s="568"/>
      <c r="G129" s="569"/>
      <c r="H129" s="569"/>
      <c r="I129" s="569"/>
      <c r="J129" s="569"/>
      <c r="K129" s="569"/>
      <c r="L129" s="569"/>
      <c r="M129" s="570"/>
      <c r="N129" s="545" t="str">
        <f>IFERROR(SUM(F129:M129)/$D$122,"N/A")</f>
        <v>N/A</v>
      </c>
      <c r="O129" s="546"/>
    </row>
    <row r="130" spans="1:15" hidden="1" outlineLevel="2" x14ac:dyDescent="0.25">
      <c r="A130" s="446"/>
      <c r="B130" s="564"/>
      <c r="C130" s="565">
        <f t="shared" si="106"/>
        <v>0</v>
      </c>
      <c r="D130" s="566"/>
      <c r="E130" s="567">
        <f t="shared" si="108"/>
        <v>0</v>
      </c>
      <c r="F130" s="568"/>
      <c r="G130" s="569"/>
      <c r="H130" s="569"/>
      <c r="I130" s="569"/>
      <c r="J130" s="569"/>
      <c r="K130" s="569"/>
      <c r="L130" s="569"/>
      <c r="M130" s="570"/>
      <c r="N130" s="545" t="str">
        <f t="shared" si="107"/>
        <v>N/A</v>
      </c>
      <c r="O130" s="546"/>
    </row>
    <row r="131" spans="1:15" hidden="1" outlineLevel="2" x14ac:dyDescent="0.25">
      <c r="A131" s="446"/>
      <c r="B131" s="564"/>
      <c r="C131" s="565">
        <f t="shared" si="106"/>
        <v>0</v>
      </c>
      <c r="D131" s="571"/>
      <c r="E131" s="567">
        <f t="shared" si="108"/>
        <v>0</v>
      </c>
      <c r="F131" s="568"/>
      <c r="G131" s="569"/>
      <c r="H131" s="569"/>
      <c r="I131" s="569"/>
      <c r="J131" s="569"/>
      <c r="K131" s="569"/>
      <c r="L131" s="569"/>
      <c r="M131" s="570"/>
      <c r="N131" s="545" t="str">
        <f t="shared" si="107"/>
        <v>N/A</v>
      </c>
      <c r="O131" s="546"/>
    </row>
    <row r="132" spans="1:15" hidden="1" outlineLevel="2" x14ac:dyDescent="0.25">
      <c r="A132" s="454"/>
      <c r="B132" s="572"/>
      <c r="C132" s="548">
        <f t="shared" si="106"/>
        <v>0</v>
      </c>
      <c r="D132" s="573"/>
      <c r="E132" s="574">
        <f t="shared" si="108"/>
        <v>0</v>
      </c>
      <c r="F132" s="551"/>
      <c r="G132" s="552"/>
      <c r="H132" s="552"/>
      <c r="I132" s="552"/>
      <c r="J132" s="552"/>
      <c r="K132" s="552"/>
      <c r="L132" s="552"/>
      <c r="M132" s="553"/>
      <c r="N132" s="545" t="str">
        <f t="shared" si="107"/>
        <v>N/A</v>
      </c>
      <c r="O132" s="546"/>
    </row>
    <row r="133" spans="1:15" hidden="1" outlineLevel="2" x14ac:dyDescent="0.25">
      <c r="A133" s="575" t="s">
        <v>187</v>
      </c>
      <c r="B133" s="576" t="s">
        <v>386</v>
      </c>
      <c r="C133" s="577"/>
      <c r="D133" s="578">
        <f>SUM(F133:M133)</f>
        <v>0</v>
      </c>
      <c r="E133" s="579"/>
      <c r="F133" s="580">
        <f>F125*C122</f>
        <v>0</v>
      </c>
      <c r="G133" s="580">
        <f>(G125+F125)*C122</f>
        <v>0</v>
      </c>
      <c r="H133" s="580">
        <f>(H125+G125+F125)*C122</f>
        <v>0</v>
      </c>
      <c r="I133" s="580">
        <f>(I125+H125+G125+F125)*C122</f>
        <v>0</v>
      </c>
      <c r="J133" s="580">
        <f>(J125+I125+H125+G125+F125)*C122</f>
        <v>0</v>
      </c>
      <c r="K133" s="580">
        <f>(K125+J125+I125+H125+G125+F125)*C122</f>
        <v>0</v>
      </c>
      <c r="L133" s="580">
        <f>(L125+K125+J125+I125+H125+G125+F125)*C122</f>
        <v>0</v>
      </c>
      <c r="M133" s="580">
        <f>(M125+L125+K125+J125+I125+H125+G125+F125)*C122</f>
        <v>0</v>
      </c>
      <c r="N133" s="560"/>
      <c r="O133" s="582"/>
    </row>
    <row r="134" spans="1:15" hidden="1" outlineLevel="2" x14ac:dyDescent="0.25">
      <c r="A134" s="583" t="s">
        <v>188</v>
      </c>
      <c r="B134" s="584" t="s">
        <v>213</v>
      </c>
      <c r="C134" s="585"/>
      <c r="D134" s="586">
        <f>SUM(F134:M134)</f>
        <v>0</v>
      </c>
      <c r="E134" s="587"/>
      <c r="F134" s="588">
        <f>F122*C134</f>
        <v>0</v>
      </c>
      <c r="G134" s="588">
        <f>(G122+F122)*C134</f>
        <v>0</v>
      </c>
      <c r="H134" s="588">
        <f>(H122+G122+F122)*C134</f>
        <v>0</v>
      </c>
      <c r="I134" s="588">
        <f>(I122+H122+G122+F122)*C134</f>
        <v>0</v>
      </c>
      <c r="J134" s="588">
        <f>(J122+I122+H122+G122+F122)*C134</f>
        <v>0</v>
      </c>
      <c r="K134" s="588">
        <f>(K122+J122+I122+H122+G122+F122)*C134</f>
        <v>0</v>
      </c>
      <c r="L134" s="588">
        <f>(L122+K122+J122+I122+H122+G122+F122)*C134</f>
        <v>0</v>
      </c>
      <c r="M134" s="589">
        <f>(M122+L122+K122+J122+I122+H122+G122+F122)*C134</f>
        <v>0</v>
      </c>
      <c r="N134" s="560"/>
      <c r="O134" s="582"/>
    </row>
    <row r="135" spans="1:15" hidden="1" outlineLevel="2" x14ac:dyDescent="0.25">
      <c r="A135" s="408"/>
      <c r="B135" s="504"/>
      <c r="C135" s="590"/>
      <c r="D135" s="591"/>
      <c r="E135" s="504"/>
      <c r="G135" s="592"/>
      <c r="H135" s="592"/>
      <c r="I135" s="592"/>
      <c r="J135" s="592"/>
      <c r="K135" s="592"/>
      <c r="L135" s="592"/>
      <c r="M135" s="593"/>
      <c r="N135" s="560"/>
      <c r="O135" s="582"/>
    </row>
    <row r="136" spans="1:15" hidden="1" outlineLevel="2" x14ac:dyDescent="0.25">
      <c r="A136" s="531" t="s">
        <v>33</v>
      </c>
      <c r="B136" s="532"/>
      <c r="C136" s="533"/>
      <c r="D136" s="534">
        <f>'Panoramica SP'!B46</f>
        <v>0</v>
      </c>
      <c r="E136" s="535">
        <f>SUM(F136:M136)</f>
        <v>0</v>
      </c>
      <c r="F136" s="536">
        <f>SUM(F137:F138)+F139</f>
        <v>0</v>
      </c>
      <c r="G136" s="536">
        <f t="shared" ref="G136" si="109">SUM(G137:G138)+G139</f>
        <v>0</v>
      </c>
      <c r="H136" s="536">
        <f t="shared" ref="H136" si="110">SUM(H137:H138)+H139</f>
        <v>0</v>
      </c>
      <c r="I136" s="536">
        <f t="shared" ref="I136:M136" si="111">SUM(I137:I138)+I139</f>
        <v>0</v>
      </c>
      <c r="J136" s="536">
        <f t="shared" si="111"/>
        <v>0</v>
      </c>
      <c r="K136" s="536">
        <f t="shared" si="111"/>
        <v>0</v>
      </c>
      <c r="L136" s="536">
        <f t="shared" si="111"/>
        <v>0</v>
      </c>
      <c r="M136" s="536">
        <f t="shared" si="111"/>
        <v>0</v>
      </c>
      <c r="N136" s="537">
        <f>SUM(N137:N146)</f>
        <v>0</v>
      </c>
      <c r="O136" s="538"/>
    </row>
    <row r="137" spans="1:15" hidden="1" outlineLevel="2" x14ac:dyDescent="0.25">
      <c r="A137" s="446"/>
      <c r="B137" s="539" t="s">
        <v>208</v>
      </c>
      <c r="C137" s="540">
        <v>0</v>
      </c>
      <c r="D137" s="203" t="str">
        <f>'Panoramica SP'!U46</f>
        <v/>
      </c>
      <c r="E137" s="541">
        <f>SUM(F137:M137)</f>
        <v>0</v>
      </c>
      <c r="F137" s="542"/>
      <c r="G137" s="543"/>
      <c r="H137" s="543"/>
      <c r="I137" s="543"/>
      <c r="J137" s="543"/>
      <c r="K137" s="543"/>
      <c r="L137" s="543"/>
      <c r="M137" s="544" t="str">
        <f>IFERROR(D137*0.2,"")</f>
        <v/>
      </c>
      <c r="N137" s="545" t="str">
        <f>IFERROR(SUM(F137:M137)/$D$136,"N/A")</f>
        <v>N/A</v>
      </c>
      <c r="O137" s="546"/>
    </row>
    <row r="138" spans="1:15" hidden="1" outlineLevel="2" x14ac:dyDescent="0.25">
      <c r="A138" s="446"/>
      <c r="B138" s="547" t="s">
        <v>214</v>
      </c>
      <c r="C138" s="548">
        <v>0</v>
      </c>
      <c r="D138" s="549">
        <f>'Panoramica SP'!W46</f>
        <v>0</v>
      </c>
      <c r="E138" s="550">
        <f>SUM(F138:M138)</f>
        <v>0</v>
      </c>
      <c r="F138" s="551"/>
      <c r="G138" s="552"/>
      <c r="H138" s="552"/>
      <c r="I138" s="552"/>
      <c r="J138" s="552"/>
      <c r="K138" s="552"/>
      <c r="L138" s="552"/>
      <c r="M138" s="553"/>
      <c r="N138" s="545" t="str">
        <f>IFERROR(SUM(F138:M138)/$D$136,"N/A")</f>
        <v>N/A</v>
      </c>
      <c r="O138" s="546"/>
    </row>
    <row r="139" spans="1:15" hidden="1" outlineLevel="2" x14ac:dyDescent="0.25">
      <c r="A139" s="233"/>
      <c r="B139" s="554"/>
      <c r="C139" s="555"/>
      <c r="D139" s="556"/>
      <c r="E139" s="557"/>
      <c r="F139" s="558">
        <f>SUM(F140:F146)</f>
        <v>0</v>
      </c>
      <c r="G139" s="558">
        <f t="shared" ref="G139:M139" si="112">SUM(G140:G146)</f>
        <v>0</v>
      </c>
      <c r="H139" s="558">
        <f t="shared" si="112"/>
        <v>0</v>
      </c>
      <c r="I139" s="558">
        <f t="shared" si="112"/>
        <v>0</v>
      </c>
      <c r="J139" s="558">
        <f t="shared" si="112"/>
        <v>0</v>
      </c>
      <c r="K139" s="558">
        <f t="shared" si="112"/>
        <v>0</v>
      </c>
      <c r="L139" s="558">
        <f t="shared" si="112"/>
        <v>0</v>
      </c>
      <c r="M139" s="558">
        <f t="shared" si="112"/>
        <v>0</v>
      </c>
      <c r="N139" s="545"/>
      <c r="O139" s="560"/>
    </row>
    <row r="140" spans="1:15" hidden="1" outlineLevel="2" x14ac:dyDescent="0.25">
      <c r="A140" s="446"/>
      <c r="B140" s="561" t="s">
        <v>340</v>
      </c>
      <c r="C140" s="540">
        <f>$C$136</f>
        <v>0</v>
      </c>
      <c r="D140" s="562"/>
      <c r="E140" s="563">
        <f>SUM(F140:M140)</f>
        <v>0</v>
      </c>
      <c r="F140" s="542"/>
      <c r="G140" s="543"/>
      <c r="H140" s="543"/>
      <c r="I140" s="543"/>
      <c r="J140" s="543"/>
      <c r="K140" s="543"/>
      <c r="L140" s="543"/>
      <c r="M140" s="544"/>
      <c r="N140" s="545" t="str">
        <f>IFERROR(SUM(F140:M140)/$D$136,"N/A")</f>
        <v>N/A</v>
      </c>
      <c r="O140" s="546"/>
    </row>
    <row r="141" spans="1:15" hidden="1" outlineLevel="2" x14ac:dyDescent="0.25">
      <c r="A141" s="446"/>
      <c r="B141" s="564"/>
      <c r="C141" s="565">
        <f t="shared" ref="C141:C146" si="113">$C$136</f>
        <v>0</v>
      </c>
      <c r="D141" s="566"/>
      <c r="E141" s="567">
        <f>SUM(F141:M141)</f>
        <v>0</v>
      </c>
      <c r="F141" s="568"/>
      <c r="G141" s="569"/>
      <c r="H141" s="569"/>
      <c r="I141" s="569"/>
      <c r="J141" s="569"/>
      <c r="K141" s="569"/>
      <c r="L141" s="569"/>
      <c r="M141" s="570"/>
      <c r="N141" s="545" t="str">
        <f t="shared" ref="N141:N146" si="114">IFERROR(SUM(F141:M141)/$D$136,"N/A")</f>
        <v>N/A</v>
      </c>
      <c r="O141" s="546"/>
    </row>
    <row r="142" spans="1:15" hidden="1" outlineLevel="2" x14ac:dyDescent="0.25">
      <c r="A142" s="446"/>
      <c r="B142" s="564"/>
      <c r="C142" s="565">
        <f t="shared" si="113"/>
        <v>0</v>
      </c>
      <c r="D142" s="566"/>
      <c r="E142" s="567">
        <f t="shared" ref="E142:E146" si="115">SUM(F142:M142)</f>
        <v>0</v>
      </c>
      <c r="F142" s="568"/>
      <c r="G142" s="569"/>
      <c r="H142" s="569"/>
      <c r="I142" s="569"/>
      <c r="J142" s="569"/>
      <c r="K142" s="569"/>
      <c r="L142" s="569"/>
      <c r="M142" s="570"/>
      <c r="N142" s="545" t="str">
        <f t="shared" si="114"/>
        <v>N/A</v>
      </c>
      <c r="O142" s="546"/>
    </row>
    <row r="143" spans="1:15" hidden="1" outlineLevel="2" x14ac:dyDescent="0.25">
      <c r="A143" s="446"/>
      <c r="B143" s="564"/>
      <c r="C143" s="565">
        <f t="shared" si="113"/>
        <v>0</v>
      </c>
      <c r="D143" s="566"/>
      <c r="E143" s="567">
        <f t="shared" si="115"/>
        <v>0</v>
      </c>
      <c r="F143" s="568"/>
      <c r="G143" s="569"/>
      <c r="H143" s="569"/>
      <c r="I143" s="569"/>
      <c r="J143" s="569"/>
      <c r="K143" s="569"/>
      <c r="L143" s="569"/>
      <c r="M143" s="570"/>
      <c r="N143" s="545" t="str">
        <f t="shared" si="114"/>
        <v>N/A</v>
      </c>
      <c r="O143" s="546"/>
    </row>
    <row r="144" spans="1:15" hidden="1" outlineLevel="2" x14ac:dyDescent="0.25">
      <c r="A144" s="446"/>
      <c r="B144" s="564"/>
      <c r="C144" s="565">
        <f t="shared" si="113"/>
        <v>0</v>
      </c>
      <c r="D144" s="566"/>
      <c r="E144" s="567">
        <f t="shared" si="115"/>
        <v>0</v>
      </c>
      <c r="F144" s="568"/>
      <c r="G144" s="569"/>
      <c r="H144" s="569"/>
      <c r="I144" s="569"/>
      <c r="J144" s="569"/>
      <c r="K144" s="569"/>
      <c r="L144" s="569"/>
      <c r="M144" s="570"/>
      <c r="N144" s="545" t="str">
        <f t="shared" si="114"/>
        <v>N/A</v>
      </c>
      <c r="O144" s="546"/>
    </row>
    <row r="145" spans="1:15" hidden="1" outlineLevel="2" x14ac:dyDescent="0.25">
      <c r="A145" s="446"/>
      <c r="B145" s="564"/>
      <c r="C145" s="565">
        <f t="shared" si="113"/>
        <v>0</v>
      </c>
      <c r="D145" s="571"/>
      <c r="E145" s="567">
        <f t="shared" si="115"/>
        <v>0</v>
      </c>
      <c r="F145" s="568"/>
      <c r="G145" s="569"/>
      <c r="H145" s="569"/>
      <c r="I145" s="569"/>
      <c r="J145" s="569"/>
      <c r="K145" s="569"/>
      <c r="L145" s="569"/>
      <c r="M145" s="570"/>
      <c r="N145" s="545" t="str">
        <f t="shared" si="114"/>
        <v>N/A</v>
      </c>
      <c r="O145" s="546"/>
    </row>
    <row r="146" spans="1:15" hidden="1" outlineLevel="2" x14ac:dyDescent="0.25">
      <c r="A146" s="454"/>
      <c r="B146" s="572"/>
      <c r="C146" s="548">
        <f t="shared" si="113"/>
        <v>0</v>
      </c>
      <c r="D146" s="573"/>
      <c r="E146" s="574">
        <f t="shared" si="115"/>
        <v>0</v>
      </c>
      <c r="F146" s="551"/>
      <c r="G146" s="552"/>
      <c r="H146" s="552"/>
      <c r="I146" s="552"/>
      <c r="J146" s="552"/>
      <c r="K146" s="552"/>
      <c r="L146" s="552"/>
      <c r="M146" s="553"/>
      <c r="N146" s="545" t="str">
        <f t="shared" si="114"/>
        <v>N/A</v>
      </c>
      <c r="O146" s="546"/>
    </row>
    <row r="147" spans="1:15" hidden="1" outlineLevel="2" x14ac:dyDescent="0.25">
      <c r="A147" s="575" t="s">
        <v>187</v>
      </c>
      <c r="B147" s="576" t="s">
        <v>386</v>
      </c>
      <c r="C147" s="577"/>
      <c r="D147" s="578">
        <f>SUM(F147:M147)</f>
        <v>0</v>
      </c>
      <c r="E147" s="579"/>
      <c r="F147" s="580">
        <f>F139*C136</f>
        <v>0</v>
      </c>
      <c r="G147" s="580">
        <f>(G139+F139)*C136</f>
        <v>0</v>
      </c>
      <c r="H147" s="580">
        <f>(H139+G139+F139)*C136</f>
        <v>0</v>
      </c>
      <c r="I147" s="580">
        <f>(I139+H139+G139+F139)*C136</f>
        <v>0</v>
      </c>
      <c r="J147" s="580">
        <f>(J139+I139+H139+G139+F139)*C136</f>
        <v>0</v>
      </c>
      <c r="K147" s="580">
        <f>(K139+J139+I139+H139+G139+F139)*C136</f>
        <v>0</v>
      </c>
      <c r="L147" s="580">
        <f>(L139+K139+J139+I139+H139+G139+F139)*C136</f>
        <v>0</v>
      </c>
      <c r="M147" s="580">
        <f>(M139+L139+K139+J139+I139+H139+G139+F139)*C136</f>
        <v>0</v>
      </c>
      <c r="N147" s="560"/>
      <c r="O147" s="582"/>
    </row>
    <row r="148" spans="1:15" hidden="1" outlineLevel="2" x14ac:dyDescent="0.25">
      <c r="A148" s="583" t="s">
        <v>188</v>
      </c>
      <c r="B148" s="584" t="s">
        <v>213</v>
      </c>
      <c r="C148" s="585"/>
      <c r="D148" s="586">
        <f>SUM(F148:M148)</f>
        <v>0</v>
      </c>
      <c r="E148" s="587"/>
      <c r="F148" s="588">
        <f>F136*C148</f>
        <v>0</v>
      </c>
      <c r="G148" s="588">
        <f>(G136+F136)*C148</f>
        <v>0</v>
      </c>
      <c r="H148" s="588">
        <f>(H136+G136+F136)*C148</f>
        <v>0</v>
      </c>
      <c r="I148" s="588">
        <f>(I136+H136+G136+F136)*C148</f>
        <v>0</v>
      </c>
      <c r="J148" s="588">
        <f>(J136+I136+H136+G136+F136)*C148</f>
        <v>0</v>
      </c>
      <c r="K148" s="588">
        <f>(K136+J136+I136+H136+G136+F136)*C148</f>
        <v>0</v>
      </c>
      <c r="L148" s="588">
        <f>(L136+K136+J136+I136+H136+G136+F136)*C148</f>
        <v>0</v>
      </c>
      <c r="M148" s="589">
        <f>(M136+L136+K136+J136+I136+H136+G136+F136)*C148</f>
        <v>0</v>
      </c>
      <c r="N148" s="560"/>
      <c r="O148" s="582"/>
    </row>
    <row r="149" spans="1:15" hidden="1" outlineLevel="2" x14ac:dyDescent="0.25">
      <c r="A149" s="408"/>
      <c r="B149" s="504"/>
      <c r="C149" s="590"/>
      <c r="D149" s="591"/>
      <c r="E149" s="504"/>
      <c r="G149" s="592"/>
      <c r="H149" s="592"/>
      <c r="I149" s="592"/>
      <c r="J149" s="592"/>
      <c r="K149" s="592"/>
      <c r="L149" s="592"/>
      <c r="M149" s="593"/>
      <c r="N149" s="560"/>
      <c r="O149" s="582"/>
    </row>
    <row r="150" spans="1:15" hidden="1" outlineLevel="2" x14ac:dyDescent="0.25">
      <c r="A150" s="531" t="s">
        <v>338</v>
      </c>
      <c r="B150" s="532"/>
      <c r="C150" s="533"/>
      <c r="D150" s="534">
        <f>'Panoramica SP'!B47</f>
        <v>0</v>
      </c>
      <c r="E150" s="535">
        <f>SUM(F150:M150)</f>
        <v>0</v>
      </c>
      <c r="F150" s="536">
        <f>SUM(F151:F152)+F153</f>
        <v>0</v>
      </c>
      <c r="G150" s="536">
        <f t="shared" ref="G150" si="116">SUM(G151:G152)+G153</f>
        <v>0</v>
      </c>
      <c r="H150" s="536">
        <f t="shared" ref="H150" si="117">SUM(H151:H152)+H153</f>
        <v>0</v>
      </c>
      <c r="I150" s="536">
        <f t="shared" ref="I150:M150" si="118">SUM(I151:I152)+I153</f>
        <v>0</v>
      </c>
      <c r="J150" s="536">
        <f t="shared" si="118"/>
        <v>0</v>
      </c>
      <c r="K150" s="536">
        <f t="shared" si="118"/>
        <v>0</v>
      </c>
      <c r="L150" s="536">
        <f t="shared" si="118"/>
        <v>0</v>
      </c>
      <c r="M150" s="536">
        <f t="shared" si="118"/>
        <v>0</v>
      </c>
      <c r="N150" s="537">
        <f>SUM(N151:N160)</f>
        <v>0</v>
      </c>
      <c r="O150" s="538"/>
    </row>
    <row r="151" spans="1:15" hidden="1" outlineLevel="2" x14ac:dyDescent="0.25">
      <c r="A151" s="446"/>
      <c r="B151" s="539" t="s">
        <v>208</v>
      </c>
      <c r="C151" s="540">
        <v>0</v>
      </c>
      <c r="D151" s="203" t="str">
        <f>'Panoramica SP'!U47</f>
        <v/>
      </c>
      <c r="E151" s="541">
        <f>SUM(F151:M151)</f>
        <v>0</v>
      </c>
      <c r="F151" s="542"/>
      <c r="G151" s="543"/>
      <c r="H151" s="543"/>
      <c r="I151" s="543"/>
      <c r="J151" s="543"/>
      <c r="K151" s="543"/>
      <c r="L151" s="543"/>
      <c r="M151" s="544" t="str">
        <f>IFERROR(D151*0.2,"")</f>
        <v/>
      </c>
      <c r="N151" s="545" t="str">
        <f>IFERROR(SUM(F151:M151)/$D$150,"N/A")</f>
        <v>N/A</v>
      </c>
      <c r="O151" s="546"/>
    </row>
    <row r="152" spans="1:15" hidden="1" outlineLevel="2" x14ac:dyDescent="0.25">
      <c r="A152" s="446"/>
      <c r="B152" s="547" t="s">
        <v>214</v>
      </c>
      <c r="C152" s="548">
        <v>0</v>
      </c>
      <c r="D152" s="549">
        <f>'Panoramica SP'!W47</f>
        <v>0</v>
      </c>
      <c r="E152" s="550">
        <f>SUM(F152:M152)</f>
        <v>0</v>
      </c>
      <c r="F152" s="551"/>
      <c r="G152" s="552"/>
      <c r="H152" s="552"/>
      <c r="I152" s="552"/>
      <c r="J152" s="552"/>
      <c r="K152" s="552"/>
      <c r="L152" s="552"/>
      <c r="M152" s="553"/>
      <c r="N152" s="545" t="str">
        <f>IFERROR(SUM(F152:M152)/$D$150,"N/A")</f>
        <v>N/A</v>
      </c>
      <c r="O152" s="546"/>
    </row>
    <row r="153" spans="1:15" hidden="1" outlineLevel="2" x14ac:dyDescent="0.25">
      <c r="A153" s="233"/>
      <c r="B153" s="554"/>
      <c r="C153" s="555"/>
      <c r="D153" s="556"/>
      <c r="E153" s="557"/>
      <c r="F153" s="558">
        <f>SUM(F154:F160)</f>
        <v>0</v>
      </c>
      <c r="G153" s="558">
        <f t="shared" ref="G153:M153" si="119">SUM(G154:G160)</f>
        <v>0</v>
      </c>
      <c r="H153" s="558">
        <f t="shared" si="119"/>
        <v>0</v>
      </c>
      <c r="I153" s="558">
        <f t="shared" si="119"/>
        <v>0</v>
      </c>
      <c r="J153" s="558">
        <f t="shared" si="119"/>
        <v>0</v>
      </c>
      <c r="K153" s="558">
        <f t="shared" si="119"/>
        <v>0</v>
      </c>
      <c r="L153" s="558">
        <f t="shared" si="119"/>
        <v>0</v>
      </c>
      <c r="M153" s="558">
        <f t="shared" si="119"/>
        <v>0</v>
      </c>
      <c r="N153" s="545"/>
      <c r="O153" s="560"/>
    </row>
    <row r="154" spans="1:15" hidden="1" outlineLevel="2" x14ac:dyDescent="0.25">
      <c r="A154" s="446"/>
      <c r="B154" s="561" t="s">
        <v>340</v>
      </c>
      <c r="C154" s="540">
        <f>$C$150</f>
        <v>0</v>
      </c>
      <c r="D154" s="562"/>
      <c r="E154" s="563">
        <f>SUM(F154:M154)</f>
        <v>0</v>
      </c>
      <c r="F154" s="542"/>
      <c r="G154" s="543"/>
      <c r="H154" s="543"/>
      <c r="I154" s="543"/>
      <c r="J154" s="543"/>
      <c r="K154" s="543"/>
      <c r="L154" s="543"/>
      <c r="M154" s="544"/>
      <c r="N154" s="545" t="str">
        <f>IFERROR(SUM(F154:M154)/$D$150,"N/A")</f>
        <v>N/A</v>
      </c>
      <c r="O154" s="546"/>
    </row>
    <row r="155" spans="1:15" hidden="1" outlineLevel="2" x14ac:dyDescent="0.25">
      <c r="A155" s="446"/>
      <c r="B155" s="564"/>
      <c r="C155" s="565">
        <f t="shared" ref="C155:C160" si="120">$C$150</f>
        <v>0</v>
      </c>
      <c r="D155" s="566"/>
      <c r="E155" s="567">
        <f>SUM(F155:M155)</f>
        <v>0</v>
      </c>
      <c r="F155" s="568"/>
      <c r="G155" s="569"/>
      <c r="H155" s="569"/>
      <c r="I155" s="569"/>
      <c r="J155" s="569"/>
      <c r="K155" s="569"/>
      <c r="L155" s="569"/>
      <c r="M155" s="570"/>
      <c r="N155" s="545" t="str">
        <f t="shared" ref="N155:N160" si="121">IFERROR(SUM(F155:M155)/$D$150,"N/A")</f>
        <v>N/A</v>
      </c>
      <c r="O155" s="546"/>
    </row>
    <row r="156" spans="1:15" hidden="1" outlineLevel="2" x14ac:dyDescent="0.25">
      <c r="A156" s="446"/>
      <c r="B156" s="564"/>
      <c r="C156" s="565">
        <f t="shared" si="120"/>
        <v>0</v>
      </c>
      <c r="D156" s="566"/>
      <c r="E156" s="567">
        <f t="shared" ref="E156:E160" si="122">SUM(F156:M156)</f>
        <v>0</v>
      </c>
      <c r="F156" s="568"/>
      <c r="G156" s="569"/>
      <c r="H156" s="569"/>
      <c r="I156" s="569"/>
      <c r="J156" s="569"/>
      <c r="K156" s="569"/>
      <c r="L156" s="569"/>
      <c r="M156" s="570"/>
      <c r="N156" s="545" t="str">
        <f t="shared" si="121"/>
        <v>N/A</v>
      </c>
      <c r="O156" s="546"/>
    </row>
    <row r="157" spans="1:15" hidden="1" outlineLevel="2" x14ac:dyDescent="0.25">
      <c r="A157" s="446"/>
      <c r="B157" s="564"/>
      <c r="C157" s="565">
        <f t="shared" si="120"/>
        <v>0</v>
      </c>
      <c r="D157" s="566"/>
      <c r="E157" s="567">
        <f t="shared" si="122"/>
        <v>0</v>
      </c>
      <c r="F157" s="568"/>
      <c r="G157" s="569"/>
      <c r="H157" s="569"/>
      <c r="I157" s="569"/>
      <c r="J157" s="569"/>
      <c r="K157" s="569"/>
      <c r="L157" s="569"/>
      <c r="M157" s="570"/>
      <c r="N157" s="545" t="str">
        <f t="shared" si="121"/>
        <v>N/A</v>
      </c>
      <c r="O157" s="546"/>
    </row>
    <row r="158" spans="1:15" hidden="1" outlineLevel="2" x14ac:dyDescent="0.25">
      <c r="A158" s="446"/>
      <c r="B158" s="564"/>
      <c r="C158" s="565">
        <f t="shared" si="120"/>
        <v>0</v>
      </c>
      <c r="D158" s="566"/>
      <c r="E158" s="567">
        <f t="shared" si="122"/>
        <v>0</v>
      </c>
      <c r="F158" s="568"/>
      <c r="G158" s="569"/>
      <c r="H158" s="569"/>
      <c r="I158" s="569"/>
      <c r="J158" s="569"/>
      <c r="K158" s="569"/>
      <c r="L158" s="569"/>
      <c r="M158" s="570"/>
      <c r="N158" s="545" t="str">
        <f t="shared" si="121"/>
        <v>N/A</v>
      </c>
      <c r="O158" s="546"/>
    </row>
    <row r="159" spans="1:15" hidden="1" outlineLevel="2" x14ac:dyDescent="0.25">
      <c r="A159" s="446"/>
      <c r="B159" s="564"/>
      <c r="C159" s="565">
        <f t="shared" si="120"/>
        <v>0</v>
      </c>
      <c r="D159" s="571"/>
      <c r="E159" s="567">
        <f t="shared" si="122"/>
        <v>0</v>
      </c>
      <c r="F159" s="568"/>
      <c r="G159" s="569"/>
      <c r="H159" s="569"/>
      <c r="I159" s="569"/>
      <c r="J159" s="569"/>
      <c r="K159" s="569"/>
      <c r="L159" s="569"/>
      <c r="M159" s="570"/>
      <c r="N159" s="545" t="str">
        <f t="shared" si="121"/>
        <v>N/A</v>
      </c>
      <c r="O159" s="546"/>
    </row>
    <row r="160" spans="1:15" hidden="1" outlineLevel="2" x14ac:dyDescent="0.25">
      <c r="A160" s="454"/>
      <c r="B160" s="572"/>
      <c r="C160" s="548">
        <f t="shared" si="120"/>
        <v>0</v>
      </c>
      <c r="D160" s="573"/>
      <c r="E160" s="574">
        <f t="shared" si="122"/>
        <v>0</v>
      </c>
      <c r="F160" s="551"/>
      <c r="G160" s="552"/>
      <c r="H160" s="552"/>
      <c r="I160" s="552"/>
      <c r="J160" s="552"/>
      <c r="K160" s="552"/>
      <c r="L160" s="552"/>
      <c r="M160" s="553"/>
      <c r="N160" s="545" t="str">
        <f t="shared" si="121"/>
        <v>N/A</v>
      </c>
      <c r="O160" s="546"/>
    </row>
    <row r="161" spans="1:35" hidden="1" outlineLevel="2" x14ac:dyDescent="0.25">
      <c r="A161" s="575" t="s">
        <v>187</v>
      </c>
      <c r="B161" s="576" t="s">
        <v>386</v>
      </c>
      <c r="C161" s="577"/>
      <c r="D161" s="578">
        <f>SUM(F161:M161)</f>
        <v>0</v>
      </c>
      <c r="E161" s="579"/>
      <c r="F161" s="580">
        <f>F153*C150</f>
        <v>0</v>
      </c>
      <c r="G161" s="580">
        <f>(G153+F153)*C150</f>
        <v>0</v>
      </c>
      <c r="H161" s="580">
        <f>(H153+G153+F153)*C150</f>
        <v>0</v>
      </c>
      <c r="I161" s="580">
        <f>(I153+H153+G153+F153)*C150</f>
        <v>0</v>
      </c>
      <c r="J161" s="580">
        <f>(J153+I153+H153+G153+F153)*C150</f>
        <v>0</v>
      </c>
      <c r="K161" s="580">
        <f>(K153+J153+I153+H153+G153+F153)*C150</f>
        <v>0</v>
      </c>
      <c r="L161" s="580">
        <f>(L153+K153+J153+I153+H153+G153+F153)*C150</f>
        <v>0</v>
      </c>
      <c r="M161" s="580">
        <f>(M153+L153+K153+J153+I153+H153+G153+F153)*C150</f>
        <v>0</v>
      </c>
      <c r="N161" s="560"/>
      <c r="O161" s="582"/>
    </row>
    <row r="162" spans="1:35" hidden="1" outlineLevel="2" x14ac:dyDescent="0.25">
      <c r="A162" s="583" t="s">
        <v>188</v>
      </c>
      <c r="B162" s="584" t="s">
        <v>213</v>
      </c>
      <c r="C162" s="585"/>
      <c r="D162" s="586">
        <f>SUM(F162:M162)</f>
        <v>0</v>
      </c>
      <c r="E162" s="587"/>
      <c r="F162" s="588">
        <f>F150*C162</f>
        <v>0</v>
      </c>
      <c r="G162" s="588">
        <f>(G150+F150)*C162</f>
        <v>0</v>
      </c>
      <c r="H162" s="588">
        <f>(H150+G150+F150)*C162</f>
        <v>0</v>
      </c>
      <c r="I162" s="588">
        <f>(I150+H150+G150+F150)*C162</f>
        <v>0</v>
      </c>
      <c r="J162" s="588">
        <f>(J150+I150+H150+G150+F150)*C162</f>
        <v>0</v>
      </c>
      <c r="K162" s="588">
        <f>(K150+J150+I150+H150+G150+F150)*C162</f>
        <v>0</v>
      </c>
      <c r="L162" s="588">
        <f>(L150+K150+J150+I150+H150+G150+F150)*C162</f>
        <v>0</v>
      </c>
      <c r="M162" s="589">
        <f>(M150+L150+K150+J150+I150+H150+G150+F150)*C162</f>
        <v>0</v>
      </c>
      <c r="N162" s="560"/>
      <c r="O162" s="582"/>
    </row>
    <row r="163" spans="1:35" outlineLevel="1" collapsed="1" x14ac:dyDescent="0.25">
      <c r="A163" s="408"/>
      <c r="B163" s="504"/>
      <c r="C163" s="590"/>
      <c r="D163" s="591"/>
      <c r="E163" s="504"/>
      <c r="G163" s="592"/>
      <c r="H163" s="592"/>
      <c r="I163" s="592"/>
      <c r="J163" s="592"/>
      <c r="K163" s="592"/>
      <c r="L163" s="592"/>
      <c r="M163" s="593"/>
      <c r="N163" s="560"/>
      <c r="O163" s="582"/>
    </row>
    <row r="164" spans="1:35" s="860" customFormat="1" ht="18" x14ac:dyDescent="0.25">
      <c r="A164" s="857" t="s">
        <v>198</v>
      </c>
      <c r="B164" s="858"/>
      <c r="C164" s="858"/>
      <c r="D164" s="858"/>
      <c r="E164" s="858"/>
      <c r="F164" s="858"/>
      <c r="G164" s="858"/>
      <c r="H164" s="858"/>
      <c r="I164" s="858"/>
      <c r="J164" s="857"/>
      <c r="K164" s="858"/>
      <c r="L164" s="858"/>
      <c r="M164" s="858"/>
      <c r="N164" s="858"/>
      <c r="O164" s="858"/>
      <c r="P164" s="901"/>
      <c r="Q164" s="901"/>
      <c r="R164" s="901"/>
      <c r="S164" s="901"/>
      <c r="T164" s="901"/>
      <c r="U164" s="901"/>
      <c r="V164" s="863"/>
      <c r="W164" s="859"/>
      <c r="X164" s="859"/>
      <c r="Y164" s="859"/>
      <c r="Z164" s="859"/>
      <c r="AA164" s="859"/>
      <c r="AB164" s="859"/>
      <c r="AC164" s="859"/>
      <c r="AD164" s="859"/>
      <c r="AE164" s="859"/>
      <c r="AF164" s="864"/>
      <c r="AG164" s="864"/>
      <c r="AH164" s="864"/>
      <c r="AI164" s="864"/>
    </row>
    <row r="165" spans="1:35" s="530" customFormat="1" ht="31.5" outlineLevel="1" x14ac:dyDescent="0.25">
      <c r="A165" s="315"/>
      <c r="B165" s="594"/>
      <c r="C165" s="594"/>
      <c r="D165" s="526"/>
      <c r="E165" s="526" t="s">
        <v>34</v>
      </c>
      <c r="F165" s="528" t="str">
        <f>'Conto economico'!C8</f>
        <v>n = anno precedente</v>
      </c>
      <c r="G165" s="528" t="str">
        <f>'Conto economico'!D8</f>
        <v>n+1 
(1° anno PSR)</v>
      </c>
      <c r="H165" s="528" t="str">
        <f>'Conto economico'!E8</f>
        <v>n+2</v>
      </c>
      <c r="I165" s="528" t="str">
        <f>'Conto economico'!F8</f>
        <v>n+3</v>
      </c>
      <c r="J165" s="528" t="str">
        <f>'Conto economico'!G8</f>
        <v>n+4</v>
      </c>
      <c r="K165" s="528" t="str">
        <f>'Conto economico'!H8</f>
        <v>n+5</v>
      </c>
      <c r="L165" s="528" t="str">
        <f>'Conto economico'!I8</f>
        <v>n+6</v>
      </c>
      <c r="M165" s="528" t="str">
        <f>'Conto economico'!J8</f>
        <v>1° anno dopo l'attuazione</v>
      </c>
      <c r="N165" s="995" t="s">
        <v>212</v>
      </c>
      <c r="O165" s="996"/>
      <c r="P165" s="8"/>
      <c r="Q165" s="8"/>
      <c r="R165" s="8"/>
      <c r="S165" s="8"/>
      <c r="T165" s="8"/>
      <c r="U165" s="8"/>
      <c r="V165" s="8"/>
      <c r="W165" s="8"/>
      <c r="X165" s="8"/>
      <c r="Y165" s="8"/>
      <c r="Z165" s="8"/>
      <c r="AA165" s="8"/>
      <c r="AB165" s="8"/>
      <c r="AC165" s="8"/>
      <c r="AD165" s="8"/>
      <c r="AE165" s="8"/>
    </row>
    <row r="166" spans="1:35" outlineLevel="1" x14ac:dyDescent="0.25">
      <c r="A166" s="595" t="s">
        <v>199</v>
      </c>
      <c r="B166" s="596"/>
      <c r="C166" s="597"/>
      <c r="D166" s="598"/>
      <c r="E166" s="599"/>
      <c r="F166" s="600"/>
      <c r="G166" s="601"/>
      <c r="H166" s="601"/>
      <c r="I166" s="601"/>
      <c r="J166" s="601"/>
      <c r="K166" s="601"/>
      <c r="L166" s="601"/>
      <c r="M166" s="596"/>
      <c r="N166" s="997"/>
      <c r="O166" s="998"/>
    </row>
    <row r="167" spans="1:35" outlineLevel="1" x14ac:dyDescent="0.25">
      <c r="A167" s="575"/>
      <c r="B167" s="427"/>
      <c r="C167" s="602"/>
      <c r="D167" s="603"/>
      <c r="E167" s="604">
        <f>SUM(F167:M167)</f>
        <v>0</v>
      </c>
      <c r="F167" s="605">
        <f>SUM(F168:F170)</f>
        <v>0</v>
      </c>
      <c r="G167" s="606">
        <f t="shared" ref="G167:J167" si="123">SUM(G168:G170)</f>
        <v>0</v>
      </c>
      <c r="H167" s="606">
        <f t="shared" si="123"/>
        <v>0</v>
      </c>
      <c r="I167" s="606">
        <f t="shared" si="123"/>
        <v>0</v>
      </c>
      <c r="J167" s="606">
        <f t="shared" si="123"/>
        <v>0</v>
      </c>
      <c r="K167" s="606">
        <f>SUM(K168:K170)</f>
        <v>0</v>
      </c>
      <c r="L167" s="606">
        <f>SUM(L168:L170)</f>
        <v>0</v>
      </c>
      <c r="M167" s="606">
        <f>SUM(M168:M170)</f>
        <v>0</v>
      </c>
      <c r="N167" s="1003"/>
      <c r="O167" s="1004"/>
    </row>
    <row r="168" spans="1:35" outlineLevel="1" x14ac:dyDescent="0.25">
      <c r="A168" s="446" t="s">
        <v>200</v>
      </c>
      <c r="B168" s="607"/>
      <c r="C168" s="607"/>
      <c r="D168" s="608"/>
      <c r="E168" s="609">
        <f>SUM(F168:M168)</f>
        <v>0</v>
      </c>
      <c r="F168" s="610"/>
      <c r="G168" s="569"/>
      <c r="H168" s="569"/>
      <c r="I168" s="569"/>
      <c r="J168" s="569"/>
      <c r="K168" s="569"/>
      <c r="L168" s="569"/>
      <c r="M168" s="569"/>
      <c r="N168" s="999"/>
      <c r="O168" s="1000"/>
    </row>
    <row r="169" spans="1:35" outlineLevel="1" x14ac:dyDescent="0.25">
      <c r="A169" s="446" t="s">
        <v>201</v>
      </c>
      <c r="B169" s="607"/>
      <c r="C169" s="607"/>
      <c r="D169" s="608"/>
      <c r="E169" s="609">
        <f t="shared" ref="E169:E170" si="124">SUM(F169:M169)</f>
        <v>0</v>
      </c>
      <c r="F169" s="610"/>
      <c r="G169" s="569"/>
      <c r="H169" s="569"/>
      <c r="I169" s="569"/>
      <c r="J169" s="569"/>
      <c r="K169" s="569"/>
      <c r="L169" s="569"/>
      <c r="M169" s="569"/>
      <c r="N169" s="1001"/>
      <c r="O169" s="1002"/>
    </row>
    <row r="170" spans="1:35" outlineLevel="1" x14ac:dyDescent="0.25">
      <c r="B170" s="607"/>
      <c r="C170" s="607"/>
      <c r="D170" s="608"/>
      <c r="E170" s="609">
        <f t="shared" si="124"/>
        <v>0</v>
      </c>
      <c r="F170" s="610"/>
      <c r="G170" s="569"/>
      <c r="H170" s="569"/>
      <c r="I170" s="569"/>
      <c r="J170" s="569"/>
      <c r="K170" s="569"/>
      <c r="L170" s="569"/>
      <c r="M170" s="569"/>
      <c r="N170" s="1001"/>
      <c r="O170" s="1002"/>
    </row>
    <row r="171" spans="1:35" x14ac:dyDescent="0.25">
      <c r="A171" s="408"/>
      <c r="B171" s="504"/>
      <c r="C171" s="503"/>
      <c r="D171" s="503"/>
      <c r="E171" s="504"/>
      <c r="F171" s="592"/>
      <c r="G171" s="592"/>
      <c r="H171" s="592"/>
      <c r="J171" s="592"/>
      <c r="K171" s="592"/>
      <c r="L171" s="592"/>
      <c r="M171" s="592"/>
    </row>
    <row r="172" spans="1:35" s="860" customFormat="1" ht="18" x14ac:dyDescent="0.25">
      <c r="A172" s="857" t="s">
        <v>202</v>
      </c>
      <c r="B172" s="858"/>
      <c r="C172" s="858"/>
      <c r="D172" s="858"/>
      <c r="E172" s="858"/>
      <c r="F172" s="858"/>
      <c r="G172" s="858"/>
      <c r="H172" s="858"/>
      <c r="I172" s="858"/>
      <c r="J172" s="857"/>
      <c r="K172" s="858"/>
      <c r="L172" s="858"/>
      <c r="M172" s="858"/>
      <c r="N172" s="858"/>
      <c r="O172" s="858"/>
      <c r="P172" s="901"/>
      <c r="Q172" s="901"/>
      <c r="R172" s="901"/>
      <c r="S172" s="901"/>
      <c r="T172" s="901"/>
      <c r="U172" s="901"/>
      <c r="V172" s="863"/>
      <c r="W172" s="859"/>
      <c r="X172" s="859"/>
      <c r="Y172" s="859"/>
      <c r="Z172" s="859"/>
      <c r="AA172" s="859"/>
      <c r="AB172" s="859"/>
      <c r="AC172" s="859"/>
      <c r="AD172" s="859"/>
      <c r="AE172" s="859"/>
      <c r="AF172" s="864"/>
      <c r="AG172" s="864"/>
      <c r="AH172" s="864"/>
      <c r="AI172" s="864"/>
    </row>
    <row r="173" spans="1:35" s="99" customFormat="1" x14ac:dyDescent="0.25">
      <c r="A173" s="611" t="s">
        <v>387</v>
      </c>
      <c r="B173" s="612"/>
      <c r="C173" s="613"/>
      <c r="D173" s="611"/>
      <c r="E173" s="614"/>
      <c r="F173" s="615">
        <f>SUMIF($B$181:$B$251,"costi degli interessi",F181:F251)</f>
        <v>0</v>
      </c>
      <c r="G173" s="615">
        <f t="shared" ref="G173:M173" si="125">SUMIF($B$181:$B$251,"costi degli interessi",G181:G251)</f>
        <v>0</v>
      </c>
      <c r="H173" s="615">
        <f t="shared" si="125"/>
        <v>0</v>
      </c>
      <c r="I173" s="615">
        <f t="shared" si="125"/>
        <v>0</v>
      </c>
      <c r="J173" s="615">
        <f t="shared" si="125"/>
        <v>0</v>
      </c>
      <c r="K173" s="615">
        <f t="shared" si="125"/>
        <v>0</v>
      </c>
      <c r="L173" s="615">
        <f t="shared" si="125"/>
        <v>0</v>
      </c>
      <c r="M173" s="615">
        <f t="shared" si="125"/>
        <v>0</v>
      </c>
      <c r="N173" s="1024" t="s">
        <v>384</v>
      </c>
      <c r="O173" s="1025"/>
      <c r="P173" s="8"/>
      <c r="Q173" s="8"/>
      <c r="R173" s="8"/>
      <c r="S173" s="8"/>
      <c r="T173" s="8"/>
      <c r="U173" s="8"/>
      <c r="V173" s="8"/>
      <c r="W173" s="8"/>
      <c r="X173" s="8"/>
      <c r="Y173" s="8"/>
      <c r="Z173" s="8"/>
      <c r="AA173" s="8"/>
      <c r="AB173" s="8"/>
      <c r="AC173" s="8"/>
      <c r="AD173" s="8"/>
      <c r="AE173" s="8"/>
    </row>
    <row r="174" spans="1:35" x14ac:dyDescent="0.25">
      <c r="A174" s="233"/>
      <c r="B174" s="616"/>
      <c r="C174" s="617"/>
      <c r="D174" s="618"/>
      <c r="E174" s="619"/>
      <c r="F174" s="620"/>
      <c r="G174" s="620"/>
      <c r="H174" s="620"/>
      <c r="I174" s="620"/>
      <c r="J174" s="620"/>
      <c r="K174" s="620"/>
      <c r="L174" s="620"/>
      <c r="M174" s="620"/>
      <c r="N174" s="619"/>
      <c r="O174" s="619"/>
    </row>
    <row r="175" spans="1:35" outlineLevel="1" x14ac:dyDescent="0.25">
      <c r="A175" s="621" t="s">
        <v>343</v>
      </c>
      <c r="B175" s="621"/>
      <c r="C175" s="622"/>
      <c r="D175" s="621"/>
      <c r="E175" s="623"/>
      <c r="F175" s="624">
        <f>F181</f>
        <v>0</v>
      </c>
      <c r="G175" s="624">
        <f t="shared" ref="G175:M175" si="126">G181</f>
        <v>0</v>
      </c>
      <c r="H175" s="624">
        <f t="shared" si="126"/>
        <v>0</v>
      </c>
      <c r="I175" s="624">
        <f t="shared" si="126"/>
        <v>0</v>
      </c>
      <c r="J175" s="624">
        <f t="shared" si="126"/>
        <v>0</v>
      </c>
      <c r="K175" s="624">
        <f t="shared" si="126"/>
        <v>0</v>
      </c>
      <c r="L175" s="624">
        <f t="shared" si="126"/>
        <v>0</v>
      </c>
      <c r="M175" s="624">
        <f t="shared" si="126"/>
        <v>0</v>
      </c>
      <c r="N175" s="447"/>
      <c r="O175" s="447"/>
    </row>
    <row r="176" spans="1:35" outlineLevel="1" x14ac:dyDescent="0.25">
      <c r="A176" s="447" t="s">
        <v>342</v>
      </c>
      <c r="B176" s="447"/>
      <c r="C176" s="625"/>
      <c r="D176" s="447"/>
      <c r="E176" s="626"/>
      <c r="F176" s="627">
        <f>F217+F226+F235+F244+F208</f>
        <v>0</v>
      </c>
      <c r="G176" s="473">
        <f>G217+G226+G235+G244+G208</f>
        <v>0</v>
      </c>
      <c r="H176" s="473">
        <f t="shared" ref="H176:J176" si="127">H217+H226+H235+H244+H208</f>
        <v>0</v>
      </c>
      <c r="I176" s="473">
        <f t="shared" si="127"/>
        <v>0</v>
      </c>
      <c r="J176" s="473">
        <f t="shared" si="127"/>
        <v>0</v>
      </c>
      <c r="K176" s="473">
        <f>K217+K226+K235+K244+K208</f>
        <v>0</v>
      </c>
      <c r="L176" s="473">
        <f>L217+L226+L235+L244+L208</f>
        <v>0</v>
      </c>
      <c r="M176" s="473">
        <f>M217+M226+M235+M244+M208</f>
        <v>0</v>
      </c>
    </row>
    <row r="177" spans="1:31" outlineLevel="1" x14ac:dyDescent="0.25">
      <c r="A177" s="453" t="s">
        <v>388</v>
      </c>
      <c r="B177" s="453"/>
      <c r="C177" s="628"/>
      <c r="D177" s="453"/>
      <c r="E177" s="629"/>
      <c r="F177" s="630">
        <f>F190+F199</f>
        <v>0</v>
      </c>
      <c r="G177" s="630">
        <f t="shared" ref="G177:M177" si="128">G190+G199</f>
        <v>0</v>
      </c>
      <c r="H177" s="630">
        <f t="shared" si="128"/>
        <v>0</v>
      </c>
      <c r="I177" s="630">
        <f t="shared" si="128"/>
        <v>0</v>
      </c>
      <c r="J177" s="630">
        <f t="shared" si="128"/>
        <v>0</v>
      </c>
      <c r="K177" s="630">
        <f t="shared" si="128"/>
        <v>0</v>
      </c>
      <c r="L177" s="630">
        <f t="shared" si="128"/>
        <v>0</v>
      </c>
      <c r="M177" s="630">
        <f t="shared" si="128"/>
        <v>0</v>
      </c>
    </row>
    <row r="178" spans="1:31" outlineLevel="1" x14ac:dyDescent="0.25">
      <c r="C178" s="12"/>
      <c r="F178" s="13"/>
      <c r="G178" s="13"/>
      <c r="H178" s="13"/>
      <c r="I178" s="13"/>
      <c r="J178" s="13"/>
      <c r="K178" s="13"/>
      <c r="L178" s="13"/>
      <c r="M178" s="13"/>
    </row>
    <row r="179" spans="1:31" s="530" customFormat="1" ht="31.5" outlineLevel="1" x14ac:dyDescent="0.25">
      <c r="A179" s="525" t="s">
        <v>182</v>
      </c>
      <c r="B179" s="526"/>
      <c r="C179" s="526" t="s">
        <v>203</v>
      </c>
      <c r="D179" s="526" t="s">
        <v>204</v>
      </c>
      <c r="E179" s="526" t="s">
        <v>34</v>
      </c>
      <c r="F179" s="528" t="str">
        <f>'Conto economico'!C8</f>
        <v>n = anno precedente</v>
      </c>
      <c r="G179" s="528" t="str">
        <f>'Conto economico'!D8</f>
        <v>n+1 
(1° anno PSR)</v>
      </c>
      <c r="H179" s="528" t="str">
        <f>'Conto economico'!E8</f>
        <v>n+2</v>
      </c>
      <c r="I179" s="528" t="str">
        <f>'Conto economico'!F8</f>
        <v>n+3</v>
      </c>
      <c r="J179" s="528" t="str">
        <f>'Conto economico'!G8</f>
        <v>n+4</v>
      </c>
      <c r="K179" s="528" t="str">
        <f>'Conto economico'!H8</f>
        <v>n+5</v>
      </c>
      <c r="L179" s="528" t="str">
        <f>'Conto economico'!I8</f>
        <v>n+6</v>
      </c>
      <c r="M179" s="529" t="str">
        <f>'Conto economico'!J8</f>
        <v>1° anno dopo l'attuazione</v>
      </c>
      <c r="N179" s="1031" t="s">
        <v>212</v>
      </c>
      <c r="O179" s="1031"/>
      <c r="P179" s="8"/>
      <c r="Q179" s="8"/>
      <c r="R179" s="8"/>
      <c r="S179" s="8"/>
      <c r="T179" s="8"/>
      <c r="U179" s="8"/>
      <c r="V179" s="8"/>
      <c r="W179" s="8"/>
      <c r="X179" s="8"/>
      <c r="Y179" s="8"/>
      <c r="Z179" s="8"/>
      <c r="AA179" s="8"/>
      <c r="AB179" s="8"/>
      <c r="AC179" s="8"/>
      <c r="AD179" s="8"/>
      <c r="AE179" s="8"/>
    </row>
    <row r="180" spans="1:31" outlineLevel="1" x14ac:dyDescent="0.25">
      <c r="A180" s="631" t="s">
        <v>205</v>
      </c>
      <c r="B180" s="632"/>
      <c r="C180" s="633"/>
      <c r="D180" s="633"/>
      <c r="E180" s="634"/>
      <c r="F180" s="635"/>
      <c r="G180" s="632"/>
      <c r="H180" s="632"/>
      <c r="I180" s="632"/>
      <c r="J180" s="632"/>
      <c r="K180" s="632"/>
      <c r="L180" s="632"/>
      <c r="M180" s="636"/>
      <c r="N180" s="637"/>
      <c r="O180" s="637"/>
    </row>
    <row r="181" spans="1:31" outlineLevel="1" x14ac:dyDescent="0.25">
      <c r="A181" s="638" t="s">
        <v>341</v>
      </c>
      <c r="B181" s="619"/>
      <c r="C181" s="639"/>
      <c r="D181" s="639"/>
      <c r="E181" s="640"/>
      <c r="F181" s="641">
        <f>F182</f>
        <v>0</v>
      </c>
      <c r="G181" s="642">
        <f>F181+G182</f>
        <v>0</v>
      </c>
      <c r="H181" s="642">
        <f>G181+H182</f>
        <v>0</v>
      </c>
      <c r="I181" s="642">
        <f>H181+I182</f>
        <v>0</v>
      </c>
      <c r="J181" s="642">
        <f t="shared" ref="J181" si="129">I181+J182</f>
        <v>0</v>
      </c>
      <c r="K181" s="642">
        <f>J181+K182</f>
        <v>0</v>
      </c>
      <c r="L181" s="642">
        <f>K181+L182</f>
        <v>0</v>
      </c>
      <c r="M181" s="643">
        <f>L181+M182</f>
        <v>0</v>
      </c>
      <c r="N181" s="1016"/>
      <c r="O181" s="1016"/>
    </row>
    <row r="182" spans="1:31" outlineLevel="1" x14ac:dyDescent="0.25">
      <c r="A182" s="644" t="s">
        <v>206</v>
      </c>
      <c r="B182" s="645"/>
      <c r="C182" s="646">
        <v>0</v>
      </c>
      <c r="D182" s="647" t="s">
        <v>322</v>
      </c>
      <c r="E182" s="648"/>
      <c r="F182" s="649">
        <f>F184+F185-F186</f>
        <v>0</v>
      </c>
      <c r="G182" s="650">
        <f>G184+G185-G186</f>
        <v>0</v>
      </c>
      <c r="H182" s="650">
        <f>H184+H185-H186</f>
        <v>0</v>
      </c>
      <c r="I182" s="650">
        <f t="shared" ref="I182:J182" si="130">I184+I185-I186</f>
        <v>0</v>
      </c>
      <c r="J182" s="650">
        <f t="shared" si="130"/>
        <v>0</v>
      </c>
      <c r="K182" s="650">
        <f>K184+K185-K186</f>
        <v>0</v>
      </c>
      <c r="L182" s="650">
        <f>L184+L185-L186</f>
        <v>0</v>
      </c>
      <c r="M182" s="651">
        <f>M184+M185-M186</f>
        <v>0</v>
      </c>
      <c r="N182" s="1018"/>
      <c r="O182" s="1018"/>
    </row>
    <row r="183" spans="1:31" outlineLevel="1" x14ac:dyDescent="0.25">
      <c r="A183" s="446"/>
      <c r="B183" s="447"/>
      <c r="C183" s="555"/>
      <c r="D183" s="554"/>
      <c r="E183" s="626"/>
      <c r="F183" s="652"/>
      <c r="G183" s="473"/>
      <c r="H183" s="473"/>
      <c r="I183" s="473"/>
      <c r="J183" s="473"/>
      <c r="K183" s="473"/>
      <c r="L183" s="473"/>
      <c r="M183" s="474"/>
      <c r="N183" s="1010"/>
      <c r="O183" s="1010"/>
    </row>
    <row r="184" spans="1:31" outlineLevel="1" x14ac:dyDescent="0.25">
      <c r="A184" s="408"/>
      <c r="B184" s="653" t="s">
        <v>426</v>
      </c>
      <c r="C184" s="653"/>
      <c r="D184" s="653"/>
      <c r="E184" s="654"/>
      <c r="F184" s="655">
        <f>SUMIF($B$39:$B$163,"Capitale proprio",$M$39:$M$163)</f>
        <v>0</v>
      </c>
      <c r="G184" s="655">
        <f t="shared" ref="G184:M184" si="131">SUMIF($B$39:$B$163,"Capitale proprio",$M$39:$M$163)</f>
        <v>0</v>
      </c>
      <c r="H184" s="655">
        <f t="shared" si="131"/>
        <v>0</v>
      </c>
      <c r="I184" s="655">
        <f t="shared" si="131"/>
        <v>0</v>
      </c>
      <c r="J184" s="655">
        <f t="shared" si="131"/>
        <v>0</v>
      </c>
      <c r="K184" s="655">
        <f t="shared" si="131"/>
        <v>0</v>
      </c>
      <c r="L184" s="655">
        <f t="shared" si="131"/>
        <v>0</v>
      </c>
      <c r="M184" s="655">
        <f t="shared" si="131"/>
        <v>0</v>
      </c>
      <c r="N184" s="1012"/>
      <c r="O184" s="1019"/>
    </row>
    <row r="185" spans="1:31" outlineLevel="1" x14ac:dyDescent="0.25">
      <c r="A185" s="408"/>
      <c r="B185" s="656" t="s">
        <v>207</v>
      </c>
      <c r="C185" s="653"/>
      <c r="D185" s="653"/>
      <c r="E185" s="654"/>
      <c r="F185" s="657"/>
      <c r="G185" s="658"/>
      <c r="H185" s="658"/>
      <c r="I185" s="658"/>
      <c r="J185" s="658"/>
      <c r="K185" s="658"/>
      <c r="L185" s="658"/>
      <c r="M185" s="659"/>
      <c r="N185" s="1012"/>
      <c r="O185" s="1019"/>
    </row>
    <row r="186" spans="1:31" outlineLevel="1" x14ac:dyDescent="0.25">
      <c r="A186" s="408"/>
      <c r="B186" s="660" t="s">
        <v>427</v>
      </c>
      <c r="C186" s="661"/>
      <c r="D186" s="662"/>
      <c r="E186" s="663"/>
      <c r="F186" s="664"/>
      <c r="G186" s="665"/>
      <c r="H186" s="665"/>
      <c r="I186" s="665"/>
      <c r="J186" s="665"/>
      <c r="K186" s="665"/>
      <c r="L186" s="665"/>
      <c r="M186" s="666"/>
      <c r="N186" s="1012"/>
      <c r="O186" s="1019"/>
    </row>
    <row r="187" spans="1:31" outlineLevel="1" x14ac:dyDescent="0.25">
      <c r="A187" s="408"/>
      <c r="B187" s="667" t="s">
        <v>390</v>
      </c>
      <c r="C187" s="661"/>
      <c r="D187" s="662"/>
      <c r="E187" s="663"/>
      <c r="F187" s="668">
        <f>$C$182*F181</f>
        <v>0</v>
      </c>
      <c r="G187" s="668">
        <f>$C$182*G181</f>
        <v>0</v>
      </c>
      <c r="H187" s="668">
        <f t="shared" ref="H187:M187" si="132">$C$182*H181</f>
        <v>0</v>
      </c>
      <c r="I187" s="668">
        <f t="shared" si="132"/>
        <v>0</v>
      </c>
      <c r="J187" s="668">
        <f t="shared" si="132"/>
        <v>0</v>
      </c>
      <c r="K187" s="668">
        <f t="shared" si="132"/>
        <v>0</v>
      </c>
      <c r="L187" s="668">
        <f t="shared" si="132"/>
        <v>0</v>
      </c>
      <c r="M187" s="669">
        <f t="shared" si="132"/>
        <v>0</v>
      </c>
      <c r="N187" s="1012"/>
      <c r="O187" s="1019"/>
    </row>
    <row r="188" spans="1:31" outlineLevel="1" x14ac:dyDescent="0.25">
      <c r="B188" s="504"/>
      <c r="C188" s="504"/>
      <c r="D188" s="504"/>
      <c r="E188" s="504"/>
      <c r="F188" s="504"/>
      <c r="G188" s="504"/>
      <c r="H188" s="504"/>
      <c r="I188" s="504"/>
      <c r="J188" s="504"/>
      <c r="K188" s="504"/>
      <c r="L188" s="504"/>
      <c r="M188" s="557"/>
      <c r="N188" s="1013"/>
      <c r="O188" s="1014"/>
    </row>
    <row r="189" spans="1:31" outlineLevel="1" x14ac:dyDescent="0.25">
      <c r="A189" s="631" t="s">
        <v>389</v>
      </c>
      <c r="B189" s="632"/>
      <c r="C189" s="633"/>
      <c r="D189" s="670"/>
      <c r="E189" s="634"/>
      <c r="F189" s="635"/>
      <c r="G189" s="632"/>
      <c r="H189" s="632"/>
      <c r="I189" s="632"/>
      <c r="J189" s="632"/>
      <c r="K189" s="632"/>
      <c r="L189" s="632"/>
      <c r="M189" s="636"/>
      <c r="N189" s="637"/>
      <c r="O189" s="637"/>
    </row>
    <row r="190" spans="1:31" outlineLevel="1" x14ac:dyDescent="0.25">
      <c r="A190" s="638" t="s">
        <v>341</v>
      </c>
      <c r="B190" s="619"/>
      <c r="C190" s="639"/>
      <c r="D190" s="671"/>
      <c r="E190" s="640"/>
      <c r="F190" s="641">
        <f>F191</f>
        <v>0</v>
      </c>
      <c r="G190" s="642">
        <f>F190+G191</f>
        <v>0</v>
      </c>
      <c r="H190" s="642">
        <f>G190+H191</f>
        <v>0</v>
      </c>
      <c r="I190" s="642">
        <f>H190+I191</f>
        <v>0</v>
      </c>
      <c r="J190" s="642">
        <f t="shared" ref="J190:L190" si="133">I190+J191</f>
        <v>0</v>
      </c>
      <c r="K190" s="642">
        <f t="shared" si="133"/>
        <v>0</v>
      </c>
      <c r="L190" s="642">
        <f t="shared" si="133"/>
        <v>0</v>
      </c>
      <c r="M190" s="643">
        <f>L190+M191</f>
        <v>0</v>
      </c>
      <c r="N190" s="1015"/>
      <c r="O190" s="1016"/>
    </row>
    <row r="191" spans="1:31" outlineLevel="1" x14ac:dyDescent="0.25">
      <c r="A191" s="644" t="s">
        <v>206</v>
      </c>
      <c r="B191" s="645"/>
      <c r="C191" s="577">
        <v>0</v>
      </c>
      <c r="D191" s="647" t="s">
        <v>322</v>
      </c>
      <c r="E191" s="648"/>
      <c r="F191" s="649">
        <f>F193+F194-F195</f>
        <v>0</v>
      </c>
      <c r="G191" s="650">
        <f>G193+G194-G195</f>
        <v>0</v>
      </c>
      <c r="H191" s="650">
        <f t="shared" ref="H191:M191" si="134">H193+H194-H195</f>
        <v>0</v>
      </c>
      <c r="I191" s="650">
        <f t="shared" si="134"/>
        <v>0</v>
      </c>
      <c r="J191" s="650">
        <f t="shared" si="134"/>
        <v>0</v>
      </c>
      <c r="K191" s="650">
        <f>K193+K194-K195</f>
        <v>0</v>
      </c>
      <c r="L191" s="650">
        <f>L193+L194-L195</f>
        <v>0</v>
      </c>
      <c r="M191" s="651">
        <f t="shared" si="134"/>
        <v>0</v>
      </c>
      <c r="N191" s="1017"/>
      <c r="O191" s="1018"/>
    </row>
    <row r="192" spans="1:31" outlineLevel="1" x14ac:dyDescent="0.25">
      <c r="A192" s="446"/>
      <c r="B192" s="447"/>
      <c r="C192" s="555"/>
      <c r="D192" s="554"/>
      <c r="E192" s="626"/>
      <c r="F192" s="652"/>
      <c r="G192" s="473"/>
      <c r="H192" s="473"/>
      <c r="I192" s="473"/>
      <c r="J192" s="473"/>
      <c r="K192" s="473"/>
      <c r="L192" s="473"/>
      <c r="M192" s="474"/>
      <c r="N192" s="1009"/>
      <c r="O192" s="1010"/>
    </row>
    <row r="193" spans="1:15" outlineLevel="1" x14ac:dyDescent="0.25">
      <c r="A193" s="408"/>
      <c r="B193" s="653" t="s">
        <v>426</v>
      </c>
      <c r="C193" s="653"/>
      <c r="D193" s="653"/>
      <c r="E193" s="654"/>
      <c r="F193" s="655">
        <f>SUMIF($B$39:$B$163,"Contributi di terzi a fondo perso",F39:F163)</f>
        <v>0</v>
      </c>
      <c r="G193" s="655">
        <f t="shared" ref="G193:M193" si="135">SUMIF($B$39:$B$163,"Contributi di terzi a fondo perso",G39:G163)</f>
        <v>0</v>
      </c>
      <c r="H193" s="655">
        <f t="shared" si="135"/>
        <v>0</v>
      </c>
      <c r="I193" s="655">
        <f t="shared" si="135"/>
        <v>0</v>
      </c>
      <c r="J193" s="655">
        <f t="shared" si="135"/>
        <v>0</v>
      </c>
      <c r="K193" s="655">
        <f t="shared" si="135"/>
        <v>0</v>
      </c>
      <c r="L193" s="655">
        <f t="shared" si="135"/>
        <v>0</v>
      </c>
      <c r="M193" s="655">
        <f t="shared" si="135"/>
        <v>0</v>
      </c>
      <c r="N193" s="1011"/>
      <c r="O193" s="1019"/>
    </row>
    <row r="194" spans="1:15" outlineLevel="1" x14ac:dyDescent="0.25">
      <c r="A194" s="408"/>
      <c r="B194" s="656" t="s">
        <v>207</v>
      </c>
      <c r="C194" s="653"/>
      <c r="D194" s="653"/>
      <c r="E194" s="654"/>
      <c r="F194" s="657"/>
      <c r="G194" s="658"/>
      <c r="H194" s="658"/>
      <c r="I194" s="658"/>
      <c r="J194" s="658"/>
      <c r="K194" s="658"/>
      <c r="L194" s="658"/>
      <c r="M194" s="659"/>
      <c r="N194" s="1011"/>
      <c r="O194" s="1019"/>
    </row>
    <row r="195" spans="1:15" outlineLevel="1" x14ac:dyDescent="0.25">
      <c r="A195" s="408"/>
      <c r="B195" s="660" t="s">
        <v>427</v>
      </c>
      <c r="C195" s="661"/>
      <c r="D195" s="662"/>
      <c r="E195" s="654"/>
      <c r="F195" s="664"/>
      <c r="G195" s="665"/>
      <c r="H195" s="665"/>
      <c r="I195" s="665"/>
      <c r="J195" s="665"/>
      <c r="K195" s="665"/>
      <c r="L195" s="665"/>
      <c r="M195" s="666"/>
      <c r="N195" s="1011"/>
      <c r="O195" s="1019"/>
    </row>
    <row r="196" spans="1:15" outlineLevel="1" x14ac:dyDescent="0.25">
      <c r="A196" s="408"/>
      <c r="B196" s="667" t="s">
        <v>390</v>
      </c>
      <c r="C196" s="661"/>
      <c r="D196" s="662"/>
      <c r="E196" s="654"/>
      <c r="F196" s="668">
        <f>$C$191*F190</f>
        <v>0</v>
      </c>
      <c r="G196" s="668">
        <f t="shared" ref="G196:M196" si="136">$C$191*G190</f>
        <v>0</v>
      </c>
      <c r="H196" s="668">
        <f t="shared" si="136"/>
        <v>0</v>
      </c>
      <c r="I196" s="668">
        <f t="shared" si="136"/>
        <v>0</v>
      </c>
      <c r="J196" s="668">
        <f t="shared" si="136"/>
        <v>0</v>
      </c>
      <c r="K196" s="668">
        <f t="shared" si="136"/>
        <v>0</v>
      </c>
      <c r="L196" s="668">
        <f t="shared" si="136"/>
        <v>0</v>
      </c>
      <c r="M196" s="668">
        <f t="shared" si="136"/>
        <v>0</v>
      </c>
      <c r="N196" s="1011"/>
      <c r="O196" s="1019"/>
    </row>
    <row r="197" spans="1:15" outlineLevel="1" x14ac:dyDescent="0.25">
      <c r="B197" s="504"/>
      <c r="C197" s="504"/>
      <c r="D197" s="504"/>
      <c r="E197" s="504"/>
      <c r="F197" s="504"/>
      <c r="G197" s="504"/>
      <c r="H197" s="504"/>
      <c r="I197" s="504"/>
      <c r="J197" s="504"/>
      <c r="K197" s="504"/>
      <c r="L197" s="504"/>
      <c r="M197" s="557"/>
      <c r="N197" s="1013"/>
      <c r="O197" s="1014"/>
    </row>
    <row r="198" spans="1:15" outlineLevel="1" x14ac:dyDescent="0.25">
      <c r="A198" s="631" t="s">
        <v>208</v>
      </c>
      <c r="B198" s="632"/>
      <c r="C198" s="633"/>
      <c r="D198" s="670"/>
      <c r="E198" s="634"/>
      <c r="F198" s="635"/>
      <c r="G198" s="632"/>
      <c r="H198" s="632"/>
      <c r="I198" s="632"/>
      <c r="J198" s="632"/>
      <c r="K198" s="632"/>
      <c r="L198" s="632"/>
      <c r="M198" s="636"/>
      <c r="N198" s="637"/>
      <c r="O198" s="637"/>
    </row>
    <row r="199" spans="1:15" outlineLevel="1" x14ac:dyDescent="0.25">
      <c r="A199" s="638" t="s">
        <v>341</v>
      </c>
      <c r="B199" s="619"/>
      <c r="C199" s="639"/>
      <c r="D199" s="671"/>
      <c r="E199" s="640"/>
      <c r="F199" s="641">
        <f>F200</f>
        <v>0</v>
      </c>
      <c r="G199" s="642">
        <f>F199+G200</f>
        <v>0</v>
      </c>
      <c r="H199" s="642">
        <f>G199+H200</f>
        <v>0</v>
      </c>
      <c r="I199" s="642">
        <f>H199+I200</f>
        <v>0</v>
      </c>
      <c r="J199" s="642">
        <f t="shared" ref="J199" si="137">I199+J200</f>
        <v>0</v>
      </c>
      <c r="K199" s="642">
        <f>J199+K200</f>
        <v>0</v>
      </c>
      <c r="L199" s="642">
        <f t="shared" ref="L199" si="138">K199+L200</f>
        <v>0</v>
      </c>
      <c r="M199" s="643">
        <f>L199+M200</f>
        <v>0</v>
      </c>
      <c r="N199" s="1015"/>
      <c r="O199" s="1016"/>
    </row>
    <row r="200" spans="1:15" ht="18" customHeight="1" outlineLevel="1" x14ac:dyDescent="0.25">
      <c r="A200" s="644" t="s">
        <v>206</v>
      </c>
      <c r="B200" s="645"/>
      <c r="C200" s="577">
        <v>0</v>
      </c>
      <c r="D200" s="647" t="s">
        <v>322</v>
      </c>
      <c r="E200" s="648"/>
      <c r="F200" s="649">
        <f>F202+F203-F204</f>
        <v>0</v>
      </c>
      <c r="G200" s="650">
        <f>G202+G203-G204</f>
        <v>0</v>
      </c>
      <c r="H200" s="650">
        <f t="shared" ref="H200:L200" si="139">H202+H203-H204</f>
        <v>0</v>
      </c>
      <c r="I200" s="650">
        <f t="shared" si="139"/>
        <v>0</v>
      </c>
      <c r="J200" s="650">
        <f t="shared" si="139"/>
        <v>0</v>
      </c>
      <c r="K200" s="650">
        <f t="shared" si="139"/>
        <v>0</v>
      </c>
      <c r="L200" s="650">
        <f t="shared" si="139"/>
        <v>0</v>
      </c>
      <c r="M200" s="651">
        <f>M202+M203-M204</f>
        <v>0</v>
      </c>
      <c r="N200" s="1017"/>
      <c r="O200" s="1018"/>
    </row>
    <row r="201" spans="1:15" outlineLevel="1" x14ac:dyDescent="0.25">
      <c r="A201" s="446"/>
      <c r="B201" s="447"/>
      <c r="C201" s="555"/>
      <c r="D201" s="554"/>
      <c r="E201" s="626"/>
      <c r="F201" s="652"/>
      <c r="G201" s="473"/>
      <c r="H201" s="473"/>
      <c r="I201" s="473"/>
      <c r="J201" s="473"/>
      <c r="K201" s="473"/>
      <c r="L201" s="473"/>
      <c r="M201" s="474"/>
      <c r="N201" s="1009"/>
      <c r="O201" s="1010"/>
    </row>
    <row r="202" spans="1:15" outlineLevel="1" x14ac:dyDescent="0.25">
      <c r="A202" s="408"/>
      <c r="B202" s="653" t="s">
        <v>426</v>
      </c>
      <c r="C202" s="653"/>
      <c r="D202" s="653"/>
      <c r="E202" s="654"/>
      <c r="F202" s="655">
        <f>SUMIF($B$39:$B$163,"Contributi Confederazione e Cantone",F39:F163)</f>
        <v>0</v>
      </c>
      <c r="G202" s="655">
        <f t="shared" ref="G202:M202" si="140">SUMIF($B$39:$B$163,"Contributi Confederazione e Cantone",G39:G163)</f>
        <v>0</v>
      </c>
      <c r="H202" s="655">
        <f t="shared" si="140"/>
        <v>0</v>
      </c>
      <c r="I202" s="655">
        <f t="shared" si="140"/>
        <v>0</v>
      </c>
      <c r="J202" s="655">
        <f t="shared" si="140"/>
        <v>0</v>
      </c>
      <c r="K202" s="655">
        <f t="shared" si="140"/>
        <v>0</v>
      </c>
      <c r="L202" s="655">
        <f t="shared" si="140"/>
        <v>0</v>
      </c>
      <c r="M202" s="655">
        <f t="shared" si="140"/>
        <v>0</v>
      </c>
      <c r="N202" s="1011"/>
      <c r="O202" s="1019"/>
    </row>
    <row r="203" spans="1:15" outlineLevel="1" x14ac:dyDescent="0.25">
      <c r="A203" s="408"/>
      <c r="B203" s="656" t="s">
        <v>207</v>
      </c>
      <c r="C203" s="653"/>
      <c r="D203" s="653"/>
      <c r="E203" s="654"/>
      <c r="F203" s="657"/>
      <c r="G203" s="658"/>
      <c r="H203" s="658"/>
      <c r="I203" s="658"/>
      <c r="J203" s="658"/>
      <c r="K203" s="658"/>
      <c r="L203" s="658"/>
      <c r="M203" s="659"/>
      <c r="N203" s="1011"/>
      <c r="O203" s="1019"/>
    </row>
    <row r="204" spans="1:15" outlineLevel="1" x14ac:dyDescent="0.25">
      <c r="A204" s="408"/>
      <c r="B204" s="660" t="s">
        <v>427</v>
      </c>
      <c r="C204" s="661"/>
      <c r="D204" s="662"/>
      <c r="E204" s="654"/>
      <c r="F204" s="664"/>
      <c r="G204" s="665"/>
      <c r="H204" s="665"/>
      <c r="I204" s="665"/>
      <c r="J204" s="665"/>
      <c r="K204" s="665"/>
      <c r="L204" s="665"/>
      <c r="M204" s="666"/>
      <c r="N204" s="1011"/>
      <c r="O204" s="1019"/>
    </row>
    <row r="205" spans="1:15" outlineLevel="1" x14ac:dyDescent="0.25">
      <c r="A205" s="408"/>
      <c r="B205" s="667" t="s">
        <v>390</v>
      </c>
      <c r="C205" s="661"/>
      <c r="D205" s="662"/>
      <c r="E205" s="654"/>
      <c r="F205" s="668">
        <f>$C$200*F199</f>
        <v>0</v>
      </c>
      <c r="G205" s="668">
        <f t="shared" ref="G205:M205" si="141">$C$200*G199</f>
        <v>0</v>
      </c>
      <c r="H205" s="668">
        <f t="shared" si="141"/>
        <v>0</v>
      </c>
      <c r="I205" s="668">
        <f t="shared" si="141"/>
        <v>0</v>
      </c>
      <c r="J205" s="668">
        <f t="shared" si="141"/>
        <v>0</v>
      </c>
      <c r="K205" s="668">
        <f t="shared" si="141"/>
        <v>0</v>
      </c>
      <c r="L205" s="668">
        <f t="shared" si="141"/>
        <v>0</v>
      </c>
      <c r="M205" s="668">
        <f t="shared" si="141"/>
        <v>0</v>
      </c>
      <c r="N205" s="1011"/>
      <c r="O205" s="1019"/>
    </row>
    <row r="206" spans="1:15" outlineLevel="1" x14ac:dyDescent="0.25">
      <c r="M206" s="448"/>
      <c r="N206" s="1013"/>
      <c r="O206" s="1014"/>
    </row>
    <row r="207" spans="1:15" outlineLevel="1" x14ac:dyDescent="0.25">
      <c r="A207" s="631" t="s">
        <v>391</v>
      </c>
      <c r="B207" s="632"/>
      <c r="C207" s="633"/>
      <c r="D207" s="670"/>
      <c r="E207" s="634"/>
      <c r="F207" s="635"/>
      <c r="G207" s="632"/>
      <c r="H207" s="632"/>
      <c r="I207" s="632"/>
      <c r="J207" s="632"/>
      <c r="K207" s="632"/>
      <c r="L207" s="632"/>
      <c r="M207" s="636"/>
      <c r="N207" s="637"/>
      <c r="O207" s="637"/>
    </row>
    <row r="208" spans="1:15" outlineLevel="1" x14ac:dyDescent="0.25">
      <c r="A208" s="638" t="s">
        <v>341</v>
      </c>
      <c r="B208" s="619"/>
      <c r="C208" s="639"/>
      <c r="D208" s="671"/>
      <c r="E208" s="640"/>
      <c r="F208" s="641">
        <f>F209</f>
        <v>0</v>
      </c>
      <c r="G208" s="642">
        <f>F208+G209</f>
        <v>0</v>
      </c>
      <c r="H208" s="642">
        <f>G208+H209</f>
        <v>0</v>
      </c>
      <c r="I208" s="642">
        <f>H208+I209</f>
        <v>0</v>
      </c>
      <c r="J208" s="642">
        <f t="shared" ref="J208" si="142">I208+J209</f>
        <v>0</v>
      </c>
      <c r="K208" s="642">
        <f>J208+K209</f>
        <v>0</v>
      </c>
      <c r="L208" s="642">
        <f>K208+L209</f>
        <v>0</v>
      </c>
      <c r="M208" s="643">
        <f>L208+M209</f>
        <v>0</v>
      </c>
      <c r="N208" s="1015"/>
      <c r="O208" s="1016"/>
    </row>
    <row r="209" spans="1:15" outlineLevel="1" x14ac:dyDescent="0.25">
      <c r="A209" s="644" t="s">
        <v>206</v>
      </c>
      <c r="B209" s="645"/>
      <c r="C209" s="577">
        <v>0</v>
      </c>
      <c r="D209" s="647" t="s">
        <v>322</v>
      </c>
      <c r="E209" s="648"/>
      <c r="F209" s="649">
        <f>F211+F212-F213</f>
        <v>0</v>
      </c>
      <c r="G209" s="650">
        <f>G211+G212-G213</f>
        <v>0</v>
      </c>
      <c r="H209" s="650">
        <f t="shared" ref="H209:M209" si="143">H211+H212-H213</f>
        <v>0</v>
      </c>
      <c r="I209" s="650">
        <f>I211+I212-I213</f>
        <v>0</v>
      </c>
      <c r="J209" s="650">
        <f t="shared" si="143"/>
        <v>0</v>
      </c>
      <c r="K209" s="650">
        <f>K211+K212-K213</f>
        <v>0</v>
      </c>
      <c r="L209" s="650">
        <f>L211+L212-L213</f>
        <v>0</v>
      </c>
      <c r="M209" s="651">
        <f t="shared" si="143"/>
        <v>0</v>
      </c>
      <c r="N209" s="1017"/>
      <c r="O209" s="1018"/>
    </row>
    <row r="210" spans="1:15" outlineLevel="1" x14ac:dyDescent="0.25">
      <c r="A210" s="446"/>
      <c r="B210" s="447"/>
      <c r="C210" s="555"/>
      <c r="D210" s="554"/>
      <c r="E210" s="626"/>
      <c r="F210" s="652"/>
      <c r="G210" s="473"/>
      <c r="H210" s="473"/>
      <c r="I210" s="473"/>
      <c r="J210" s="473"/>
      <c r="K210" s="473"/>
      <c r="L210" s="473"/>
      <c r="M210" s="474"/>
      <c r="N210" s="1009"/>
      <c r="O210" s="1010"/>
    </row>
    <row r="211" spans="1:15" outlineLevel="1" x14ac:dyDescent="0.25">
      <c r="A211" s="408"/>
      <c r="B211" s="653" t="s">
        <v>426</v>
      </c>
      <c r="C211" s="653"/>
      <c r="D211" s="653"/>
      <c r="E211" s="654"/>
      <c r="F211" s="655">
        <f>SUMIF($B$39:$B$163,"Credito d'investimento",F39:F163)</f>
        <v>0</v>
      </c>
      <c r="G211" s="655">
        <f t="shared" ref="G211:M211" si="144">SUMIF($B$39:$B$163,"Credito d'investimento",G39:G163)</f>
        <v>0</v>
      </c>
      <c r="H211" s="655">
        <f t="shared" si="144"/>
        <v>0</v>
      </c>
      <c r="I211" s="655">
        <f t="shared" si="144"/>
        <v>0</v>
      </c>
      <c r="J211" s="655">
        <f t="shared" si="144"/>
        <v>0</v>
      </c>
      <c r="K211" s="655">
        <f t="shared" si="144"/>
        <v>0</v>
      </c>
      <c r="L211" s="655">
        <f t="shared" si="144"/>
        <v>0</v>
      </c>
      <c r="M211" s="655">
        <f t="shared" si="144"/>
        <v>0</v>
      </c>
      <c r="N211" s="1011"/>
      <c r="O211" s="1019"/>
    </row>
    <row r="212" spans="1:15" outlineLevel="1" x14ac:dyDescent="0.25">
      <c r="A212" s="408"/>
      <c r="B212" s="656" t="s">
        <v>207</v>
      </c>
      <c r="C212" s="653"/>
      <c r="D212" s="653"/>
      <c r="E212" s="654"/>
      <c r="F212" s="657"/>
      <c r="G212" s="658"/>
      <c r="H212" s="658"/>
      <c r="I212" s="658"/>
      <c r="J212" s="658"/>
      <c r="K212" s="658"/>
      <c r="L212" s="658"/>
      <c r="M212" s="659"/>
      <c r="N212" s="1011"/>
      <c r="O212" s="1019"/>
    </row>
    <row r="213" spans="1:15" outlineLevel="1" x14ac:dyDescent="0.25">
      <c r="A213" s="408"/>
      <c r="B213" s="660" t="s">
        <v>427</v>
      </c>
      <c r="C213" s="661"/>
      <c r="D213" s="662"/>
      <c r="E213" s="654"/>
      <c r="F213" s="664"/>
      <c r="G213" s="665"/>
      <c r="H213" s="665"/>
      <c r="I213" s="665"/>
      <c r="J213" s="665"/>
      <c r="K213" s="665"/>
      <c r="L213" s="665"/>
      <c r="M213" s="666"/>
      <c r="N213" s="1011"/>
      <c r="O213" s="1019"/>
    </row>
    <row r="214" spans="1:15" outlineLevel="1" x14ac:dyDescent="0.25">
      <c r="A214" s="408"/>
      <c r="B214" s="667" t="s">
        <v>390</v>
      </c>
      <c r="C214" s="661"/>
      <c r="D214" s="662"/>
      <c r="E214" s="654"/>
      <c r="F214" s="668">
        <f>$C$209*F208</f>
        <v>0</v>
      </c>
      <c r="G214" s="668">
        <f t="shared" ref="G214:M214" si="145">$C$209*G208</f>
        <v>0</v>
      </c>
      <c r="H214" s="668">
        <f t="shared" si="145"/>
        <v>0</v>
      </c>
      <c r="I214" s="668">
        <f t="shared" si="145"/>
        <v>0</v>
      </c>
      <c r="J214" s="668">
        <f t="shared" si="145"/>
        <v>0</v>
      </c>
      <c r="K214" s="668">
        <f t="shared" si="145"/>
        <v>0</v>
      </c>
      <c r="L214" s="668">
        <f t="shared" si="145"/>
        <v>0</v>
      </c>
      <c r="M214" s="668">
        <f t="shared" si="145"/>
        <v>0</v>
      </c>
      <c r="N214" s="1011"/>
      <c r="O214" s="1019"/>
    </row>
    <row r="215" spans="1:15" outlineLevel="1" x14ac:dyDescent="0.25">
      <c r="M215" s="448"/>
      <c r="N215" s="1013"/>
      <c r="O215" s="1014"/>
    </row>
    <row r="216" spans="1:15" outlineLevel="1" x14ac:dyDescent="0.25">
      <c r="A216" s="631" t="s">
        <v>209</v>
      </c>
      <c r="B216" s="632"/>
      <c r="C216" s="633"/>
      <c r="D216" s="670"/>
      <c r="E216" s="634"/>
      <c r="F216" s="635"/>
      <c r="G216" s="632"/>
      <c r="H216" s="632"/>
      <c r="I216" s="632"/>
      <c r="J216" s="632"/>
      <c r="K216" s="632"/>
      <c r="L216" s="632"/>
      <c r="M216" s="636"/>
      <c r="N216" s="637"/>
      <c r="O216" s="637"/>
    </row>
    <row r="217" spans="1:15" outlineLevel="1" x14ac:dyDescent="0.25">
      <c r="A217" s="638" t="s">
        <v>341</v>
      </c>
      <c r="B217" s="619"/>
      <c r="C217" s="639"/>
      <c r="D217" s="671"/>
      <c r="E217" s="640"/>
      <c r="F217" s="641">
        <f>F218</f>
        <v>0</v>
      </c>
      <c r="G217" s="642">
        <f>F217+G218</f>
        <v>0</v>
      </c>
      <c r="H217" s="642">
        <f>G217+H218</f>
        <v>0</v>
      </c>
      <c r="I217" s="642">
        <f>H217+I218</f>
        <v>0</v>
      </c>
      <c r="J217" s="642">
        <f t="shared" ref="J217" si="146">I217+J218</f>
        <v>0</v>
      </c>
      <c r="K217" s="642">
        <f>J217+K218</f>
        <v>0</v>
      </c>
      <c r="L217" s="642">
        <f t="shared" ref="L217" si="147">K217+L218</f>
        <v>0</v>
      </c>
      <c r="M217" s="643">
        <f>L217+M218</f>
        <v>0</v>
      </c>
      <c r="N217" s="1015"/>
      <c r="O217" s="1016"/>
    </row>
    <row r="218" spans="1:15" outlineLevel="1" x14ac:dyDescent="0.25">
      <c r="A218" s="644" t="s">
        <v>206</v>
      </c>
      <c r="B218" s="645"/>
      <c r="C218" s="672">
        <v>0.05</v>
      </c>
      <c r="D218" s="647" t="s">
        <v>322</v>
      </c>
      <c r="E218" s="648"/>
      <c r="F218" s="649">
        <f>F220+F221-F222</f>
        <v>0</v>
      </c>
      <c r="G218" s="650">
        <f>G220+G221-G222</f>
        <v>0</v>
      </c>
      <c r="H218" s="650">
        <f>H220+H221-H222</f>
        <v>0</v>
      </c>
      <c r="I218" s="650">
        <f t="shared" ref="I218:M218" si="148">I220+I221-I222</f>
        <v>0</v>
      </c>
      <c r="J218" s="650">
        <f t="shared" si="148"/>
        <v>0</v>
      </c>
      <c r="K218" s="650">
        <f t="shared" si="148"/>
        <v>0</v>
      </c>
      <c r="L218" s="650">
        <f t="shared" si="148"/>
        <v>0</v>
      </c>
      <c r="M218" s="651">
        <f t="shared" si="148"/>
        <v>0</v>
      </c>
      <c r="N218" s="1017"/>
      <c r="O218" s="1018"/>
    </row>
    <row r="219" spans="1:15" outlineLevel="1" x14ac:dyDescent="0.25">
      <c r="A219" s="446"/>
      <c r="B219" s="447"/>
      <c r="C219" s="555"/>
      <c r="D219" s="554"/>
      <c r="E219" s="626"/>
      <c r="F219" s="652"/>
      <c r="G219" s="473"/>
      <c r="H219" s="473"/>
      <c r="I219" s="473"/>
      <c r="J219" s="473"/>
      <c r="K219" s="473"/>
      <c r="L219" s="473"/>
      <c r="M219" s="474"/>
      <c r="N219" s="1009"/>
      <c r="O219" s="1010"/>
    </row>
    <row r="220" spans="1:15" outlineLevel="1" x14ac:dyDescent="0.25">
      <c r="A220" s="408"/>
      <c r="B220" s="653" t="s">
        <v>426</v>
      </c>
      <c r="C220" s="653"/>
      <c r="D220" s="653"/>
      <c r="E220" s="654"/>
      <c r="F220" s="655">
        <f>SUMIF($B$39:$B$163,"Ipoteca",F39:F163)</f>
        <v>0</v>
      </c>
      <c r="G220" s="655">
        <f t="shared" ref="G220:M220" si="149">SUMIF($B$39:$B$163,"Ipoteca",G39:G163)</f>
        <v>0</v>
      </c>
      <c r="H220" s="655">
        <f t="shared" si="149"/>
        <v>0</v>
      </c>
      <c r="I220" s="655">
        <f t="shared" si="149"/>
        <v>0</v>
      </c>
      <c r="J220" s="655">
        <f t="shared" si="149"/>
        <v>0</v>
      </c>
      <c r="K220" s="655">
        <f t="shared" si="149"/>
        <v>0</v>
      </c>
      <c r="L220" s="655">
        <f t="shared" si="149"/>
        <v>0</v>
      </c>
      <c r="M220" s="655">
        <f t="shared" si="149"/>
        <v>0</v>
      </c>
      <c r="N220" s="1011"/>
      <c r="O220" s="1019"/>
    </row>
    <row r="221" spans="1:15" outlineLevel="1" x14ac:dyDescent="0.25">
      <c r="A221" s="408"/>
      <c r="B221" s="656" t="s">
        <v>207</v>
      </c>
      <c r="C221" s="653"/>
      <c r="D221" s="653"/>
      <c r="E221" s="654"/>
      <c r="F221" s="657"/>
      <c r="G221" s="658"/>
      <c r="H221" s="658"/>
      <c r="I221" s="658"/>
      <c r="J221" s="658"/>
      <c r="K221" s="658"/>
      <c r="L221" s="658"/>
      <c r="M221" s="659"/>
      <c r="N221" s="1011"/>
      <c r="O221" s="1019"/>
    </row>
    <row r="222" spans="1:15" outlineLevel="1" x14ac:dyDescent="0.25">
      <c r="A222" s="408"/>
      <c r="B222" s="660" t="s">
        <v>427</v>
      </c>
      <c r="C222" s="661"/>
      <c r="D222" s="662"/>
      <c r="E222" s="654"/>
      <c r="F222" s="664"/>
      <c r="G222" s="665"/>
      <c r="H222" s="665"/>
      <c r="I222" s="665"/>
      <c r="J222" s="665"/>
      <c r="K222" s="665"/>
      <c r="L222" s="665"/>
      <c r="M222" s="666"/>
      <c r="N222" s="1011"/>
      <c r="O222" s="1019"/>
    </row>
    <row r="223" spans="1:15" outlineLevel="1" x14ac:dyDescent="0.25">
      <c r="A223" s="408"/>
      <c r="B223" s="667" t="s">
        <v>390</v>
      </c>
      <c r="C223" s="661"/>
      <c r="D223" s="662"/>
      <c r="E223" s="654"/>
      <c r="F223" s="668">
        <f>$C$218*F217</f>
        <v>0</v>
      </c>
      <c r="G223" s="668">
        <f t="shared" ref="G223:M223" si="150">$C$218*G217</f>
        <v>0</v>
      </c>
      <c r="H223" s="668">
        <f t="shared" si="150"/>
        <v>0</v>
      </c>
      <c r="I223" s="668">
        <f t="shared" si="150"/>
        <v>0</v>
      </c>
      <c r="J223" s="668">
        <f t="shared" si="150"/>
        <v>0</v>
      </c>
      <c r="K223" s="668">
        <f t="shared" si="150"/>
        <v>0</v>
      </c>
      <c r="L223" s="668">
        <f t="shared" si="150"/>
        <v>0</v>
      </c>
      <c r="M223" s="668">
        <f t="shared" si="150"/>
        <v>0</v>
      </c>
      <c r="N223" s="1011"/>
      <c r="O223" s="1019"/>
    </row>
    <row r="224" spans="1:15" outlineLevel="1" x14ac:dyDescent="0.25">
      <c r="M224" s="448"/>
      <c r="N224" s="1013"/>
      <c r="O224" s="1014"/>
    </row>
    <row r="225" spans="1:15" outlineLevel="1" x14ac:dyDescent="0.25">
      <c r="A225" s="631" t="s">
        <v>392</v>
      </c>
      <c r="B225" s="632"/>
      <c r="C225" s="633"/>
      <c r="D225" s="670"/>
      <c r="E225" s="634"/>
      <c r="F225" s="635"/>
      <c r="G225" s="632"/>
      <c r="H225" s="632"/>
      <c r="I225" s="632"/>
      <c r="J225" s="632"/>
      <c r="K225" s="632"/>
      <c r="L225" s="632"/>
      <c r="M225" s="636"/>
      <c r="N225" s="637"/>
      <c r="O225" s="637"/>
    </row>
    <row r="226" spans="1:15" outlineLevel="1" x14ac:dyDescent="0.25">
      <c r="A226" s="638" t="s">
        <v>341</v>
      </c>
      <c r="B226" s="619"/>
      <c r="C226" s="639"/>
      <c r="D226" s="671"/>
      <c r="E226" s="640"/>
      <c r="F226" s="641">
        <f>F227</f>
        <v>0</v>
      </c>
      <c r="G226" s="642">
        <f>F226+G227</f>
        <v>0</v>
      </c>
      <c r="H226" s="642">
        <f>G226+H227</f>
        <v>0</v>
      </c>
      <c r="I226" s="642">
        <f>H226+I227</f>
        <v>0</v>
      </c>
      <c r="J226" s="642">
        <f t="shared" ref="J226" si="151">I226+J227</f>
        <v>0</v>
      </c>
      <c r="K226" s="642">
        <f t="shared" ref="K226" si="152">J226+K227</f>
        <v>0</v>
      </c>
      <c r="L226" s="642">
        <f t="shared" ref="L226" si="153">K226+L227</f>
        <v>0</v>
      </c>
      <c r="M226" s="643">
        <f t="shared" ref="M226" si="154">L226+M227</f>
        <v>0</v>
      </c>
      <c r="N226" s="1020"/>
      <c r="O226" s="1021"/>
    </row>
    <row r="227" spans="1:15" outlineLevel="1" x14ac:dyDescent="0.25">
      <c r="A227" s="644" t="s">
        <v>206</v>
      </c>
      <c r="B227" s="645"/>
      <c r="C227" s="673">
        <v>0.05</v>
      </c>
      <c r="D227" s="647" t="s">
        <v>322</v>
      </c>
      <c r="E227" s="648"/>
      <c r="F227" s="649">
        <f t="shared" ref="F227:L227" si="155">F229+F230-F231</f>
        <v>0</v>
      </c>
      <c r="G227" s="650">
        <f>G229+G230-G231</f>
        <v>0</v>
      </c>
      <c r="H227" s="650">
        <f t="shared" si="155"/>
        <v>0</v>
      </c>
      <c r="I227" s="650">
        <f t="shared" si="155"/>
        <v>0</v>
      </c>
      <c r="J227" s="650">
        <f t="shared" si="155"/>
        <v>0</v>
      </c>
      <c r="K227" s="650">
        <f t="shared" si="155"/>
        <v>0</v>
      </c>
      <c r="L227" s="650">
        <f t="shared" si="155"/>
        <v>0</v>
      </c>
      <c r="M227" s="651">
        <f>M229+M230-M231</f>
        <v>0</v>
      </c>
      <c r="N227" s="1022"/>
      <c r="O227" s="1023"/>
    </row>
    <row r="228" spans="1:15" outlineLevel="1" x14ac:dyDescent="0.25">
      <c r="A228" s="446"/>
      <c r="B228" s="447"/>
      <c r="C228" s="555"/>
      <c r="D228" s="554"/>
      <c r="E228" s="626"/>
      <c r="F228" s="652"/>
      <c r="G228" s="473"/>
      <c r="H228" s="473"/>
      <c r="I228" s="473"/>
      <c r="J228" s="473"/>
      <c r="K228" s="473"/>
      <c r="L228" s="473"/>
      <c r="M228" s="474"/>
      <c r="N228" s="1026"/>
      <c r="O228" s="1027"/>
    </row>
    <row r="229" spans="1:15" outlineLevel="1" x14ac:dyDescent="0.25">
      <c r="A229" s="408"/>
      <c r="B229" s="653" t="s">
        <v>426</v>
      </c>
      <c r="C229" s="653"/>
      <c r="D229" s="653"/>
      <c r="E229" s="654"/>
      <c r="F229" s="655">
        <f>SUMIF($B$39:$B$163,"Mutuo di terzi",F39:F163)</f>
        <v>0</v>
      </c>
      <c r="G229" s="655">
        <f t="shared" ref="G229:M229" si="156">SUMIF($B$39:$B$163,"Mutuo di terzi",G39:G163)</f>
        <v>0</v>
      </c>
      <c r="H229" s="655">
        <f t="shared" si="156"/>
        <v>0</v>
      </c>
      <c r="I229" s="655">
        <f t="shared" si="156"/>
        <v>0</v>
      </c>
      <c r="J229" s="655">
        <f t="shared" si="156"/>
        <v>0</v>
      </c>
      <c r="K229" s="655">
        <f t="shared" si="156"/>
        <v>0</v>
      </c>
      <c r="L229" s="655">
        <f t="shared" si="156"/>
        <v>0</v>
      </c>
      <c r="M229" s="655">
        <f t="shared" si="156"/>
        <v>0</v>
      </c>
      <c r="N229" s="985"/>
      <c r="O229" s="1028"/>
    </row>
    <row r="230" spans="1:15" outlineLevel="1" x14ac:dyDescent="0.25">
      <c r="A230" s="408"/>
      <c r="B230" s="656" t="s">
        <v>207</v>
      </c>
      <c r="C230" s="653"/>
      <c r="D230" s="653"/>
      <c r="E230" s="654"/>
      <c r="F230" s="657"/>
      <c r="G230" s="658"/>
      <c r="H230" s="658"/>
      <c r="I230" s="658"/>
      <c r="J230" s="658"/>
      <c r="K230" s="658"/>
      <c r="L230" s="658"/>
      <c r="M230" s="659"/>
      <c r="N230" s="985"/>
      <c r="O230" s="1028"/>
    </row>
    <row r="231" spans="1:15" outlineLevel="1" x14ac:dyDescent="0.25">
      <c r="A231" s="408"/>
      <c r="B231" s="660" t="s">
        <v>427</v>
      </c>
      <c r="C231" s="661"/>
      <c r="D231" s="662"/>
      <c r="E231" s="654"/>
      <c r="F231" s="664"/>
      <c r="G231" s="665"/>
      <c r="H231" s="665"/>
      <c r="I231" s="665"/>
      <c r="J231" s="665"/>
      <c r="K231" s="665"/>
      <c r="L231" s="665"/>
      <c r="M231" s="666"/>
      <c r="N231" s="985"/>
      <c r="O231" s="1028"/>
    </row>
    <row r="232" spans="1:15" outlineLevel="1" x14ac:dyDescent="0.25">
      <c r="A232" s="408"/>
      <c r="B232" s="667" t="s">
        <v>390</v>
      </c>
      <c r="C232" s="661"/>
      <c r="D232" s="662"/>
      <c r="E232" s="654"/>
      <c r="F232" s="668">
        <f>$C$227*F226</f>
        <v>0</v>
      </c>
      <c r="G232" s="668">
        <f t="shared" ref="G232:M232" si="157">$C$227*G226</f>
        <v>0</v>
      </c>
      <c r="H232" s="668">
        <f t="shared" si="157"/>
        <v>0</v>
      </c>
      <c r="I232" s="668">
        <f t="shared" si="157"/>
        <v>0</v>
      </c>
      <c r="J232" s="668">
        <f t="shared" si="157"/>
        <v>0</v>
      </c>
      <c r="K232" s="668">
        <f t="shared" si="157"/>
        <v>0</v>
      </c>
      <c r="L232" s="668">
        <f t="shared" si="157"/>
        <v>0</v>
      </c>
      <c r="M232" s="668">
        <f t="shared" si="157"/>
        <v>0</v>
      </c>
      <c r="N232" s="985"/>
      <c r="O232" s="1028"/>
    </row>
    <row r="233" spans="1:15" outlineLevel="1" x14ac:dyDescent="0.25">
      <c r="A233" s="504"/>
      <c r="M233" s="448"/>
      <c r="N233" s="1029"/>
      <c r="O233" s="1030"/>
    </row>
    <row r="234" spans="1:15" outlineLevel="1" x14ac:dyDescent="0.25">
      <c r="A234" s="631" t="s">
        <v>210</v>
      </c>
      <c r="B234" s="632"/>
      <c r="C234" s="633"/>
      <c r="D234" s="670"/>
      <c r="E234" s="634"/>
      <c r="F234" s="635"/>
      <c r="G234" s="632"/>
      <c r="H234" s="632"/>
      <c r="I234" s="632"/>
      <c r="J234" s="632"/>
      <c r="K234" s="632"/>
      <c r="L234" s="632"/>
      <c r="M234" s="636"/>
      <c r="N234" s="637"/>
      <c r="O234" s="637"/>
    </row>
    <row r="235" spans="1:15" outlineLevel="1" x14ac:dyDescent="0.25">
      <c r="A235" s="638" t="s">
        <v>341</v>
      </c>
      <c r="B235" s="619"/>
      <c r="C235" s="639"/>
      <c r="D235" s="671"/>
      <c r="E235" s="640"/>
      <c r="F235" s="641">
        <f>F236</f>
        <v>0</v>
      </c>
      <c r="G235" s="642">
        <f>F235+G236</f>
        <v>0</v>
      </c>
      <c r="H235" s="642">
        <f>G235+H236</f>
        <v>0</v>
      </c>
      <c r="I235" s="642">
        <f>H235+I236</f>
        <v>0</v>
      </c>
      <c r="J235" s="642">
        <f t="shared" ref="J235" si="158">I235+J236</f>
        <v>0</v>
      </c>
      <c r="K235" s="642">
        <f t="shared" ref="K235" si="159">J235+K236</f>
        <v>0</v>
      </c>
      <c r="L235" s="642">
        <f t="shared" ref="L235" si="160">K235+L236</f>
        <v>0</v>
      </c>
      <c r="M235" s="643">
        <f t="shared" ref="M235" si="161">L235+M236</f>
        <v>0</v>
      </c>
      <c r="N235" s="1015"/>
      <c r="O235" s="1016"/>
    </row>
    <row r="236" spans="1:15" outlineLevel="1" x14ac:dyDescent="0.25">
      <c r="A236" s="644" t="s">
        <v>206</v>
      </c>
      <c r="B236" s="645"/>
      <c r="C236" s="673">
        <v>0.05</v>
      </c>
      <c r="D236" s="647" t="s">
        <v>322</v>
      </c>
      <c r="E236" s="648"/>
      <c r="F236" s="649">
        <f>F238+F239-F240</f>
        <v>0</v>
      </c>
      <c r="G236" s="650">
        <f>G238+G239-G240</f>
        <v>0</v>
      </c>
      <c r="H236" s="650">
        <f>H238+H239-H240</f>
        <v>0</v>
      </c>
      <c r="I236" s="650">
        <f t="shared" ref="I236:J236" si="162">I238+I239-I240</f>
        <v>0</v>
      </c>
      <c r="J236" s="650">
        <f t="shared" si="162"/>
        <v>0</v>
      </c>
      <c r="K236" s="650">
        <f>K238+K239-K240</f>
        <v>0</v>
      </c>
      <c r="L236" s="650">
        <f>L238+L239-L240</f>
        <v>0</v>
      </c>
      <c r="M236" s="651">
        <f t="shared" ref="M236" si="163">M238+M239-M240</f>
        <v>0</v>
      </c>
      <c r="N236" s="1017"/>
      <c r="O236" s="1018"/>
    </row>
    <row r="237" spans="1:15" outlineLevel="1" x14ac:dyDescent="0.25">
      <c r="A237" s="446"/>
      <c r="B237" s="447"/>
      <c r="C237" s="555"/>
      <c r="D237" s="554"/>
      <c r="E237" s="626"/>
      <c r="F237" s="652"/>
      <c r="G237" s="473"/>
      <c r="H237" s="473"/>
      <c r="I237" s="473"/>
      <c r="J237" s="473"/>
      <c r="K237" s="473"/>
      <c r="L237" s="473"/>
      <c r="M237" s="474"/>
      <c r="N237" s="1009"/>
      <c r="O237" s="1010"/>
    </row>
    <row r="238" spans="1:15" outlineLevel="1" x14ac:dyDescent="0.25">
      <c r="A238" s="408"/>
      <c r="B238" s="653" t="s">
        <v>426</v>
      </c>
      <c r="C238" s="653"/>
      <c r="D238" s="653"/>
      <c r="E238" s="654"/>
      <c r="F238" s="655">
        <f>SUMIF($B$39:$B$163,"Mutuo bancario",F39:F163)</f>
        <v>0</v>
      </c>
      <c r="G238" s="655">
        <f t="shared" ref="G238:M238" si="164">SUMIF($B$39:$B$163,"Mutuo bancario",G39:G163)</f>
        <v>0</v>
      </c>
      <c r="H238" s="655">
        <f t="shared" si="164"/>
        <v>0</v>
      </c>
      <c r="I238" s="655">
        <f t="shared" si="164"/>
        <v>0</v>
      </c>
      <c r="J238" s="655">
        <f t="shared" si="164"/>
        <v>0</v>
      </c>
      <c r="K238" s="655">
        <f t="shared" si="164"/>
        <v>0</v>
      </c>
      <c r="L238" s="655">
        <f t="shared" si="164"/>
        <v>0</v>
      </c>
      <c r="M238" s="655">
        <f t="shared" si="164"/>
        <v>0</v>
      </c>
      <c r="N238" s="1011"/>
      <c r="O238" s="1019"/>
    </row>
    <row r="239" spans="1:15" outlineLevel="1" x14ac:dyDescent="0.25">
      <c r="A239" s="408"/>
      <c r="B239" s="656" t="s">
        <v>207</v>
      </c>
      <c r="C239" s="653"/>
      <c r="D239" s="653"/>
      <c r="E239" s="654"/>
      <c r="F239" s="657"/>
      <c r="G239" s="658"/>
      <c r="H239" s="658"/>
      <c r="I239" s="658"/>
      <c r="J239" s="658"/>
      <c r="K239" s="658"/>
      <c r="L239" s="658"/>
      <c r="M239" s="659"/>
      <c r="N239" s="1011"/>
      <c r="O239" s="1019"/>
    </row>
    <row r="240" spans="1:15" outlineLevel="1" x14ac:dyDescent="0.25">
      <c r="A240" s="408"/>
      <c r="B240" s="660" t="s">
        <v>427</v>
      </c>
      <c r="C240" s="661"/>
      <c r="D240" s="662"/>
      <c r="E240" s="654"/>
      <c r="F240" s="664"/>
      <c r="G240" s="665"/>
      <c r="H240" s="665"/>
      <c r="I240" s="665"/>
      <c r="J240" s="665"/>
      <c r="K240" s="665"/>
      <c r="L240" s="665"/>
      <c r="M240" s="666"/>
      <c r="N240" s="1011"/>
      <c r="O240" s="1019"/>
    </row>
    <row r="241" spans="1:15" outlineLevel="1" x14ac:dyDescent="0.25">
      <c r="A241" s="408"/>
      <c r="B241" s="667" t="s">
        <v>390</v>
      </c>
      <c r="C241" s="661"/>
      <c r="D241" s="662"/>
      <c r="E241" s="654"/>
      <c r="F241" s="668">
        <f>$C$236*F235</f>
        <v>0</v>
      </c>
      <c r="G241" s="668">
        <f t="shared" ref="G241:M241" si="165">$C$236*G235</f>
        <v>0</v>
      </c>
      <c r="H241" s="668">
        <f t="shared" si="165"/>
        <v>0</v>
      </c>
      <c r="I241" s="668">
        <f t="shared" si="165"/>
        <v>0</v>
      </c>
      <c r="J241" s="668">
        <f t="shared" si="165"/>
        <v>0</v>
      </c>
      <c r="K241" s="668">
        <f t="shared" si="165"/>
        <v>0</v>
      </c>
      <c r="L241" s="668">
        <f t="shared" si="165"/>
        <v>0</v>
      </c>
      <c r="M241" s="668">
        <f t="shared" si="165"/>
        <v>0</v>
      </c>
      <c r="N241" s="1011"/>
      <c r="O241" s="1019"/>
    </row>
    <row r="242" spans="1:15" outlineLevel="1" x14ac:dyDescent="0.25">
      <c r="M242" s="448"/>
      <c r="N242" s="1013"/>
      <c r="O242" s="1014"/>
    </row>
    <row r="243" spans="1:15" outlineLevel="1" x14ac:dyDescent="0.25">
      <c r="A243" s="631" t="s">
        <v>211</v>
      </c>
      <c r="B243" s="632"/>
      <c r="C243" s="633"/>
      <c r="D243" s="670"/>
      <c r="E243" s="634"/>
      <c r="F243" s="635"/>
      <c r="G243" s="632"/>
      <c r="H243" s="632"/>
      <c r="I243" s="632"/>
      <c r="J243" s="632"/>
      <c r="K243" s="632"/>
      <c r="L243" s="632"/>
      <c r="M243" s="636"/>
      <c r="N243" s="637"/>
      <c r="O243" s="637"/>
    </row>
    <row r="244" spans="1:15" outlineLevel="1" x14ac:dyDescent="0.25">
      <c r="A244" s="638" t="s">
        <v>341</v>
      </c>
      <c r="B244" s="619"/>
      <c r="C244" s="639"/>
      <c r="D244" s="671"/>
      <c r="E244" s="640"/>
      <c r="F244" s="641">
        <f>F245</f>
        <v>0</v>
      </c>
      <c r="G244" s="642">
        <f>F244+G245</f>
        <v>0</v>
      </c>
      <c r="H244" s="642">
        <f>G244+H245</f>
        <v>0</v>
      </c>
      <c r="I244" s="642">
        <f>H244+I245</f>
        <v>0</v>
      </c>
      <c r="J244" s="642">
        <f t="shared" ref="J244" si="166">I244+J245</f>
        <v>0</v>
      </c>
      <c r="K244" s="642">
        <f t="shared" ref="K244" si="167">J244+K245</f>
        <v>0</v>
      </c>
      <c r="L244" s="642">
        <f t="shared" ref="L244" si="168">K244+L245</f>
        <v>0</v>
      </c>
      <c r="M244" s="643">
        <f t="shared" ref="M244" si="169">L244+M245</f>
        <v>0</v>
      </c>
      <c r="N244" s="1015"/>
      <c r="O244" s="1016"/>
    </row>
    <row r="245" spans="1:15" outlineLevel="1" x14ac:dyDescent="0.25">
      <c r="A245" s="644" t="s">
        <v>206</v>
      </c>
      <c r="B245" s="645"/>
      <c r="C245" s="673">
        <v>0.05</v>
      </c>
      <c r="D245" s="647" t="s">
        <v>322</v>
      </c>
      <c r="E245" s="648"/>
      <c r="F245" s="649">
        <f>F247+F248-F249</f>
        <v>0</v>
      </c>
      <c r="G245" s="650">
        <f>G247+G248-G249</f>
        <v>0</v>
      </c>
      <c r="H245" s="650">
        <f t="shared" ref="H245:M245" si="170">H247+H248-H249</f>
        <v>0</v>
      </c>
      <c r="I245" s="650">
        <f t="shared" si="170"/>
        <v>0</v>
      </c>
      <c r="J245" s="650">
        <f t="shared" si="170"/>
        <v>0</v>
      </c>
      <c r="K245" s="650">
        <f t="shared" si="170"/>
        <v>0</v>
      </c>
      <c r="L245" s="650">
        <f t="shared" si="170"/>
        <v>0</v>
      </c>
      <c r="M245" s="651">
        <f t="shared" si="170"/>
        <v>0</v>
      </c>
      <c r="N245" s="1017"/>
      <c r="O245" s="1018"/>
    </row>
    <row r="246" spans="1:15" outlineLevel="1" x14ac:dyDescent="0.25">
      <c r="A246" s="674"/>
      <c r="B246" s="675"/>
      <c r="C246" s="676"/>
      <c r="D246" s="677"/>
      <c r="E246" s="678"/>
      <c r="F246" s="652"/>
      <c r="G246" s="473"/>
      <c r="H246" s="473"/>
      <c r="I246" s="473"/>
      <c r="J246" s="473"/>
      <c r="K246" s="473"/>
      <c r="L246" s="473"/>
      <c r="M246" s="474"/>
      <c r="N246" s="1009"/>
      <c r="O246" s="1010"/>
    </row>
    <row r="247" spans="1:15" outlineLevel="1" x14ac:dyDescent="0.25">
      <c r="A247" s="446"/>
      <c r="B247" s="653" t="s">
        <v>426</v>
      </c>
      <c r="C247" s="679"/>
      <c r="D247" s="679"/>
      <c r="E247" s="654"/>
      <c r="F247" s="655">
        <f>SUMIF($B$39:$B$163,"Finanziamento residuo sconosciuto",F39:F163)</f>
        <v>0</v>
      </c>
      <c r="G247" s="655">
        <f t="shared" ref="G247:M247" si="171">SUMIF($B$39:$B$163,"Finanziamento residuo sconosciuto",G39:G163)</f>
        <v>0</v>
      </c>
      <c r="H247" s="655">
        <f t="shared" si="171"/>
        <v>0</v>
      </c>
      <c r="I247" s="655">
        <f t="shared" si="171"/>
        <v>0</v>
      </c>
      <c r="J247" s="655">
        <f t="shared" si="171"/>
        <v>0</v>
      </c>
      <c r="K247" s="655">
        <f t="shared" si="171"/>
        <v>0</v>
      </c>
      <c r="L247" s="655">
        <f t="shared" si="171"/>
        <v>0</v>
      </c>
      <c r="M247" s="655">
        <f t="shared" si="171"/>
        <v>0</v>
      </c>
      <c r="N247" s="1011"/>
      <c r="O247" s="1012"/>
    </row>
    <row r="248" spans="1:15" outlineLevel="1" x14ac:dyDescent="0.25">
      <c r="A248" s="446"/>
      <c r="B248" s="656" t="s">
        <v>207</v>
      </c>
      <c r="C248" s="679"/>
      <c r="D248" s="679"/>
      <c r="E248" s="654"/>
      <c r="F248" s="657"/>
      <c r="G248" s="658"/>
      <c r="H248" s="658"/>
      <c r="I248" s="658"/>
      <c r="J248" s="658"/>
      <c r="K248" s="658"/>
      <c r="L248" s="658"/>
      <c r="M248" s="659"/>
      <c r="N248" s="1011"/>
      <c r="O248" s="1012"/>
    </row>
    <row r="249" spans="1:15" outlineLevel="1" x14ac:dyDescent="0.25">
      <c r="A249" s="446"/>
      <c r="B249" s="660" t="s">
        <v>427</v>
      </c>
      <c r="C249" s="680"/>
      <c r="D249" s="681"/>
      <c r="E249" s="654"/>
      <c r="F249" s="664"/>
      <c r="G249" s="665"/>
      <c r="H249" s="665"/>
      <c r="I249" s="665"/>
      <c r="J249" s="665"/>
      <c r="K249" s="665"/>
      <c r="L249" s="665"/>
      <c r="M249" s="666"/>
      <c r="N249" s="1011"/>
      <c r="O249" s="1012"/>
    </row>
    <row r="250" spans="1:15" outlineLevel="1" x14ac:dyDescent="0.25">
      <c r="A250" s="446"/>
      <c r="B250" s="667" t="s">
        <v>390</v>
      </c>
      <c r="C250" s="680"/>
      <c r="D250" s="681"/>
      <c r="E250" s="654"/>
      <c r="F250" s="668">
        <f>$C$245*F244</f>
        <v>0</v>
      </c>
      <c r="G250" s="668">
        <f t="shared" ref="G250:M250" si="172">$C$245*G244</f>
        <v>0</v>
      </c>
      <c r="H250" s="668">
        <f t="shared" si="172"/>
        <v>0</v>
      </c>
      <c r="I250" s="668">
        <f t="shared" si="172"/>
        <v>0</v>
      </c>
      <c r="J250" s="668">
        <f t="shared" si="172"/>
        <v>0</v>
      </c>
      <c r="K250" s="668">
        <f t="shared" si="172"/>
        <v>0</v>
      </c>
      <c r="L250" s="668">
        <f t="shared" si="172"/>
        <v>0</v>
      </c>
      <c r="M250" s="668">
        <f t="shared" si="172"/>
        <v>0</v>
      </c>
      <c r="N250" s="1011"/>
      <c r="O250" s="1012"/>
    </row>
    <row r="251" spans="1:15" outlineLevel="1" x14ac:dyDescent="0.25">
      <c r="A251" s="682"/>
      <c r="B251" s="453"/>
      <c r="C251" s="453"/>
      <c r="D251" s="453"/>
      <c r="E251" s="453"/>
      <c r="F251" s="453"/>
      <c r="G251" s="453"/>
      <c r="H251" s="453"/>
      <c r="I251" s="453"/>
      <c r="J251" s="453"/>
      <c r="K251" s="453"/>
      <c r="L251" s="453"/>
      <c r="M251" s="453"/>
      <c r="N251" s="1013"/>
      <c r="O251" s="1014"/>
    </row>
    <row r="252" spans="1:15" x14ac:dyDescent="0.25">
      <c r="A252" s="554"/>
    </row>
    <row r="253" spans="1:15" x14ac:dyDescent="0.25">
      <c r="A253" s="554"/>
    </row>
    <row r="254" spans="1:15" x14ac:dyDescent="0.25">
      <c r="A254" s="554"/>
    </row>
  </sheetData>
  <mergeCells count="24">
    <mergeCell ref="N173:O173"/>
    <mergeCell ref="N228:O233"/>
    <mergeCell ref="N235:O236"/>
    <mergeCell ref="N237:O242"/>
    <mergeCell ref="N244:O245"/>
    <mergeCell ref="N192:O197"/>
    <mergeCell ref="N199:O200"/>
    <mergeCell ref="N201:O206"/>
    <mergeCell ref="N179:O179"/>
    <mergeCell ref="N181:O182"/>
    <mergeCell ref="N183:O188"/>
    <mergeCell ref="N190:O191"/>
    <mergeCell ref="N246:O251"/>
    <mergeCell ref="N208:O209"/>
    <mergeCell ref="N210:O215"/>
    <mergeCell ref="N217:O218"/>
    <mergeCell ref="N219:O224"/>
    <mergeCell ref="N226:O227"/>
    <mergeCell ref="N165:O165"/>
    <mergeCell ref="N166:O166"/>
    <mergeCell ref="N168:O170"/>
    <mergeCell ref="N167:O167"/>
    <mergeCell ref="A5:O5"/>
    <mergeCell ref="N35:O35"/>
  </mergeCells>
  <conditionalFormatting sqref="F28:M29">
    <cfRule type="cellIs" dxfId="49" priority="2" operator="lessThan">
      <formula>0</formula>
    </cfRule>
  </conditionalFormatting>
  <conditionalFormatting sqref="N28:N29">
    <cfRule type="cellIs" dxfId="48" priority="1" operator="lessThan">
      <formula>0</formula>
    </cfRule>
  </conditionalFormatting>
  <pageMargins left="0.70866141732283472" right="0.70866141732283472" top="0.78740157480314965" bottom="0.78740157480314965" header="0.31496062992125984" footer="0.31496062992125984"/>
  <pageSetup paperSize="9" scale="46" fitToHeight="0" orientation="landscape" r:id="rId1"/>
  <rowBreaks count="4" manualBreakCount="4">
    <brk id="31" max="14" man="1"/>
    <brk id="93" max="14" man="1"/>
    <brk id="162" max="14" man="1"/>
    <brk id="206" max="14" man="1"/>
  </rowBreaks>
  <ignoredErrors>
    <ignoredError sqref="F10:O37 N178:O251 N177:O177 N176:O176 N175:O175 N174:O174 N173:O173 N40:O52 N39:O39 N54:O66 N53:O53 N68:O80 N67:O67 N82:O94 N81:O81 N96:O108 N95:O95 N110:O122 N109:O109 N124:O136 N123:O123 N138:O150 N137:O137 N152:O172 N151:O151 N38:O38 F151:L151 F152:M172 F137:L137 F138:M150 F123:L123 F124:M136 F109:L109 F110:M122 F95:L95 F96:M108 F81:L81 F82:M94 F67:L67 F68:M80 F53:L53 F54:M66 F39:L39 F40:M52 F174:M174 G176:M176 F178:M251 F38:M38 E53 D39:E39 D67:E67 D53 M53 D38:E38 D252:M252 D178:E251 D177:M177 D176:F176 D175:M175 D174:E174 D40:E52 M39 D54:E66 D81:E81 D68:E80 M67 D95:E95 D82:E94 M81 D109:E109 D96:E108 M95 D123:E123 D110:E122 M109 D137:E137 D124:E136 M123 D151:E151 D138:E150 M137 D173:M173 D152:E172 M151 C42:C62" unlockedFormula="1"/>
  </ignoredErrors>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'Dropdown input'!$B$56:$B$58</xm:f>
          </x14:formula1>
          <xm:sqref>D245</xm:sqref>
        </x14:dataValidation>
        <x14:dataValidation type="list" allowBlank="1" showInputMessage="1" showErrorMessage="1">
          <x14:formula1>
            <xm:f>'Dropdown input'!$B$56:$B$58</xm:f>
          </x14:formula1>
          <xm:sqref>D236</xm:sqref>
        </x14:dataValidation>
        <x14:dataValidation type="list" allowBlank="1" showInputMessage="1" showErrorMessage="1">
          <x14:formula1>
            <xm:f>'Dropdown input'!$B$56:$B$58</xm:f>
          </x14:formula1>
          <xm:sqref>D227</xm:sqref>
        </x14:dataValidation>
        <x14:dataValidation type="list" allowBlank="1" showInputMessage="1" showErrorMessage="1">
          <x14:formula1>
            <xm:f>'Dropdown input'!$B$56:$B$58</xm:f>
          </x14:formula1>
          <xm:sqref>D218</xm:sqref>
        </x14:dataValidation>
        <x14:dataValidation type="list" allowBlank="1" showInputMessage="1" showErrorMessage="1">
          <x14:formula1>
            <xm:f>'Dropdown input'!$B$56:$B$58</xm:f>
          </x14:formula1>
          <xm:sqref>D209</xm:sqref>
        </x14:dataValidation>
        <x14:dataValidation type="list" allowBlank="1" showInputMessage="1" showErrorMessage="1">
          <x14:formula1>
            <xm:f>'Dropdown input'!$B$56:$B$58</xm:f>
          </x14:formula1>
          <xm:sqref>D200</xm:sqref>
        </x14:dataValidation>
        <x14:dataValidation type="list" allowBlank="1" showInputMessage="1" showErrorMessage="1">
          <x14:formula1>
            <xm:f>'Dropdown input'!$B$47:$B$53</xm:f>
          </x14:formula1>
          <xm:sqref>B42:B48 B56:B62</xm:sqref>
        </x14:dataValidation>
        <x14:dataValidation type="list" allowBlank="1" showInputMessage="1" showErrorMessage="1">
          <x14:formula1>
            <xm:f>'Dropdown input'!$B$56:$B$58</xm:f>
          </x14:formula1>
          <xm:sqref>D182</xm:sqref>
        </x14:dataValidation>
        <x14:dataValidation type="list" allowBlank="1" showInputMessage="1" showErrorMessage="1">
          <x14:formula1>
            <xm:f>'Dropdown input'!$B$47:$B$53</xm:f>
          </x14:formula1>
          <xm:sqref>B140:B146</xm:sqref>
        </x14:dataValidation>
        <x14:dataValidation type="list" allowBlank="1" showInputMessage="1" showErrorMessage="1">
          <x14:formula1>
            <xm:f>'Dropdown input'!$B$47:$B$53</xm:f>
          </x14:formula1>
          <xm:sqref>B70:B76</xm:sqref>
        </x14:dataValidation>
        <x14:dataValidation type="list" allowBlank="1" showInputMessage="1" showErrorMessage="1">
          <x14:formula1>
            <xm:f>'Dropdown input'!$B$47:$B$53</xm:f>
          </x14:formula1>
          <xm:sqref>B84:B90</xm:sqref>
        </x14:dataValidation>
        <x14:dataValidation type="list" allowBlank="1" showInputMessage="1" showErrorMessage="1">
          <x14:formula1>
            <xm:f>'Dropdown input'!$B$47:$B$53</xm:f>
          </x14:formula1>
          <xm:sqref>B98:B104</xm:sqref>
        </x14:dataValidation>
        <x14:dataValidation type="list" allowBlank="1" showInputMessage="1" showErrorMessage="1">
          <x14:formula1>
            <xm:f>'Dropdown input'!$B$47:$B$53</xm:f>
          </x14:formula1>
          <xm:sqref>B112:B118</xm:sqref>
        </x14:dataValidation>
        <x14:dataValidation type="list" allowBlank="1" showInputMessage="1" showErrorMessage="1">
          <x14:formula1>
            <xm:f>'Dropdown input'!$B$47:$B$53</xm:f>
          </x14:formula1>
          <xm:sqref>B126:B132</xm:sqref>
        </x14:dataValidation>
        <x14:dataValidation type="list" allowBlank="1" showInputMessage="1" showErrorMessage="1">
          <x14:formula1>
            <xm:f>'Dropdown input'!$B$47:$B$53</xm:f>
          </x14:formula1>
          <xm:sqref>B154:B160</xm:sqref>
        </x14:dataValidation>
        <x14:dataValidation type="list" allowBlank="1" showInputMessage="1" showErrorMessage="1">
          <x14:formula1>
            <xm:f>'Dropdown input'!$B$56:$B$58</xm:f>
          </x14:formula1>
          <xm:sqref>D191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AE135"/>
  <sheetViews>
    <sheetView showGridLines="0" view="pageBreakPreview" topLeftCell="A5" zoomScale="80" zoomScaleNormal="100" zoomScaleSheetLayoutView="80" workbookViewId="0">
      <selection activeCell="E54" sqref="E54"/>
    </sheetView>
  </sheetViews>
  <sheetFormatPr baseColWidth="10" defaultColWidth="11" defaultRowHeight="15.75" outlineLevelRow="1" x14ac:dyDescent="0.25"/>
  <cols>
    <col min="1" max="1" width="51.125" style="693" customWidth="1"/>
    <col min="2" max="2" width="19.125" style="693" bestFit="1" customWidth="1"/>
    <col min="3" max="3" width="10.625" style="693" customWidth="1"/>
    <col min="4" max="4" width="11" style="693"/>
    <col min="5" max="5" width="8.5" style="693" customWidth="1"/>
    <col min="6" max="10" width="11" style="693" customWidth="1"/>
    <col min="11" max="11" width="16.375" style="693" customWidth="1"/>
    <col min="12" max="12" width="16.125" style="693" customWidth="1"/>
    <col min="13" max="13" width="8.875" style="693" customWidth="1"/>
    <col min="14" max="14" width="6.5" style="693" customWidth="1"/>
    <col min="15" max="15" width="8.375" style="693" customWidth="1"/>
    <col min="16" max="16" width="23.875" style="693" customWidth="1"/>
    <col min="17" max="16384" width="11" style="693"/>
  </cols>
  <sheetData>
    <row r="1" spans="1:31" s="10" customFormat="1" x14ac:dyDescent="0.2">
      <c r="A1" s="376" t="s">
        <v>172</v>
      </c>
      <c r="B1" s="93"/>
      <c r="C1" s="93"/>
      <c r="D1" s="93"/>
      <c r="E1" s="93"/>
      <c r="F1" s="93"/>
      <c r="G1" s="93"/>
      <c r="H1" s="93"/>
      <c r="I1" s="93"/>
      <c r="J1" s="93"/>
      <c r="K1" s="93"/>
      <c r="L1" s="93"/>
      <c r="M1" s="93"/>
      <c r="N1" s="93"/>
      <c r="O1" s="93"/>
      <c r="P1" s="93"/>
      <c r="Q1" s="383"/>
      <c r="R1" s="383"/>
      <c r="S1" s="383"/>
      <c r="T1" s="383"/>
      <c r="U1" s="383"/>
      <c r="V1" s="383"/>
      <c r="W1" s="383"/>
      <c r="X1" s="383"/>
      <c r="Y1" s="383"/>
      <c r="Z1" s="383"/>
      <c r="AA1" s="383"/>
      <c r="AB1" s="383"/>
      <c r="AC1" s="383"/>
      <c r="AD1" s="383"/>
      <c r="AE1" s="383"/>
    </row>
    <row r="2" spans="1:31" s="687" customFormat="1" x14ac:dyDescent="0.2">
      <c r="A2" s="683" t="s">
        <v>19</v>
      </c>
      <c r="B2" s="684"/>
      <c r="C2" s="685"/>
      <c r="D2" s="686"/>
      <c r="E2" s="683" t="s">
        <v>18</v>
      </c>
      <c r="F2" s="684"/>
      <c r="G2" s="686"/>
      <c r="H2" s="686"/>
      <c r="I2" s="686"/>
      <c r="J2" s="686"/>
      <c r="K2" s="686"/>
      <c r="L2" s="686"/>
      <c r="M2" s="686"/>
      <c r="N2" s="686"/>
      <c r="O2" s="686"/>
    </row>
    <row r="3" spans="1:31" s="687" customFormat="1" x14ac:dyDescent="0.2">
      <c r="A3" s="688" t="s">
        <v>24</v>
      </c>
      <c r="B3" s="689" t="s">
        <v>237</v>
      </c>
      <c r="C3" s="690"/>
      <c r="D3" s="691"/>
      <c r="E3" s="691"/>
      <c r="F3" s="691"/>
      <c r="G3" s="691"/>
      <c r="H3" s="691"/>
      <c r="I3" s="691"/>
      <c r="J3" s="691"/>
      <c r="K3" s="691"/>
      <c r="L3" s="691"/>
      <c r="M3" s="691"/>
      <c r="N3" s="691"/>
      <c r="O3" s="691"/>
      <c r="P3" s="691"/>
    </row>
    <row r="4" spans="1:31" ht="6.95" customHeight="1" thickBot="1" x14ac:dyDescent="0.3">
      <c r="A4" s="692"/>
    </row>
    <row r="5" spans="1:31" ht="47.1" customHeight="1" thickTop="1" x14ac:dyDescent="0.25">
      <c r="A5" s="1032" t="s">
        <v>431</v>
      </c>
      <c r="B5" s="1033"/>
      <c r="C5" s="1033"/>
      <c r="D5" s="1033"/>
      <c r="E5" s="1033"/>
      <c r="F5" s="1033"/>
      <c r="G5" s="1033"/>
      <c r="H5" s="1033"/>
      <c r="I5" s="1033"/>
      <c r="J5" s="1033"/>
      <c r="K5" s="1033"/>
      <c r="L5" s="1033"/>
      <c r="M5" s="1033"/>
      <c r="N5" s="1033"/>
      <c r="O5" s="1033"/>
      <c r="P5" s="1034"/>
    </row>
    <row r="6" spans="1:31" ht="6" customHeight="1" x14ac:dyDescent="0.25">
      <c r="A6" s="694"/>
      <c r="B6" s="695"/>
      <c r="C6" s="695"/>
      <c r="D6" s="695"/>
      <c r="E6" s="695"/>
      <c r="F6" s="695"/>
      <c r="G6" s="695"/>
      <c r="H6" s="695"/>
      <c r="I6" s="695"/>
      <c r="J6" s="695"/>
      <c r="K6" s="695"/>
      <c r="L6" s="695"/>
      <c r="M6" s="695"/>
      <c r="N6" s="695"/>
      <c r="O6" s="695"/>
      <c r="P6" s="696"/>
    </row>
    <row r="7" spans="1:31" ht="16.5" thickBot="1" x14ac:dyDescent="0.3">
      <c r="A7" s="1" t="s">
        <v>174</v>
      </c>
      <c r="B7" s="697"/>
      <c r="C7" s="697"/>
      <c r="D7" s="697"/>
      <c r="E7" s="697"/>
      <c r="F7" s="697"/>
      <c r="G7" s="697"/>
      <c r="H7" s="697"/>
      <c r="I7" s="697"/>
      <c r="J7" s="697"/>
      <c r="K7" s="697"/>
      <c r="L7" s="697"/>
      <c r="M7" s="697"/>
      <c r="N7" s="698"/>
      <c r="O7" s="698"/>
      <c r="P7" s="699"/>
    </row>
    <row r="8" spans="1:31" ht="16.5" thickTop="1" x14ac:dyDescent="0.25">
      <c r="A8" s="692"/>
      <c r="N8" s="700"/>
    </row>
    <row r="9" spans="1:31" s="705" customFormat="1" x14ac:dyDescent="0.2">
      <c r="A9" s="60" t="s">
        <v>238</v>
      </c>
      <c r="B9" s="701"/>
      <c r="C9" s="701"/>
      <c r="D9" s="701"/>
      <c r="E9" s="701"/>
      <c r="F9" s="701"/>
      <c r="G9" s="701"/>
      <c r="H9" s="701"/>
      <c r="I9" s="701"/>
      <c r="J9" s="701"/>
      <c r="K9" s="701"/>
      <c r="L9" s="60"/>
      <c r="M9" s="702"/>
      <c r="N9" s="703"/>
      <c r="O9" s="704"/>
      <c r="P9" s="704"/>
    </row>
    <row r="10" spans="1:31" outlineLevel="1" x14ac:dyDescent="0.25">
      <c r="A10" s="706" t="s">
        <v>349</v>
      </c>
      <c r="B10" s="707"/>
      <c r="C10" s="707"/>
      <c r="D10" s="707"/>
      <c r="E10" s="707"/>
      <c r="F10" s="707"/>
      <c r="G10" s="707"/>
      <c r="H10" s="707"/>
      <c r="I10" s="707"/>
      <c r="J10" s="707"/>
      <c r="K10" s="707"/>
      <c r="L10" s="708"/>
      <c r="M10" s="708"/>
      <c r="N10" s="709"/>
      <c r="O10" s="707"/>
      <c r="P10" s="707"/>
    </row>
    <row r="11" spans="1:31" s="24" customFormat="1" ht="47.25" outlineLevel="1" x14ac:dyDescent="0.2">
      <c r="A11" s="710"/>
      <c r="B11" s="711" t="s">
        <v>105</v>
      </c>
      <c r="C11" s="712" t="str">
        <f>'Conto economico'!C8</f>
        <v>n = anno precedente</v>
      </c>
      <c r="D11" s="712" t="str">
        <f>'Conto economico'!D8</f>
        <v>n+1 
(1° anno PSR)</v>
      </c>
      <c r="E11" s="712" t="str">
        <f>'Conto economico'!E8</f>
        <v>n+2</v>
      </c>
      <c r="F11" s="712" t="str">
        <f>'Conto economico'!F8</f>
        <v>n+3</v>
      </c>
      <c r="G11" s="712" t="str">
        <f>'Conto economico'!G8</f>
        <v>n+4</v>
      </c>
      <c r="H11" s="712" t="str">
        <f>'Conto economico'!H8</f>
        <v>n+5</v>
      </c>
      <c r="I11" s="712" t="str">
        <f>'Conto economico'!I8</f>
        <v>n+6</v>
      </c>
      <c r="J11" s="712" t="str">
        <f>'Conto economico'!J8</f>
        <v>1° anno dopo l'attuazione</v>
      </c>
      <c r="K11" s="713" t="s">
        <v>34</v>
      </c>
      <c r="L11" s="714" t="s">
        <v>212</v>
      </c>
      <c r="M11" s="715"/>
      <c r="N11" s="715"/>
    </row>
    <row r="12" spans="1:31" outlineLevel="1" x14ac:dyDescent="0.25">
      <c r="A12" s="716" t="s">
        <v>239</v>
      </c>
      <c r="B12" s="717"/>
      <c r="C12" s="718"/>
      <c r="D12" s="719"/>
      <c r="E12" s="719"/>
      <c r="F12" s="719"/>
      <c r="G12" s="719"/>
      <c r="H12" s="719"/>
      <c r="I12" s="720"/>
      <c r="J12" s="717"/>
      <c r="K12" s="721"/>
      <c r="L12" s="722"/>
    </row>
    <row r="13" spans="1:31" outlineLevel="1" x14ac:dyDescent="0.25">
      <c r="A13" s="723" t="s">
        <v>240</v>
      </c>
      <c r="B13" s="724" t="s">
        <v>226</v>
      </c>
      <c r="C13" s="725">
        <v>6000</v>
      </c>
      <c r="D13" s="726">
        <f>C13+D14*C13</f>
        <v>8400</v>
      </c>
      <c r="E13" s="726">
        <f t="shared" ref="E13:H13" si="0">D13+E14*D13</f>
        <v>9240</v>
      </c>
      <c r="F13" s="726">
        <f t="shared" si="0"/>
        <v>10626</v>
      </c>
      <c r="G13" s="726">
        <f t="shared" si="0"/>
        <v>11688.6</v>
      </c>
      <c r="H13" s="726">
        <f t="shared" si="0"/>
        <v>13441.89</v>
      </c>
      <c r="I13" s="727">
        <f>H13+I14*H13</f>
        <v>15458.173499999999</v>
      </c>
      <c r="J13" s="727">
        <f>I13+J14*I13</f>
        <v>17776.899525000001</v>
      </c>
      <c r="K13" s="728">
        <f>SUM(C13:I13)</f>
        <v>74854.663499999995</v>
      </c>
      <c r="L13" s="722"/>
    </row>
    <row r="14" spans="1:31" outlineLevel="1" x14ac:dyDescent="0.25">
      <c r="A14" s="729" t="s">
        <v>241</v>
      </c>
      <c r="B14" s="730" t="s">
        <v>8</v>
      </c>
      <c r="C14" s="731"/>
      <c r="D14" s="732">
        <v>0.4</v>
      </c>
      <c r="E14" s="732">
        <v>0.1</v>
      </c>
      <c r="F14" s="732">
        <v>0.15</v>
      </c>
      <c r="G14" s="732">
        <v>0.1</v>
      </c>
      <c r="H14" s="732">
        <v>0.15</v>
      </c>
      <c r="I14" s="732">
        <v>0.15</v>
      </c>
      <c r="J14" s="732">
        <v>0.15</v>
      </c>
      <c r="K14" s="733">
        <f>AVERAGE(D14:I14)</f>
        <v>0.17500000000000002</v>
      </c>
      <c r="L14" s="734" t="s">
        <v>221</v>
      </c>
      <c r="M14" s="735"/>
      <c r="N14" s="735"/>
    </row>
    <row r="15" spans="1:31" outlineLevel="1" x14ac:dyDescent="0.25">
      <c r="A15" s="729" t="s">
        <v>242</v>
      </c>
      <c r="B15" s="730" t="s">
        <v>10</v>
      </c>
      <c r="C15" s="736">
        <v>10</v>
      </c>
      <c r="D15" s="737">
        <v>10</v>
      </c>
      <c r="E15" s="737">
        <v>10</v>
      </c>
      <c r="F15" s="737">
        <v>10</v>
      </c>
      <c r="G15" s="737">
        <v>10</v>
      </c>
      <c r="H15" s="737">
        <v>10</v>
      </c>
      <c r="I15" s="737">
        <v>10</v>
      </c>
      <c r="J15" s="737">
        <v>10</v>
      </c>
      <c r="K15" s="738">
        <f>AVERAGE(C15:I15)</f>
        <v>10</v>
      </c>
      <c r="L15" s="734"/>
      <c r="M15" s="735"/>
      <c r="N15" s="735"/>
    </row>
    <row r="16" spans="1:31" outlineLevel="1" x14ac:dyDescent="0.25">
      <c r="A16" s="723" t="s">
        <v>243</v>
      </c>
      <c r="B16" s="724" t="s">
        <v>227</v>
      </c>
      <c r="C16" s="725">
        <f>C13/C15</f>
        <v>600</v>
      </c>
      <c r="D16" s="739">
        <f t="shared" ref="D16:J16" si="1">D13/D15</f>
        <v>840</v>
      </c>
      <c r="E16" s="739">
        <f t="shared" si="1"/>
        <v>924</v>
      </c>
      <c r="F16" s="739">
        <f t="shared" si="1"/>
        <v>1062.5999999999999</v>
      </c>
      <c r="G16" s="739">
        <f t="shared" si="1"/>
        <v>1168.8600000000001</v>
      </c>
      <c r="H16" s="739">
        <f t="shared" si="1"/>
        <v>1344.1889999999999</v>
      </c>
      <c r="I16" s="739">
        <f t="shared" si="1"/>
        <v>1545.8173499999998</v>
      </c>
      <c r="J16" s="739">
        <f t="shared" si="1"/>
        <v>1777.6899525000001</v>
      </c>
      <c r="K16" s="740">
        <f>SUM(C16:I16)</f>
        <v>7485.4663499999988</v>
      </c>
      <c r="L16" s="741"/>
      <c r="M16" s="742"/>
      <c r="N16" s="742"/>
    </row>
    <row r="17" spans="1:17" ht="3.6" customHeight="1" outlineLevel="1" x14ac:dyDescent="0.25">
      <c r="A17" s="723"/>
      <c r="B17" s="724"/>
      <c r="C17" s="743"/>
      <c r="D17" s="744"/>
      <c r="E17" s="744"/>
      <c r="F17" s="744"/>
      <c r="G17" s="744"/>
      <c r="H17" s="744"/>
      <c r="I17" s="745"/>
      <c r="J17" s="745"/>
      <c r="K17" s="746"/>
      <c r="L17" s="747"/>
    </row>
    <row r="18" spans="1:17" outlineLevel="1" x14ac:dyDescent="0.25">
      <c r="A18" s="748" t="s">
        <v>350</v>
      </c>
      <c r="B18" s="749"/>
      <c r="C18" s="750"/>
      <c r="D18" s="751"/>
      <c r="E18" s="751"/>
      <c r="F18" s="751"/>
      <c r="G18" s="751"/>
      <c r="H18" s="751"/>
      <c r="I18" s="752"/>
      <c r="J18" s="752"/>
      <c r="K18" s="753"/>
      <c r="L18" s="747"/>
    </row>
    <row r="19" spans="1:17" outlineLevel="1" x14ac:dyDescent="0.25">
      <c r="A19" s="723" t="s">
        <v>244</v>
      </c>
      <c r="B19" s="724" t="s">
        <v>228</v>
      </c>
      <c r="C19" s="754">
        <v>0.55000000000000004</v>
      </c>
      <c r="D19" s="755">
        <v>0.55000000000000004</v>
      </c>
      <c r="E19" s="755">
        <v>0.55000000000000004</v>
      </c>
      <c r="F19" s="755">
        <v>0.55000000000000004</v>
      </c>
      <c r="G19" s="755">
        <v>0.55000000000000004</v>
      </c>
      <c r="H19" s="755">
        <v>0.55000000000000004</v>
      </c>
      <c r="I19" s="756">
        <v>0.55000000000000004</v>
      </c>
      <c r="J19" s="756">
        <v>1.55</v>
      </c>
      <c r="K19" s="757">
        <f>AVERAGE(C19:I19)</f>
        <v>0.54999999999999993</v>
      </c>
      <c r="L19" s="741"/>
      <c r="M19" s="735"/>
      <c r="N19" s="735"/>
    </row>
    <row r="20" spans="1:17" outlineLevel="1" x14ac:dyDescent="0.25">
      <c r="A20" s="723" t="s">
        <v>245</v>
      </c>
      <c r="B20" s="724" t="s">
        <v>228</v>
      </c>
      <c r="C20" s="754">
        <v>0.6</v>
      </c>
      <c r="D20" s="758">
        <f>C20*C21+C20</f>
        <v>0.61199999999999999</v>
      </c>
      <c r="E20" s="758">
        <f t="shared" ref="E20:H20" si="2">D20*D21+D20</f>
        <v>0.59975999999999996</v>
      </c>
      <c r="F20" s="758">
        <f t="shared" si="2"/>
        <v>0.58776479999999998</v>
      </c>
      <c r="G20" s="758">
        <f t="shared" si="2"/>
        <v>0.60539774400000002</v>
      </c>
      <c r="H20" s="758">
        <f t="shared" si="2"/>
        <v>0.60539774400000002</v>
      </c>
      <c r="I20" s="759">
        <f>H20*H21+H20</f>
        <v>0.60539774400000002</v>
      </c>
      <c r="J20" s="759">
        <f>I20*I21+I20</f>
        <v>0.59328978911999997</v>
      </c>
      <c r="K20" s="757">
        <f>AVERAGE(C20:I20)</f>
        <v>0.60224543314285728</v>
      </c>
      <c r="L20" s="741"/>
      <c r="M20" s="742"/>
      <c r="N20" s="742"/>
    </row>
    <row r="21" spans="1:17" outlineLevel="1" x14ac:dyDescent="0.25">
      <c r="A21" s="729" t="s">
        <v>345</v>
      </c>
      <c r="B21" s="730" t="s">
        <v>8</v>
      </c>
      <c r="C21" s="731">
        <v>0.02</v>
      </c>
      <c r="D21" s="760">
        <v>-0.02</v>
      </c>
      <c r="E21" s="760">
        <v>-0.02</v>
      </c>
      <c r="F21" s="760">
        <v>0.03</v>
      </c>
      <c r="G21" s="732">
        <v>0</v>
      </c>
      <c r="H21" s="732">
        <v>0</v>
      </c>
      <c r="I21" s="761">
        <f>-2%</f>
        <v>-0.02</v>
      </c>
      <c r="J21" s="761">
        <f>-2%</f>
        <v>-0.02</v>
      </c>
      <c r="K21" s="757">
        <f>AVERAGE(C21:I21)</f>
        <v>-1.4285714285714288E-3</v>
      </c>
      <c r="L21" s="741"/>
      <c r="M21" s="735"/>
      <c r="N21" s="735"/>
    </row>
    <row r="22" spans="1:17" outlineLevel="1" x14ac:dyDescent="0.25">
      <c r="A22" s="723" t="s">
        <v>246</v>
      </c>
      <c r="B22" s="724" t="s">
        <v>229</v>
      </c>
      <c r="C22" s="762">
        <f>C20*C15</f>
        <v>6</v>
      </c>
      <c r="D22" s="763">
        <f t="shared" ref="D22:H22" si="3">D20*D15</f>
        <v>6.12</v>
      </c>
      <c r="E22" s="763">
        <f t="shared" si="3"/>
        <v>5.9975999999999994</v>
      </c>
      <c r="F22" s="763">
        <f t="shared" si="3"/>
        <v>5.8776479999999998</v>
      </c>
      <c r="G22" s="763">
        <f t="shared" si="3"/>
        <v>6.0539774400000006</v>
      </c>
      <c r="H22" s="763">
        <f t="shared" si="3"/>
        <v>6.0539774400000006</v>
      </c>
      <c r="I22" s="764">
        <f>I20*I15</f>
        <v>6.0539774400000006</v>
      </c>
      <c r="J22" s="764">
        <f>J20*J15</f>
        <v>5.9328978911999997</v>
      </c>
      <c r="K22" s="757">
        <f>AVERAGE(C22:I22)</f>
        <v>6.0224543314285706</v>
      </c>
      <c r="L22" s="741"/>
      <c r="M22" s="735"/>
      <c r="N22" s="735"/>
    </row>
    <row r="23" spans="1:17" ht="3.6" customHeight="1" outlineLevel="1" x14ac:dyDescent="0.25">
      <c r="A23" s="723"/>
      <c r="B23" s="724"/>
      <c r="C23" s="743"/>
      <c r="D23" s="744"/>
      <c r="E23" s="744"/>
      <c r="F23" s="744"/>
      <c r="G23" s="744"/>
      <c r="H23" s="744"/>
      <c r="I23" s="745"/>
      <c r="J23" s="745"/>
      <c r="K23" s="746"/>
      <c r="L23" s="747"/>
    </row>
    <row r="24" spans="1:17" outlineLevel="1" x14ac:dyDescent="0.25">
      <c r="A24" s="765" t="s">
        <v>346</v>
      </c>
      <c r="B24" s="724" t="s">
        <v>229</v>
      </c>
      <c r="C24" s="766">
        <v>1.2</v>
      </c>
      <c r="D24" s="767">
        <v>1.2</v>
      </c>
      <c r="E24" s="767">
        <v>1.2</v>
      </c>
      <c r="F24" s="767">
        <v>1.2</v>
      </c>
      <c r="G24" s="767">
        <v>1.2</v>
      </c>
      <c r="H24" s="767">
        <v>1.2</v>
      </c>
      <c r="I24" s="768">
        <v>1.2</v>
      </c>
      <c r="J24" s="768">
        <v>2.2000000000000002</v>
      </c>
      <c r="K24" s="757">
        <f>AVERAGE(C24:I24)</f>
        <v>1.2</v>
      </c>
      <c r="L24" s="741"/>
      <c r="M24" s="735"/>
      <c r="N24" s="735"/>
    </row>
    <row r="25" spans="1:17" ht="3.6" customHeight="1" outlineLevel="1" x14ac:dyDescent="0.25">
      <c r="A25" s="723"/>
      <c r="B25" s="724"/>
      <c r="C25" s="743"/>
      <c r="D25" s="744"/>
      <c r="E25" s="744"/>
      <c r="F25" s="744"/>
      <c r="G25" s="744"/>
      <c r="H25" s="744"/>
      <c r="I25" s="745"/>
      <c r="J25" s="745"/>
      <c r="K25" s="746"/>
      <c r="L25" s="747"/>
    </row>
    <row r="26" spans="1:17" outlineLevel="1" x14ac:dyDescent="0.25">
      <c r="A26" s="765" t="s">
        <v>351</v>
      </c>
      <c r="B26" s="724" t="s">
        <v>8</v>
      </c>
      <c r="C26" s="769">
        <v>0.3</v>
      </c>
      <c r="D26" s="770">
        <v>0.3</v>
      </c>
      <c r="E26" s="770">
        <v>0.3</v>
      </c>
      <c r="F26" s="770">
        <v>0.35</v>
      </c>
      <c r="G26" s="770">
        <v>0.35</v>
      </c>
      <c r="H26" s="770">
        <v>0.35</v>
      </c>
      <c r="I26" s="771">
        <v>0.35</v>
      </c>
      <c r="J26" s="771">
        <v>0.35</v>
      </c>
      <c r="K26" s="757">
        <f>AVERAGE(C26:I26)</f>
        <v>0.32857142857142863</v>
      </c>
      <c r="L26" s="741"/>
      <c r="M26" s="735"/>
      <c r="N26" s="735"/>
    </row>
    <row r="27" spans="1:17" outlineLevel="1" x14ac:dyDescent="0.25">
      <c r="A27" s="765" t="s">
        <v>247</v>
      </c>
      <c r="B27" s="724" t="s">
        <v>229</v>
      </c>
      <c r="C27" s="762">
        <f>(C22+C24)/(1-C26)</f>
        <v>10.285714285714286</v>
      </c>
      <c r="D27" s="763">
        <f>(D22+D24)/(1-D26)</f>
        <v>10.457142857142859</v>
      </c>
      <c r="E27" s="763">
        <f t="shared" ref="E27:H27" si="4">(E22+E24)/(1-E26)</f>
        <v>10.282285714285715</v>
      </c>
      <c r="F27" s="763">
        <f t="shared" si="4"/>
        <v>10.888689230769231</v>
      </c>
      <c r="G27" s="763">
        <f t="shared" si="4"/>
        <v>11.159965292307692</v>
      </c>
      <c r="H27" s="763">
        <f t="shared" si="4"/>
        <v>11.159965292307692</v>
      </c>
      <c r="I27" s="764">
        <f>(I22+I24)/(1-I26)</f>
        <v>11.159965292307692</v>
      </c>
      <c r="J27" s="764">
        <f>(J22+J24)/(1-J26)</f>
        <v>12.512150601846152</v>
      </c>
      <c r="K27" s="757">
        <f>AVERAGE(C27:I27)</f>
        <v>10.770532566405024</v>
      </c>
      <c r="L27" s="741"/>
      <c r="M27" s="742"/>
      <c r="N27" s="742"/>
    </row>
    <row r="28" spans="1:17" ht="3.6" customHeight="1" outlineLevel="1" x14ac:dyDescent="0.25">
      <c r="A28" s="723"/>
      <c r="B28" s="724"/>
      <c r="C28" s="743"/>
      <c r="D28" s="744"/>
      <c r="E28" s="744"/>
      <c r="F28" s="744"/>
      <c r="G28" s="744"/>
      <c r="H28" s="744"/>
      <c r="I28" s="745"/>
      <c r="J28" s="745"/>
      <c r="K28" s="746"/>
      <c r="L28" s="722"/>
      <c r="Q28" s="744"/>
    </row>
    <row r="29" spans="1:17" s="24" customFormat="1" outlineLevel="1" x14ac:dyDescent="0.2">
      <c r="A29" s="772" t="s">
        <v>248</v>
      </c>
      <c r="B29" s="773" t="s">
        <v>9</v>
      </c>
      <c r="C29" s="774">
        <f>C16*C27</f>
        <v>6171.4285714285716</v>
      </c>
      <c r="D29" s="775">
        <f t="shared" ref="D29:H29" si="5">D16*D27</f>
        <v>8784.0000000000018</v>
      </c>
      <c r="E29" s="775">
        <f t="shared" si="5"/>
        <v>9500.8320000000003</v>
      </c>
      <c r="F29" s="775">
        <f t="shared" si="5"/>
        <v>11570.321176615384</v>
      </c>
      <c r="G29" s="775">
        <f t="shared" si="5"/>
        <v>13044.437031566771</v>
      </c>
      <c r="H29" s="775">
        <f t="shared" si="5"/>
        <v>15001.102586301784</v>
      </c>
      <c r="I29" s="776">
        <f>I16*I27</f>
        <v>17251.26797424705</v>
      </c>
      <c r="J29" s="776">
        <f>J16*J27</f>
        <v>22242.724409068735</v>
      </c>
      <c r="K29" s="777">
        <f>SUM(C29:I29)</f>
        <v>81323.389340159571</v>
      </c>
      <c r="L29" s="778" t="s">
        <v>218</v>
      </c>
    </row>
    <row r="30" spans="1:17" s="24" customFormat="1" outlineLevel="1" x14ac:dyDescent="0.2">
      <c r="A30" s="779" t="s">
        <v>249</v>
      </c>
      <c r="B30" s="780" t="s">
        <v>9</v>
      </c>
      <c r="C30" s="781">
        <f>C13*C20+C24*C16</f>
        <v>4320</v>
      </c>
      <c r="D30" s="782">
        <f t="shared" ref="D30:H30" si="6">D13*D20+D24*D16</f>
        <v>6148.8</v>
      </c>
      <c r="E30" s="782">
        <f t="shared" si="6"/>
        <v>6650.5824000000002</v>
      </c>
      <c r="F30" s="782">
        <f t="shared" si="6"/>
        <v>7520.7087647999997</v>
      </c>
      <c r="G30" s="782">
        <f t="shared" si="6"/>
        <v>8478.8840705184011</v>
      </c>
      <c r="H30" s="782">
        <f t="shared" si="6"/>
        <v>9750.7166810961608</v>
      </c>
      <c r="I30" s="783">
        <f>I13*I20+I24*I16</f>
        <v>11213.324183260582</v>
      </c>
      <c r="J30" s="783">
        <f>J13*J20+J24*J16</f>
        <v>14457.770865894679</v>
      </c>
      <c r="K30" s="777">
        <f>SUM(C30:I30)</f>
        <v>54083.016099675151</v>
      </c>
      <c r="L30" s="778" t="s">
        <v>218</v>
      </c>
    </row>
    <row r="31" spans="1:17" s="24" customFormat="1" ht="16.5" outlineLevel="1" thickBot="1" x14ac:dyDescent="0.25">
      <c r="A31" s="784" t="s">
        <v>250</v>
      </c>
      <c r="B31" s="785" t="s">
        <v>9</v>
      </c>
      <c r="C31" s="786">
        <f>C29-C30</f>
        <v>1851.4285714285716</v>
      </c>
      <c r="D31" s="787">
        <f t="shared" ref="D31:H31" si="7">D29-D30</f>
        <v>2635.2000000000016</v>
      </c>
      <c r="E31" s="787">
        <f t="shared" si="7"/>
        <v>2850.2496000000001</v>
      </c>
      <c r="F31" s="787">
        <f t="shared" si="7"/>
        <v>4049.6124118153839</v>
      </c>
      <c r="G31" s="787">
        <f t="shared" si="7"/>
        <v>4565.55296104837</v>
      </c>
      <c r="H31" s="787">
        <f t="shared" si="7"/>
        <v>5250.3859052056232</v>
      </c>
      <c r="I31" s="788">
        <f>I29-I30</f>
        <v>6037.9437909864682</v>
      </c>
      <c r="J31" s="788">
        <f>J29-J30</f>
        <v>7784.9535431740551</v>
      </c>
      <c r="K31" s="789">
        <f>SUM(C31:I31)</f>
        <v>27240.37324048442</v>
      </c>
    </row>
    <row r="32" spans="1:17" ht="16.5" outlineLevel="1" thickTop="1" x14ac:dyDescent="0.25">
      <c r="A32" s="40"/>
      <c r="B32" s="790"/>
      <c r="C32" s="791"/>
      <c r="D32" s="791"/>
      <c r="E32" s="791"/>
      <c r="F32" s="791"/>
      <c r="G32" s="791"/>
      <c r="H32" s="791"/>
      <c r="I32" s="791"/>
      <c r="J32" s="791"/>
      <c r="L32" s="791"/>
      <c r="M32" s="791"/>
    </row>
    <row r="33" spans="1:16" outlineLevel="1" x14ac:dyDescent="0.25">
      <c r="A33" s="709" t="s">
        <v>251</v>
      </c>
      <c r="B33" s="707"/>
      <c r="C33" s="707"/>
      <c r="D33" s="707"/>
      <c r="E33" s="707"/>
      <c r="F33" s="707"/>
      <c r="G33" s="707"/>
      <c r="H33" s="707"/>
      <c r="I33" s="707"/>
      <c r="J33" s="707"/>
      <c r="K33" s="707"/>
      <c r="L33" s="707"/>
      <c r="M33" s="707"/>
      <c r="N33" s="707"/>
      <c r="O33" s="707"/>
      <c r="P33" s="707"/>
    </row>
    <row r="34" spans="1:16" s="24" customFormat="1" ht="47.25" outlineLevel="1" x14ac:dyDescent="0.2">
      <c r="A34" s="710"/>
      <c r="B34" s="711" t="s">
        <v>105</v>
      </c>
      <c r="C34" s="712" t="str">
        <f>'Conto economico'!C8</f>
        <v>n = anno precedente</v>
      </c>
      <c r="D34" s="712" t="str">
        <f>'Conto economico'!D8</f>
        <v>n+1 
(1° anno PSR)</v>
      </c>
      <c r="E34" s="712" t="str">
        <f>'Conto economico'!E8</f>
        <v>n+2</v>
      </c>
      <c r="F34" s="712" t="str">
        <f>'Conto economico'!F8</f>
        <v>n+3</v>
      </c>
      <c r="G34" s="712" t="str">
        <f>'Conto economico'!G8</f>
        <v>n+4</v>
      </c>
      <c r="H34" s="712" t="str">
        <f>'Conto economico'!H8</f>
        <v>n+5</v>
      </c>
      <c r="I34" s="712" t="str">
        <f>'Conto economico'!I8</f>
        <v>n+6</v>
      </c>
      <c r="J34" s="712" t="str">
        <f>'Conto economico'!J8</f>
        <v>1° anno dopo l'attuazione</v>
      </c>
      <c r="K34" s="713" t="s">
        <v>34</v>
      </c>
      <c r="L34" s="714" t="s">
        <v>212</v>
      </c>
      <c r="M34" s="715"/>
      <c r="N34" s="715"/>
    </row>
    <row r="35" spans="1:16" outlineLevel="1" x14ac:dyDescent="0.25">
      <c r="A35" s="716" t="s">
        <v>252</v>
      </c>
      <c r="B35" s="717"/>
      <c r="C35" s="718"/>
      <c r="D35" s="719"/>
      <c r="E35" s="719"/>
      <c r="F35" s="719"/>
      <c r="G35" s="719"/>
      <c r="H35" s="719"/>
      <c r="I35" s="720"/>
      <c r="J35" s="720"/>
      <c r="K35" s="792"/>
      <c r="L35" s="722"/>
    </row>
    <row r="36" spans="1:16" outlineLevel="1" x14ac:dyDescent="0.25">
      <c r="A36" s="718" t="s">
        <v>253</v>
      </c>
      <c r="B36" s="724" t="s">
        <v>225</v>
      </c>
      <c r="C36" s="725">
        <v>0</v>
      </c>
      <c r="D36" s="739">
        <f>52*3</f>
        <v>156</v>
      </c>
      <c r="E36" s="726">
        <f>D36*(1+E37)</f>
        <v>171.60000000000002</v>
      </c>
      <c r="F36" s="726">
        <f t="shared" ref="F36:H36" si="8">E36*(1+F37)</f>
        <v>188.76000000000005</v>
      </c>
      <c r="G36" s="726">
        <f t="shared" si="8"/>
        <v>207.63600000000008</v>
      </c>
      <c r="H36" s="726">
        <f t="shared" si="8"/>
        <v>228.39960000000011</v>
      </c>
      <c r="I36" s="793">
        <f>H36*(1+I37)</f>
        <v>251.23956000000013</v>
      </c>
      <c r="J36" s="793">
        <f>I36*(1+J37)</f>
        <v>527.60307600000033</v>
      </c>
      <c r="K36" s="728">
        <f>SUM(C36:I36)</f>
        <v>1203.6351600000005</v>
      </c>
      <c r="L36" s="741"/>
      <c r="M36" s="735"/>
      <c r="N36" s="735"/>
    </row>
    <row r="37" spans="1:16" outlineLevel="1" x14ac:dyDescent="0.25">
      <c r="A37" s="729" t="s">
        <v>254</v>
      </c>
      <c r="B37" s="730" t="s">
        <v>8</v>
      </c>
      <c r="C37" s="731"/>
      <c r="D37" s="732"/>
      <c r="E37" s="732">
        <v>0.1</v>
      </c>
      <c r="F37" s="732">
        <v>0.1</v>
      </c>
      <c r="G37" s="732">
        <v>0.1</v>
      </c>
      <c r="H37" s="732">
        <v>0.1</v>
      </c>
      <c r="I37" s="794">
        <v>0.1</v>
      </c>
      <c r="J37" s="794">
        <v>1.1000000000000001</v>
      </c>
      <c r="K37" s="733">
        <f>AVERAGE(D37:I37)</f>
        <v>0.1</v>
      </c>
      <c r="L37" s="741"/>
      <c r="M37" s="735"/>
      <c r="N37" s="735"/>
    </row>
    <row r="38" spans="1:16" outlineLevel="1" x14ac:dyDescent="0.25">
      <c r="A38" s="723" t="s">
        <v>255</v>
      </c>
      <c r="B38" s="724" t="s">
        <v>224</v>
      </c>
      <c r="C38" s="725">
        <v>0</v>
      </c>
      <c r="D38" s="739">
        <v>40</v>
      </c>
      <c r="E38" s="739">
        <v>40</v>
      </c>
      <c r="F38" s="739">
        <v>40</v>
      </c>
      <c r="G38" s="739">
        <v>40</v>
      </c>
      <c r="H38" s="739">
        <v>40</v>
      </c>
      <c r="I38" s="795">
        <v>40</v>
      </c>
      <c r="J38" s="795">
        <v>41</v>
      </c>
      <c r="K38" s="796">
        <f>SUM(C38:I38)</f>
        <v>240</v>
      </c>
      <c r="L38" s="741"/>
      <c r="M38" s="735"/>
      <c r="N38" s="735"/>
    </row>
    <row r="39" spans="1:16" outlineLevel="1" x14ac:dyDescent="0.25">
      <c r="A39" s="723" t="s">
        <v>247</v>
      </c>
      <c r="B39" s="724" t="s">
        <v>224</v>
      </c>
      <c r="C39" s="797"/>
      <c r="D39" s="726">
        <f>D38/(1-D40)</f>
        <v>80</v>
      </c>
      <c r="E39" s="726">
        <f t="shared" ref="E39:H39" si="9">E38/(1-E40)</f>
        <v>88.8888888888889</v>
      </c>
      <c r="F39" s="726">
        <f t="shared" si="9"/>
        <v>100</v>
      </c>
      <c r="G39" s="726">
        <f t="shared" si="9"/>
        <v>100</v>
      </c>
      <c r="H39" s="726">
        <f t="shared" si="9"/>
        <v>100</v>
      </c>
      <c r="I39" s="793">
        <f>I38/(1-I40)</f>
        <v>100</v>
      </c>
      <c r="J39" s="793">
        <f>J38/(1-J40)</f>
        <v>102.5</v>
      </c>
      <c r="K39" s="740">
        <f>AVERAGE(C39:I39)</f>
        <v>94.814814814814824</v>
      </c>
      <c r="L39" s="741"/>
      <c r="M39" s="735"/>
      <c r="N39" s="735"/>
    </row>
    <row r="40" spans="1:16" outlineLevel="1" x14ac:dyDescent="0.25">
      <c r="A40" s="723" t="s">
        <v>256</v>
      </c>
      <c r="B40" s="724" t="s">
        <v>8</v>
      </c>
      <c r="C40" s="769"/>
      <c r="D40" s="798">
        <v>0.5</v>
      </c>
      <c r="E40" s="770">
        <v>0.55000000000000004</v>
      </c>
      <c r="F40" s="770">
        <v>0.6</v>
      </c>
      <c r="G40" s="770">
        <v>0.6</v>
      </c>
      <c r="H40" s="770">
        <v>0.6</v>
      </c>
      <c r="I40" s="799">
        <v>0.6</v>
      </c>
      <c r="J40" s="799">
        <v>0.6</v>
      </c>
      <c r="K40" s="800">
        <f>AVERAGE(C40:I40)</f>
        <v>0.57500000000000007</v>
      </c>
      <c r="L40" s="741"/>
      <c r="M40" s="735"/>
      <c r="N40" s="735"/>
    </row>
    <row r="41" spans="1:16" ht="3.6" customHeight="1" outlineLevel="1" x14ac:dyDescent="0.25">
      <c r="A41" s="723"/>
      <c r="B41" s="724"/>
      <c r="C41" s="743"/>
      <c r="D41" s="744"/>
      <c r="E41" s="744"/>
      <c r="F41" s="744"/>
      <c r="G41" s="744"/>
      <c r="H41" s="744"/>
      <c r="I41" s="747"/>
      <c r="J41" s="747"/>
      <c r="K41" s="721"/>
      <c r="L41" s="778"/>
      <c r="M41" s="791"/>
      <c r="N41" s="695"/>
    </row>
    <row r="42" spans="1:16" s="24" customFormat="1" outlineLevel="1" x14ac:dyDescent="0.25">
      <c r="A42" s="772" t="s">
        <v>248</v>
      </c>
      <c r="B42" s="773"/>
      <c r="C42" s="774">
        <f>C36*C39</f>
        <v>0</v>
      </c>
      <c r="D42" s="775">
        <f t="shared" ref="D42:H42" si="10">D36*D39</f>
        <v>12480</v>
      </c>
      <c r="E42" s="775">
        <f t="shared" si="10"/>
        <v>15253.333333333338</v>
      </c>
      <c r="F42" s="775">
        <f t="shared" si="10"/>
        <v>18876.000000000004</v>
      </c>
      <c r="G42" s="775">
        <f t="shared" si="10"/>
        <v>20763.600000000009</v>
      </c>
      <c r="H42" s="775">
        <f t="shared" si="10"/>
        <v>22839.96000000001</v>
      </c>
      <c r="I42" s="801">
        <f>I36*I39</f>
        <v>25123.956000000013</v>
      </c>
      <c r="J42" s="801">
        <f>J36*J39</f>
        <v>54079.315290000035</v>
      </c>
      <c r="K42" s="802">
        <f>SUM(C42:I42)</f>
        <v>115336.84933333338</v>
      </c>
      <c r="L42" s="778" t="s">
        <v>218</v>
      </c>
      <c r="M42" s="791"/>
      <c r="N42" s="695"/>
    </row>
    <row r="43" spans="1:16" s="24" customFormat="1" outlineLevel="1" x14ac:dyDescent="0.25">
      <c r="A43" s="779" t="s">
        <v>249</v>
      </c>
      <c r="B43" s="780"/>
      <c r="C43" s="781">
        <f>C36*C38</f>
        <v>0</v>
      </c>
      <c r="D43" s="782">
        <f t="shared" ref="D43:H43" si="11">D36*D38</f>
        <v>6240</v>
      </c>
      <c r="E43" s="782">
        <f t="shared" si="11"/>
        <v>6864.0000000000009</v>
      </c>
      <c r="F43" s="782">
        <f t="shared" si="11"/>
        <v>7550.4000000000015</v>
      </c>
      <c r="G43" s="782">
        <f t="shared" si="11"/>
        <v>8305.4400000000023</v>
      </c>
      <c r="H43" s="782">
        <f t="shared" si="11"/>
        <v>9135.984000000004</v>
      </c>
      <c r="I43" s="803">
        <f>I36*I38</f>
        <v>10049.582400000005</v>
      </c>
      <c r="J43" s="803">
        <f>J36*J38</f>
        <v>21631.726116000013</v>
      </c>
      <c r="K43" s="802">
        <f>SUM(C43:I43)</f>
        <v>48145.406400000014</v>
      </c>
      <c r="L43" s="778" t="s">
        <v>218</v>
      </c>
      <c r="M43" s="804"/>
      <c r="N43" s="695"/>
    </row>
    <row r="44" spans="1:16" s="24" customFormat="1" ht="16.5" outlineLevel="1" thickBot="1" x14ac:dyDescent="0.3">
      <c r="A44" s="784" t="s">
        <v>257</v>
      </c>
      <c r="B44" s="785" t="s">
        <v>9</v>
      </c>
      <c r="C44" s="786">
        <f>C42-C43</f>
        <v>0</v>
      </c>
      <c r="D44" s="787">
        <f>D42-D43</f>
        <v>6240</v>
      </c>
      <c r="E44" s="787">
        <f t="shared" ref="E44:H44" si="12">E42-E43</f>
        <v>8389.3333333333358</v>
      </c>
      <c r="F44" s="787">
        <f t="shared" si="12"/>
        <v>11325.600000000002</v>
      </c>
      <c r="G44" s="787">
        <f t="shared" si="12"/>
        <v>12458.160000000007</v>
      </c>
      <c r="H44" s="787">
        <f t="shared" si="12"/>
        <v>13703.976000000006</v>
      </c>
      <c r="I44" s="805">
        <f>I42-I43</f>
        <v>15074.373600000008</v>
      </c>
      <c r="J44" s="805">
        <f>J42-J43</f>
        <v>32447.589174000022</v>
      </c>
      <c r="K44" s="806">
        <f>SUM(C44:I44)</f>
        <v>67191.442933333354</v>
      </c>
      <c r="L44" s="807"/>
      <c r="M44" s="808"/>
      <c r="N44" s="695"/>
    </row>
    <row r="45" spans="1:16" ht="16.5" outlineLevel="1" thickTop="1" x14ac:dyDescent="0.25">
      <c r="A45" s="40"/>
      <c r="B45" s="790"/>
      <c r="C45" s="791"/>
      <c r="D45" s="791"/>
      <c r="E45" s="791"/>
      <c r="F45" s="791"/>
      <c r="G45" s="791"/>
      <c r="H45" s="791"/>
      <c r="I45" s="791"/>
      <c r="J45" s="791"/>
      <c r="L45" s="791"/>
      <c r="M45" s="791"/>
    </row>
    <row r="46" spans="1:16" outlineLevel="1" x14ac:dyDescent="0.25">
      <c r="A46" s="709" t="s">
        <v>352</v>
      </c>
      <c r="B46" s="707"/>
      <c r="C46" s="707"/>
      <c r="D46" s="707"/>
      <c r="E46" s="707"/>
      <c r="F46" s="707"/>
      <c r="G46" s="707"/>
      <c r="H46" s="707"/>
      <c r="I46" s="707"/>
      <c r="J46" s="707"/>
      <c r="K46" s="707"/>
      <c r="L46" s="707"/>
      <c r="M46" s="707"/>
      <c r="N46" s="707"/>
      <c r="O46" s="707"/>
      <c r="P46" s="707"/>
    </row>
    <row r="47" spans="1:16" s="24" customFormat="1" ht="47.25" outlineLevel="1" x14ac:dyDescent="0.2">
      <c r="A47" s="710"/>
      <c r="B47" s="711" t="s">
        <v>105</v>
      </c>
      <c r="C47" s="712" t="str">
        <f>'Conto economico'!C8</f>
        <v>n = anno precedente</v>
      </c>
      <c r="D47" s="712" t="str">
        <f>'Conto economico'!D8</f>
        <v>n+1 
(1° anno PSR)</v>
      </c>
      <c r="E47" s="712" t="str">
        <f>'Conto economico'!E8</f>
        <v>n+2</v>
      </c>
      <c r="F47" s="712" t="str">
        <f>'Conto economico'!F8</f>
        <v>n+3</v>
      </c>
      <c r="G47" s="712" t="str">
        <f>'Conto economico'!G8</f>
        <v>n+4</v>
      </c>
      <c r="H47" s="712" t="str">
        <f>'Conto economico'!H8</f>
        <v>n+5</v>
      </c>
      <c r="I47" s="712" t="str">
        <f>'Conto economico'!I8</f>
        <v>n+6</v>
      </c>
      <c r="J47" s="712" t="str">
        <f>'Conto economico'!J8</f>
        <v>1° anno dopo l'attuazione</v>
      </c>
      <c r="K47" s="713" t="s">
        <v>34</v>
      </c>
      <c r="L47" s="714" t="s">
        <v>212</v>
      </c>
      <c r="M47" s="715"/>
      <c r="N47" s="715"/>
    </row>
    <row r="48" spans="1:16" outlineLevel="1" x14ac:dyDescent="0.25">
      <c r="A48" s="716" t="s">
        <v>258</v>
      </c>
      <c r="B48" s="717"/>
      <c r="C48" s="718"/>
      <c r="D48" s="719"/>
      <c r="E48" s="719"/>
      <c r="F48" s="719"/>
      <c r="G48" s="719"/>
      <c r="H48" s="719"/>
      <c r="I48" s="719"/>
      <c r="J48" s="719"/>
      <c r="K48" s="792"/>
      <c r="L48" s="722"/>
    </row>
    <row r="49" spans="1:18" outlineLevel="1" x14ac:dyDescent="0.25">
      <c r="A49" s="723" t="s">
        <v>259</v>
      </c>
      <c r="B49" s="724" t="s">
        <v>233</v>
      </c>
      <c r="C49" s="725">
        <v>0</v>
      </c>
      <c r="D49" s="739"/>
      <c r="E49" s="739"/>
      <c r="F49" s="739"/>
      <c r="G49" s="739"/>
      <c r="H49" s="739"/>
      <c r="I49" s="739"/>
      <c r="J49" s="739"/>
      <c r="K49" s="728"/>
      <c r="L49" s="741"/>
      <c r="M49" s="735"/>
      <c r="N49" s="735"/>
    </row>
    <row r="50" spans="1:18" outlineLevel="1" x14ac:dyDescent="0.25">
      <c r="A50" s="729" t="s">
        <v>254</v>
      </c>
      <c r="B50" s="730" t="s">
        <v>8</v>
      </c>
      <c r="C50" s="731"/>
      <c r="D50" s="732"/>
      <c r="E50" s="732"/>
      <c r="F50" s="732"/>
      <c r="G50" s="732"/>
      <c r="H50" s="732"/>
      <c r="I50" s="732"/>
      <c r="J50" s="732"/>
      <c r="K50" s="733"/>
      <c r="L50" s="741"/>
      <c r="M50" s="735"/>
      <c r="N50" s="735"/>
    </row>
    <row r="51" spans="1:18" outlineLevel="1" x14ac:dyDescent="0.25">
      <c r="A51" s="723" t="s">
        <v>255</v>
      </c>
      <c r="B51" s="724" t="s">
        <v>224</v>
      </c>
      <c r="C51" s="725"/>
      <c r="D51" s="739"/>
      <c r="E51" s="739"/>
      <c r="F51" s="739"/>
      <c r="G51" s="739"/>
      <c r="H51" s="739"/>
      <c r="I51" s="739"/>
      <c r="J51" s="739"/>
      <c r="K51" s="796"/>
      <c r="L51" s="741"/>
      <c r="M51" s="735"/>
      <c r="N51" s="735"/>
    </row>
    <row r="52" spans="1:18" outlineLevel="1" x14ac:dyDescent="0.25">
      <c r="A52" s="723"/>
      <c r="B52" s="724"/>
      <c r="C52" s="725"/>
      <c r="D52" s="739"/>
      <c r="E52" s="739"/>
      <c r="F52" s="739"/>
      <c r="G52" s="739"/>
      <c r="H52" s="739"/>
      <c r="I52" s="739"/>
      <c r="J52" s="739"/>
      <c r="K52" s="740"/>
      <c r="L52" s="741"/>
      <c r="M52" s="735"/>
      <c r="N52" s="735"/>
    </row>
    <row r="53" spans="1:18" outlineLevel="1" x14ac:dyDescent="0.25">
      <c r="A53" s="723" t="s">
        <v>247</v>
      </c>
      <c r="B53" s="724" t="s">
        <v>224</v>
      </c>
      <c r="C53" s="797"/>
      <c r="D53" s="726"/>
      <c r="E53" s="726"/>
      <c r="F53" s="726"/>
      <c r="G53" s="726"/>
      <c r="H53" s="726"/>
      <c r="I53" s="726"/>
      <c r="J53" s="726"/>
      <c r="K53" s="800"/>
      <c r="L53" s="741"/>
      <c r="M53" s="735"/>
      <c r="N53" s="735"/>
    </row>
    <row r="54" spans="1:18" outlineLevel="1" x14ac:dyDescent="0.25">
      <c r="A54" s="723" t="s">
        <v>256</v>
      </c>
      <c r="B54" s="724" t="s">
        <v>8</v>
      </c>
      <c r="C54" s="769"/>
      <c r="D54" s="798"/>
      <c r="E54" s="770"/>
      <c r="F54" s="770"/>
      <c r="G54" s="770"/>
      <c r="H54" s="770"/>
      <c r="I54" s="770"/>
      <c r="J54" s="770"/>
      <c r="K54" s="721"/>
      <c r="L54" s="778"/>
      <c r="M54" s="791"/>
      <c r="N54" s="695"/>
      <c r="O54" s="695"/>
      <c r="P54" s="695"/>
    </row>
    <row r="55" spans="1:18" ht="3.6" customHeight="1" outlineLevel="1" x14ac:dyDescent="0.25">
      <c r="A55" s="723"/>
      <c r="B55" s="724"/>
      <c r="C55" s="743"/>
      <c r="D55" s="744"/>
      <c r="E55" s="744"/>
      <c r="F55" s="744"/>
      <c r="G55" s="744"/>
      <c r="H55" s="744"/>
      <c r="I55" s="744"/>
      <c r="J55" s="744"/>
      <c r="L55" s="778"/>
      <c r="M55" s="791"/>
      <c r="N55" s="695"/>
      <c r="O55" s="695"/>
      <c r="P55" s="695"/>
    </row>
    <row r="56" spans="1:18" s="24" customFormat="1" outlineLevel="1" x14ac:dyDescent="0.25">
      <c r="A56" s="772" t="s">
        <v>248</v>
      </c>
      <c r="B56" s="773"/>
      <c r="C56" s="774">
        <f>C49*C53</f>
        <v>0</v>
      </c>
      <c r="D56" s="775">
        <f t="shared" ref="D56:J56" si="13">D49*D53</f>
        <v>0</v>
      </c>
      <c r="E56" s="775">
        <f t="shared" si="13"/>
        <v>0</v>
      </c>
      <c r="F56" s="775">
        <f t="shared" si="13"/>
        <v>0</v>
      </c>
      <c r="G56" s="775">
        <f t="shared" si="13"/>
        <v>0</v>
      </c>
      <c r="H56" s="775">
        <f t="shared" si="13"/>
        <v>0</v>
      </c>
      <c r="I56" s="775"/>
      <c r="J56" s="775">
        <f t="shared" si="13"/>
        <v>0</v>
      </c>
      <c r="K56" s="802"/>
      <c r="L56" s="778" t="s">
        <v>218</v>
      </c>
      <c r="M56" s="804"/>
      <c r="N56" s="695"/>
      <c r="O56" s="790"/>
      <c r="P56" s="790"/>
    </row>
    <row r="57" spans="1:18" s="24" customFormat="1" outlineLevel="1" x14ac:dyDescent="0.25">
      <c r="A57" s="779" t="s">
        <v>249</v>
      </c>
      <c r="B57" s="780"/>
      <c r="C57" s="781">
        <f>C49*C51</f>
        <v>0</v>
      </c>
      <c r="D57" s="782">
        <f t="shared" ref="D57:J57" si="14">D49*D51</f>
        <v>0</v>
      </c>
      <c r="E57" s="782">
        <f t="shared" si="14"/>
        <v>0</v>
      </c>
      <c r="F57" s="782">
        <f t="shared" si="14"/>
        <v>0</v>
      </c>
      <c r="G57" s="782">
        <f t="shared" si="14"/>
        <v>0</v>
      </c>
      <c r="H57" s="782">
        <f t="shared" si="14"/>
        <v>0</v>
      </c>
      <c r="I57" s="782"/>
      <c r="J57" s="782">
        <f t="shared" si="14"/>
        <v>0</v>
      </c>
      <c r="K57" s="802"/>
      <c r="L57" s="778" t="s">
        <v>218</v>
      </c>
      <c r="M57" s="808"/>
      <c r="N57" s="695"/>
      <c r="O57" s="790"/>
      <c r="P57" s="790"/>
    </row>
    <row r="58" spans="1:18" s="24" customFormat="1" ht="16.5" outlineLevel="1" thickBot="1" x14ac:dyDescent="0.3">
      <c r="A58" s="784" t="s">
        <v>347</v>
      </c>
      <c r="B58" s="785" t="s">
        <v>9</v>
      </c>
      <c r="C58" s="786">
        <f>C56-C57</f>
        <v>0</v>
      </c>
      <c r="D58" s="787">
        <f>D56-D57</f>
        <v>0</v>
      </c>
      <c r="E58" s="787">
        <f t="shared" ref="E58:J58" si="15">E56-E57</f>
        <v>0</v>
      </c>
      <c r="F58" s="787">
        <f t="shared" si="15"/>
        <v>0</v>
      </c>
      <c r="G58" s="787">
        <f t="shared" si="15"/>
        <v>0</v>
      </c>
      <c r="H58" s="787">
        <f t="shared" si="15"/>
        <v>0</v>
      </c>
      <c r="I58" s="787"/>
      <c r="J58" s="787">
        <f t="shared" si="15"/>
        <v>0</v>
      </c>
      <c r="K58" s="806"/>
      <c r="L58" s="778"/>
      <c r="M58" s="808"/>
      <c r="N58" s="695"/>
      <c r="O58" s="790"/>
      <c r="P58" s="790"/>
    </row>
    <row r="59" spans="1:18" ht="16.5" outlineLevel="1" thickTop="1" x14ac:dyDescent="0.25">
      <c r="A59" s="40"/>
      <c r="B59" s="790"/>
      <c r="C59" s="791"/>
      <c r="D59" s="791"/>
      <c r="E59" s="791"/>
      <c r="F59" s="791"/>
      <c r="G59" s="791"/>
      <c r="H59" s="791"/>
      <c r="I59" s="791"/>
      <c r="J59" s="791"/>
      <c r="K59" s="791"/>
      <c r="L59" s="791"/>
      <c r="R59" s="24"/>
    </row>
    <row r="60" spans="1:18" x14ac:dyDescent="0.25">
      <c r="R60" s="24"/>
    </row>
    <row r="61" spans="1:18" s="705" customFormat="1" x14ac:dyDescent="0.2">
      <c r="A61" s="60" t="s">
        <v>260</v>
      </c>
      <c r="B61" s="701"/>
      <c r="C61" s="701"/>
      <c r="D61" s="701"/>
      <c r="E61" s="701"/>
      <c r="F61" s="701"/>
      <c r="G61" s="701"/>
      <c r="H61" s="701"/>
      <c r="I61" s="701"/>
      <c r="J61" s="701"/>
      <c r="K61" s="701"/>
      <c r="L61" s="60"/>
      <c r="M61" s="702"/>
      <c r="N61" s="703"/>
      <c r="O61" s="704"/>
      <c r="P61" s="704"/>
    </row>
    <row r="62" spans="1:18" s="24" customFormat="1" ht="31.5" outlineLevel="1" x14ac:dyDescent="0.2">
      <c r="A62" s="809"/>
      <c r="B62" s="711" t="s">
        <v>105</v>
      </c>
      <c r="C62" s="712" t="s">
        <v>37</v>
      </c>
      <c r="D62" s="810" t="s">
        <v>215</v>
      </c>
      <c r="E62" s="810" t="s">
        <v>1</v>
      </c>
      <c r="F62" s="810" t="s">
        <v>2</v>
      </c>
      <c r="G62" s="810" t="s">
        <v>3</v>
      </c>
      <c r="H62" s="810" t="s">
        <v>4</v>
      </c>
      <c r="I62" s="811"/>
      <c r="J62" s="812" t="s">
        <v>5</v>
      </c>
      <c r="K62" s="713" t="s">
        <v>353</v>
      </c>
      <c r="L62" s="813" t="s">
        <v>217</v>
      </c>
      <c r="M62" s="34" t="s">
        <v>216</v>
      </c>
      <c r="N62" s="714" t="s">
        <v>212</v>
      </c>
      <c r="O62" s="715"/>
      <c r="P62" s="715"/>
    </row>
    <row r="63" spans="1:18" s="24" customFormat="1" ht="14.25" customHeight="1" outlineLevel="1" x14ac:dyDescent="0.2">
      <c r="A63" s="814" t="s">
        <v>261</v>
      </c>
      <c r="B63" s="815"/>
      <c r="C63" s="816"/>
      <c r="D63" s="816"/>
      <c r="E63" s="816"/>
      <c r="F63" s="816"/>
      <c r="G63" s="816"/>
      <c r="H63" s="816"/>
      <c r="I63" s="816"/>
      <c r="J63" s="817"/>
      <c r="K63" s="818" t="s">
        <v>218</v>
      </c>
      <c r="L63" s="819"/>
      <c r="M63" s="819"/>
      <c r="N63" s="820"/>
      <c r="O63" s="818"/>
      <c r="P63" s="818"/>
    </row>
    <row r="64" spans="1:18" s="24" customFormat="1" ht="4.5" customHeight="1" outlineLevel="1" x14ac:dyDescent="0.2">
      <c r="B64" s="780"/>
      <c r="C64" s="821"/>
      <c r="D64" s="821"/>
      <c r="E64" s="821"/>
      <c r="F64" s="821"/>
      <c r="G64" s="821"/>
      <c r="H64" s="821"/>
      <c r="I64" s="821"/>
      <c r="J64" s="32"/>
      <c r="L64" s="822"/>
      <c r="M64" s="822"/>
    </row>
    <row r="65" spans="1:16" s="24" customFormat="1" outlineLevel="1" x14ac:dyDescent="0.2">
      <c r="A65" s="24" t="s">
        <v>348</v>
      </c>
      <c r="B65" s="823">
        <v>0.15</v>
      </c>
      <c r="J65" s="26"/>
      <c r="L65" s="822" t="s">
        <v>219</v>
      </c>
      <c r="M65" s="822" t="s">
        <v>11</v>
      </c>
    </row>
    <row r="66" spans="1:16" s="24" customFormat="1" outlineLevel="1" x14ac:dyDescent="0.2">
      <c r="A66" s="821" t="s">
        <v>354</v>
      </c>
      <c r="B66" s="780"/>
      <c r="J66" s="26"/>
      <c r="L66" s="822"/>
      <c r="M66" s="822"/>
    </row>
    <row r="67" spans="1:16" s="24" customFormat="1" outlineLevel="1" x14ac:dyDescent="0.2">
      <c r="A67" s="824" t="s">
        <v>262</v>
      </c>
      <c r="B67" s="780" t="s">
        <v>230</v>
      </c>
      <c r="C67" s="825">
        <v>3000</v>
      </c>
      <c r="D67" s="825">
        <v>3500</v>
      </c>
      <c r="E67" s="825">
        <v>3500</v>
      </c>
      <c r="F67" s="825">
        <v>3500</v>
      </c>
      <c r="G67" s="825">
        <v>3500</v>
      </c>
      <c r="H67" s="825">
        <v>3500</v>
      </c>
      <c r="I67" s="825"/>
      <c r="J67" s="826">
        <v>3500</v>
      </c>
      <c r="L67" s="822"/>
      <c r="M67" s="822"/>
    </row>
    <row r="68" spans="1:16" s="24" customFormat="1" outlineLevel="1" x14ac:dyDescent="0.2">
      <c r="A68" s="824" t="s">
        <v>263</v>
      </c>
      <c r="B68" s="780" t="s">
        <v>230</v>
      </c>
      <c r="C68" s="825"/>
      <c r="D68" s="825"/>
      <c r="E68" s="825"/>
      <c r="F68" s="825"/>
      <c r="G68" s="825"/>
      <c r="H68" s="825"/>
      <c r="I68" s="825"/>
      <c r="J68" s="826"/>
      <c r="K68" s="790"/>
      <c r="L68" s="822"/>
      <c r="M68" s="822"/>
    </row>
    <row r="69" spans="1:16" s="24" customFormat="1" ht="3" customHeight="1" outlineLevel="1" x14ac:dyDescent="0.2">
      <c r="B69" s="780"/>
      <c r="J69" s="26"/>
      <c r="K69" s="790"/>
      <c r="L69" s="822"/>
      <c r="M69" s="822"/>
    </row>
    <row r="70" spans="1:16" s="24" customFormat="1" outlineLevel="1" x14ac:dyDescent="0.2">
      <c r="A70" s="821" t="s">
        <v>264</v>
      </c>
      <c r="B70" s="780"/>
      <c r="J70" s="26"/>
      <c r="L70" s="822"/>
      <c r="M70" s="822"/>
    </row>
    <row r="71" spans="1:16" s="24" customFormat="1" outlineLevel="1" x14ac:dyDescent="0.2">
      <c r="A71" s="824" t="s">
        <v>262</v>
      </c>
      <c r="B71" s="780" t="s">
        <v>231</v>
      </c>
      <c r="C71" s="827">
        <v>0.15</v>
      </c>
      <c r="D71" s="827">
        <v>0.3</v>
      </c>
      <c r="E71" s="827">
        <v>0.3</v>
      </c>
      <c r="F71" s="827">
        <v>0.3</v>
      </c>
      <c r="G71" s="827">
        <v>0.3</v>
      </c>
      <c r="H71" s="827">
        <v>0.4</v>
      </c>
      <c r="I71" s="827"/>
      <c r="J71" s="828">
        <v>0.4</v>
      </c>
      <c r="L71" s="822"/>
      <c r="M71" s="822"/>
    </row>
    <row r="72" spans="1:16" s="24" customFormat="1" outlineLevel="1" x14ac:dyDescent="0.2">
      <c r="A72" s="824" t="s">
        <v>263</v>
      </c>
      <c r="B72" s="780" t="s">
        <v>231</v>
      </c>
      <c r="C72" s="827"/>
      <c r="D72" s="827"/>
      <c r="E72" s="827"/>
      <c r="F72" s="827"/>
      <c r="G72" s="827"/>
      <c r="H72" s="827"/>
      <c r="I72" s="827"/>
      <c r="J72" s="828"/>
      <c r="L72" s="822"/>
      <c r="M72" s="822"/>
    </row>
    <row r="73" spans="1:16" s="24" customFormat="1" ht="4.5" customHeight="1" outlineLevel="1" x14ac:dyDescent="0.2">
      <c r="B73" s="780"/>
      <c r="C73" s="821"/>
      <c r="D73" s="821"/>
      <c r="E73" s="821"/>
      <c r="F73" s="821"/>
      <c r="G73" s="821"/>
      <c r="H73" s="821"/>
      <c r="I73" s="821"/>
      <c r="J73" s="32"/>
      <c r="L73" s="822"/>
      <c r="M73" s="822"/>
    </row>
    <row r="74" spans="1:16" s="24" customFormat="1" ht="14.1" customHeight="1" outlineLevel="1" x14ac:dyDescent="0.2">
      <c r="A74" s="706" t="s">
        <v>150</v>
      </c>
      <c r="B74" s="829" t="s">
        <v>232</v>
      </c>
      <c r="C74" s="818">
        <f t="shared" ref="C74:J74" si="16">IFERROR(C76*12*C77,"N/A")</f>
        <v>0</v>
      </c>
      <c r="D74" s="818">
        <f t="shared" si="16"/>
        <v>600</v>
      </c>
      <c r="E74" s="818">
        <f t="shared" si="16"/>
        <v>600</v>
      </c>
      <c r="F74" s="818">
        <f t="shared" si="16"/>
        <v>600</v>
      </c>
      <c r="G74" s="818">
        <f t="shared" si="16"/>
        <v>600</v>
      </c>
      <c r="H74" s="818">
        <f t="shared" si="16"/>
        <v>600</v>
      </c>
      <c r="I74" s="818"/>
      <c r="J74" s="830">
        <f t="shared" si="16"/>
        <v>600</v>
      </c>
      <c r="K74" s="818" t="s">
        <v>218</v>
      </c>
      <c r="L74" s="831"/>
      <c r="M74" s="831"/>
      <c r="N74" s="820"/>
      <c r="O74" s="818"/>
      <c r="P74" s="818"/>
    </row>
    <row r="75" spans="1:16" s="24" customFormat="1" ht="4.5" customHeight="1" outlineLevel="1" x14ac:dyDescent="0.2">
      <c r="B75" s="780"/>
      <c r="C75" s="821"/>
      <c r="D75" s="821"/>
      <c r="E75" s="821"/>
      <c r="F75" s="821"/>
      <c r="G75" s="821"/>
      <c r="H75" s="821"/>
      <c r="I75" s="821"/>
      <c r="J75" s="32"/>
      <c r="L75" s="822"/>
      <c r="M75" s="822"/>
    </row>
    <row r="76" spans="1:16" s="24" customFormat="1" outlineLevel="1" x14ac:dyDescent="0.2">
      <c r="A76" s="17" t="s">
        <v>265</v>
      </c>
      <c r="B76" s="780" t="s">
        <v>230</v>
      </c>
      <c r="C76" s="825"/>
      <c r="D76" s="825">
        <v>10000</v>
      </c>
      <c r="E76" s="825">
        <v>10000</v>
      </c>
      <c r="F76" s="825">
        <v>10000</v>
      </c>
      <c r="G76" s="825">
        <v>10000</v>
      </c>
      <c r="H76" s="825">
        <v>10000</v>
      </c>
      <c r="I76" s="825"/>
      <c r="J76" s="826">
        <v>10000</v>
      </c>
      <c r="L76" s="822"/>
      <c r="M76" s="822"/>
    </row>
    <row r="77" spans="1:16" s="24" customFormat="1" outlineLevel="1" x14ac:dyDescent="0.2">
      <c r="A77" s="824" t="s">
        <v>231</v>
      </c>
      <c r="B77" s="780" t="s">
        <v>231</v>
      </c>
      <c r="C77" s="832"/>
      <c r="D77" s="832">
        <v>5.0000000000000001E-3</v>
      </c>
      <c r="E77" s="832">
        <v>5.0000000000000001E-3</v>
      </c>
      <c r="F77" s="832">
        <v>5.0000000000000001E-3</v>
      </c>
      <c r="G77" s="832">
        <v>5.0000000000000001E-3</v>
      </c>
      <c r="H77" s="832">
        <v>5.0000000000000001E-3</v>
      </c>
      <c r="I77" s="832"/>
      <c r="J77" s="833">
        <v>5.0000000000000001E-3</v>
      </c>
      <c r="K77" s="24" t="s">
        <v>220</v>
      </c>
      <c r="L77" s="822"/>
      <c r="M77" s="822"/>
    </row>
    <row r="78" spans="1:16" s="24" customFormat="1" ht="4.5" customHeight="1" outlineLevel="1" x14ac:dyDescent="0.2">
      <c r="B78" s="780"/>
      <c r="C78" s="821"/>
      <c r="D78" s="821"/>
      <c r="E78" s="821"/>
      <c r="F78" s="821"/>
      <c r="G78" s="821"/>
      <c r="H78" s="821"/>
      <c r="I78" s="821"/>
      <c r="J78" s="32"/>
      <c r="L78" s="822"/>
      <c r="M78" s="822"/>
    </row>
    <row r="79" spans="1:16" s="24" customFormat="1" ht="14.25" customHeight="1" outlineLevel="1" x14ac:dyDescent="0.2">
      <c r="A79" s="706" t="s">
        <v>266</v>
      </c>
      <c r="B79" s="829"/>
      <c r="C79" s="818">
        <f>SUM(C80:C82)</f>
        <v>0</v>
      </c>
      <c r="D79" s="818">
        <f t="shared" ref="D79:J79" si="17">SUM(D80:D82)</f>
        <v>0</v>
      </c>
      <c r="E79" s="818">
        <f t="shared" si="17"/>
        <v>0</v>
      </c>
      <c r="F79" s="818">
        <f t="shared" si="17"/>
        <v>0</v>
      </c>
      <c r="G79" s="818">
        <f t="shared" si="17"/>
        <v>0</v>
      </c>
      <c r="H79" s="818">
        <f t="shared" si="17"/>
        <v>0</v>
      </c>
      <c r="I79" s="818"/>
      <c r="J79" s="818">
        <f t="shared" si="17"/>
        <v>0</v>
      </c>
      <c r="K79" s="818" t="s">
        <v>218</v>
      </c>
      <c r="L79" s="831"/>
      <c r="M79" s="831" t="s">
        <v>222</v>
      </c>
      <c r="N79" s="820"/>
      <c r="O79" s="818"/>
      <c r="P79" s="818"/>
    </row>
    <row r="80" spans="1:16" s="24" customFormat="1" ht="4.5" customHeight="1" outlineLevel="1" x14ac:dyDescent="0.2">
      <c r="B80" s="780"/>
      <c r="C80" s="821"/>
      <c r="D80" s="821"/>
      <c r="E80" s="821"/>
      <c r="F80" s="821"/>
      <c r="G80" s="821"/>
      <c r="H80" s="821"/>
      <c r="I80" s="821"/>
      <c r="J80" s="32"/>
      <c r="L80" s="822"/>
      <c r="M80" s="822"/>
    </row>
    <row r="81" spans="1:16" outlineLevel="1" x14ac:dyDescent="0.25">
      <c r="A81" s="17" t="s">
        <v>267</v>
      </c>
      <c r="B81" s="724" t="s">
        <v>9</v>
      </c>
      <c r="C81" s="834">
        <f>IFERROR('Liquidità, pianif I e F'!F34,"N/A")</f>
        <v>0</v>
      </c>
      <c r="D81" s="834">
        <f>IFERROR('Liquidità, pianif I e F'!G34,"N/A")</f>
        <v>0</v>
      </c>
      <c r="E81" s="834">
        <f>IFERROR('Liquidità, pianif I e F'!H34,"N/A")</f>
        <v>0</v>
      </c>
      <c r="F81" s="834">
        <f>IFERROR('Liquidità, pianif I e F'!I34,"N/A")</f>
        <v>0</v>
      </c>
      <c r="G81" s="834">
        <f>IFERROR('Liquidità, pianif I e F'!J34,"N/A")</f>
        <v>0</v>
      </c>
      <c r="H81" s="834">
        <f>IFERROR('Liquidità, pianif I e F'!K34,"N/A")</f>
        <v>0</v>
      </c>
      <c r="I81" s="834"/>
      <c r="J81" s="835">
        <f>IFERROR('Liquidità, pianif I e F'!M34,"N/A")</f>
        <v>0</v>
      </c>
      <c r="K81" s="836" t="s">
        <v>223</v>
      </c>
      <c r="L81" s="837"/>
      <c r="M81" s="837"/>
    </row>
    <row r="82" spans="1:16" outlineLevel="1" x14ac:dyDescent="0.25">
      <c r="A82" s="17" t="s">
        <v>268</v>
      </c>
      <c r="B82" s="724" t="s">
        <v>9</v>
      </c>
      <c r="C82" s="825"/>
      <c r="D82" s="825"/>
      <c r="E82" s="825"/>
      <c r="F82" s="825"/>
      <c r="G82" s="825"/>
      <c r="H82" s="825"/>
      <c r="I82" s="825"/>
      <c r="J82" s="826"/>
      <c r="K82" s="836"/>
      <c r="L82" s="837"/>
      <c r="M82" s="837"/>
    </row>
    <row r="83" spans="1:16" s="24" customFormat="1" ht="4.5" customHeight="1" outlineLevel="1" x14ac:dyDescent="0.2">
      <c r="B83" s="780"/>
      <c r="C83" s="821"/>
      <c r="D83" s="821"/>
      <c r="E83" s="821"/>
      <c r="F83" s="821"/>
      <c r="G83" s="821"/>
      <c r="H83" s="821"/>
      <c r="I83" s="821"/>
      <c r="J83" s="32"/>
      <c r="L83" s="822"/>
      <c r="M83" s="822"/>
    </row>
    <row r="84" spans="1:16" s="24" customFormat="1" ht="14.25" customHeight="1" outlineLevel="1" x14ac:dyDescent="0.2">
      <c r="A84" s="706" t="s">
        <v>151</v>
      </c>
      <c r="B84" s="829" t="s">
        <v>9</v>
      </c>
      <c r="C84" s="818">
        <f t="shared" ref="C84:J84" si="18">IFERROR(C86*C87,"N/A")</f>
        <v>0</v>
      </c>
      <c r="D84" s="818">
        <f t="shared" si="18"/>
        <v>1000</v>
      </c>
      <c r="E84" s="818">
        <f t="shared" si="18"/>
        <v>1000</v>
      </c>
      <c r="F84" s="818">
        <f t="shared" si="18"/>
        <v>1000</v>
      </c>
      <c r="G84" s="818">
        <f t="shared" si="18"/>
        <v>1000</v>
      </c>
      <c r="H84" s="818">
        <f t="shared" si="18"/>
        <v>1000</v>
      </c>
      <c r="I84" s="818"/>
      <c r="J84" s="830">
        <f t="shared" si="18"/>
        <v>1000</v>
      </c>
      <c r="K84" s="818" t="s">
        <v>218</v>
      </c>
      <c r="L84" s="831"/>
      <c r="M84" s="831"/>
      <c r="N84" s="820"/>
      <c r="O84" s="818"/>
      <c r="P84" s="818"/>
    </row>
    <row r="85" spans="1:16" s="24" customFormat="1" ht="4.5" customHeight="1" outlineLevel="1" x14ac:dyDescent="0.2">
      <c r="B85" s="780"/>
      <c r="C85" s="821"/>
      <c r="D85" s="821"/>
      <c r="E85" s="821"/>
      <c r="F85" s="821"/>
      <c r="G85" s="821"/>
      <c r="H85" s="821"/>
      <c r="I85" s="821"/>
      <c r="J85" s="32"/>
      <c r="L85" s="822"/>
      <c r="M85" s="822"/>
    </row>
    <row r="86" spans="1:16" s="24" customFormat="1" outlineLevel="1" x14ac:dyDescent="0.2">
      <c r="A86" s="17" t="s">
        <v>269</v>
      </c>
      <c r="B86" s="780" t="s">
        <v>9</v>
      </c>
      <c r="C86" s="825"/>
      <c r="D86" s="825">
        <v>10000</v>
      </c>
      <c r="E86" s="825">
        <v>10000</v>
      </c>
      <c r="F86" s="825">
        <v>10000</v>
      </c>
      <c r="G86" s="825">
        <v>10000</v>
      </c>
      <c r="H86" s="825">
        <v>10000</v>
      </c>
      <c r="I86" s="825"/>
      <c r="J86" s="826">
        <v>10000</v>
      </c>
      <c r="L86" s="822"/>
      <c r="M86" s="822"/>
    </row>
    <row r="87" spans="1:16" s="24" customFormat="1" outlineLevel="1" x14ac:dyDescent="0.2">
      <c r="A87" s="824" t="s">
        <v>231</v>
      </c>
      <c r="B87" s="780" t="s">
        <v>231</v>
      </c>
      <c r="C87" s="827"/>
      <c r="D87" s="827">
        <v>0.1</v>
      </c>
      <c r="E87" s="827">
        <v>0.1</v>
      </c>
      <c r="F87" s="827">
        <v>0.1</v>
      </c>
      <c r="G87" s="827">
        <v>0.1</v>
      </c>
      <c r="H87" s="827">
        <v>0.1</v>
      </c>
      <c r="I87" s="827"/>
      <c r="J87" s="828">
        <v>0.1</v>
      </c>
      <c r="K87" s="24" t="s">
        <v>220</v>
      </c>
      <c r="L87" s="822"/>
      <c r="M87" s="822"/>
    </row>
    <row r="88" spans="1:16" s="24" customFormat="1" ht="4.5" customHeight="1" outlineLevel="1" x14ac:dyDescent="0.2">
      <c r="B88" s="780"/>
      <c r="C88" s="821"/>
      <c r="D88" s="821"/>
      <c r="E88" s="821"/>
      <c r="F88" s="821"/>
      <c r="G88" s="821"/>
      <c r="H88" s="821"/>
      <c r="I88" s="821"/>
      <c r="J88" s="32"/>
      <c r="L88" s="822"/>
      <c r="M88" s="822"/>
    </row>
    <row r="89" spans="1:16" s="24" customFormat="1" ht="14.25" customHeight="1" outlineLevel="1" x14ac:dyDescent="0.2">
      <c r="A89" s="706" t="s">
        <v>430</v>
      </c>
      <c r="B89" s="829" t="s">
        <v>9</v>
      </c>
      <c r="C89" s="818">
        <f t="shared" ref="C89:J89" si="19">IFERROR(C91*C92,"N/A")</f>
        <v>0</v>
      </c>
      <c r="D89" s="818">
        <f t="shared" si="19"/>
        <v>1000</v>
      </c>
      <c r="E89" s="818">
        <f t="shared" si="19"/>
        <v>1000</v>
      </c>
      <c r="F89" s="818">
        <f t="shared" si="19"/>
        <v>1000</v>
      </c>
      <c r="G89" s="818">
        <f t="shared" si="19"/>
        <v>1000</v>
      </c>
      <c r="H89" s="818">
        <f t="shared" si="19"/>
        <v>1000</v>
      </c>
      <c r="I89" s="818"/>
      <c r="J89" s="830">
        <f t="shared" si="19"/>
        <v>1000</v>
      </c>
      <c r="K89" s="818" t="s">
        <v>218</v>
      </c>
      <c r="L89" s="831"/>
      <c r="M89" s="831"/>
      <c r="N89" s="820"/>
      <c r="O89" s="818"/>
      <c r="P89" s="818"/>
    </row>
    <row r="90" spans="1:16" s="24" customFormat="1" ht="4.5" customHeight="1" outlineLevel="1" x14ac:dyDescent="0.2">
      <c r="B90" s="780"/>
      <c r="C90" s="821"/>
      <c r="D90" s="821"/>
      <c r="E90" s="821"/>
      <c r="F90" s="821"/>
      <c r="G90" s="821"/>
      <c r="H90" s="821"/>
      <c r="I90" s="821"/>
      <c r="J90" s="32"/>
      <c r="L90" s="822"/>
      <c r="M90" s="822"/>
    </row>
    <row r="91" spans="1:16" s="24" customFormat="1" outlineLevel="1" x14ac:dyDescent="0.2">
      <c r="A91" s="17" t="s">
        <v>269</v>
      </c>
      <c r="B91" s="780" t="s">
        <v>9</v>
      </c>
      <c r="C91" s="825"/>
      <c r="D91" s="825">
        <v>10000</v>
      </c>
      <c r="E91" s="825">
        <v>10000</v>
      </c>
      <c r="F91" s="825">
        <v>10000</v>
      </c>
      <c r="G91" s="825">
        <v>10000</v>
      </c>
      <c r="H91" s="825">
        <v>10000</v>
      </c>
      <c r="I91" s="825"/>
      <c r="J91" s="826">
        <v>10000</v>
      </c>
      <c r="L91" s="822"/>
      <c r="M91" s="822"/>
    </row>
    <row r="92" spans="1:16" s="24" customFormat="1" outlineLevel="1" x14ac:dyDescent="0.2">
      <c r="A92" s="824" t="s">
        <v>231</v>
      </c>
      <c r="B92" s="780" t="s">
        <v>231</v>
      </c>
      <c r="C92" s="827"/>
      <c r="D92" s="827">
        <v>0.1</v>
      </c>
      <c r="E92" s="827">
        <v>0.1</v>
      </c>
      <c r="F92" s="827">
        <v>0.1</v>
      </c>
      <c r="G92" s="827">
        <v>0.1</v>
      </c>
      <c r="H92" s="827">
        <v>0.1</v>
      </c>
      <c r="I92" s="827"/>
      <c r="J92" s="828">
        <v>0.1</v>
      </c>
      <c r="K92" s="24" t="s">
        <v>220</v>
      </c>
      <c r="L92" s="822"/>
      <c r="M92" s="822"/>
    </row>
    <row r="93" spans="1:16" s="24" customFormat="1" ht="4.5" customHeight="1" outlineLevel="1" x14ac:dyDescent="0.2">
      <c r="B93" s="780"/>
      <c r="C93" s="821"/>
      <c r="D93" s="821"/>
      <c r="E93" s="821"/>
      <c r="F93" s="821"/>
      <c r="G93" s="821"/>
      <c r="H93" s="821"/>
      <c r="I93" s="821"/>
      <c r="J93" s="32"/>
      <c r="L93" s="822"/>
      <c r="M93" s="822"/>
    </row>
    <row r="94" spans="1:16" s="24" customFormat="1" ht="14.25" customHeight="1" outlineLevel="1" x14ac:dyDescent="0.2">
      <c r="A94" s="706" t="s">
        <v>155</v>
      </c>
      <c r="B94" s="829"/>
      <c r="C94" s="838">
        <f>SUM(C96:C97)</f>
        <v>0</v>
      </c>
      <c r="D94" s="838">
        <f t="shared" ref="D94:J94" si="20">SUM(D96:D97)</f>
        <v>0</v>
      </c>
      <c r="E94" s="838">
        <f t="shared" si="20"/>
        <v>0</v>
      </c>
      <c r="F94" s="838">
        <f t="shared" si="20"/>
        <v>0</v>
      </c>
      <c r="G94" s="838">
        <f t="shared" si="20"/>
        <v>0</v>
      </c>
      <c r="H94" s="838">
        <f t="shared" si="20"/>
        <v>0</v>
      </c>
      <c r="I94" s="838"/>
      <c r="J94" s="838">
        <f t="shared" si="20"/>
        <v>0</v>
      </c>
      <c r="K94" s="818" t="s">
        <v>218</v>
      </c>
      <c r="L94" s="831"/>
      <c r="M94" s="831" t="s">
        <v>222</v>
      </c>
      <c r="N94" s="820"/>
      <c r="O94" s="818"/>
      <c r="P94" s="818"/>
    </row>
    <row r="95" spans="1:16" s="24" customFormat="1" ht="4.5" customHeight="1" outlineLevel="1" x14ac:dyDescent="0.2">
      <c r="B95" s="780"/>
      <c r="C95" s="821"/>
      <c r="D95" s="821"/>
      <c r="E95" s="821"/>
      <c r="F95" s="821"/>
      <c r="G95" s="821"/>
      <c r="H95" s="821"/>
      <c r="I95" s="821"/>
      <c r="J95" s="32"/>
      <c r="L95" s="822"/>
      <c r="M95" s="822"/>
    </row>
    <row r="96" spans="1:16" outlineLevel="1" x14ac:dyDescent="0.25">
      <c r="A96" s="821"/>
      <c r="B96" s="724" t="s">
        <v>9</v>
      </c>
      <c r="C96" s="839"/>
      <c r="D96" s="839"/>
      <c r="E96" s="839"/>
      <c r="F96" s="839"/>
      <c r="G96" s="839"/>
      <c r="H96" s="839"/>
      <c r="I96" s="839"/>
      <c r="J96" s="840"/>
      <c r="K96" s="836"/>
      <c r="L96" s="837"/>
      <c r="M96" s="837"/>
    </row>
    <row r="97" spans="1:16" outlineLevel="1" x14ac:dyDescent="0.25">
      <c r="A97" s="821"/>
      <c r="B97" s="724" t="s">
        <v>9</v>
      </c>
      <c r="C97" s="839"/>
      <c r="D97" s="839"/>
      <c r="E97" s="839"/>
      <c r="F97" s="839"/>
      <c r="G97" s="839"/>
      <c r="H97" s="839"/>
      <c r="I97" s="839"/>
      <c r="J97" s="840"/>
      <c r="K97" s="836"/>
      <c r="L97" s="837"/>
      <c r="M97" s="837"/>
    </row>
    <row r="98" spans="1:16" s="24" customFormat="1" ht="4.5" customHeight="1" outlineLevel="1" x14ac:dyDescent="0.2">
      <c r="B98" s="780"/>
      <c r="C98" s="821"/>
      <c r="D98" s="821"/>
      <c r="E98" s="821"/>
      <c r="F98" s="821"/>
      <c r="G98" s="821"/>
      <c r="H98" s="821"/>
      <c r="I98" s="821"/>
      <c r="J98" s="32"/>
      <c r="L98" s="822"/>
      <c r="M98" s="822"/>
    </row>
    <row r="99" spans="1:16" s="24" customFormat="1" ht="14.25" customHeight="1" outlineLevel="1" x14ac:dyDescent="0.2">
      <c r="A99" s="706" t="s">
        <v>153</v>
      </c>
      <c r="B99" s="829" t="s">
        <v>233</v>
      </c>
      <c r="C99" s="818">
        <f>IFERROR(C101*C100,"N/A")</f>
        <v>0</v>
      </c>
      <c r="D99" s="818">
        <f>IFERROR(D101*D100,"N/A")</f>
        <v>600</v>
      </c>
      <c r="E99" s="818">
        <f t="shared" ref="E99:J99" si="21">IFERROR(E101*E100,"N/A")</f>
        <v>600</v>
      </c>
      <c r="F99" s="818">
        <f t="shared" si="21"/>
        <v>600</v>
      </c>
      <c r="G99" s="818">
        <f t="shared" si="21"/>
        <v>600</v>
      </c>
      <c r="H99" s="818">
        <f t="shared" si="21"/>
        <v>600</v>
      </c>
      <c r="I99" s="818"/>
      <c r="J99" s="830">
        <f t="shared" si="21"/>
        <v>600</v>
      </c>
      <c r="K99" s="818" t="s">
        <v>218</v>
      </c>
      <c r="L99" s="831"/>
      <c r="M99" s="831"/>
      <c r="N99" s="820"/>
      <c r="O99" s="818"/>
      <c r="P99" s="818"/>
    </row>
    <row r="100" spans="1:16" s="24" customFormat="1" outlineLevel="1" x14ac:dyDescent="0.2">
      <c r="A100" s="17" t="s">
        <v>269</v>
      </c>
      <c r="B100" s="829" t="s">
        <v>233</v>
      </c>
      <c r="C100" s="825"/>
      <c r="D100" s="825">
        <f t="shared" ref="D100:J100" si="22">12*500</f>
        <v>6000</v>
      </c>
      <c r="E100" s="825">
        <f t="shared" si="22"/>
        <v>6000</v>
      </c>
      <c r="F100" s="825">
        <f t="shared" si="22"/>
        <v>6000</v>
      </c>
      <c r="G100" s="825">
        <f t="shared" si="22"/>
        <v>6000</v>
      </c>
      <c r="H100" s="825">
        <f t="shared" si="22"/>
        <v>6000</v>
      </c>
      <c r="I100" s="825"/>
      <c r="J100" s="826">
        <f t="shared" si="22"/>
        <v>6000</v>
      </c>
      <c r="L100" s="822"/>
      <c r="M100" s="822"/>
    </row>
    <row r="101" spans="1:16" s="24" customFormat="1" outlineLevel="1" x14ac:dyDescent="0.2">
      <c r="A101" s="824" t="s">
        <v>231</v>
      </c>
      <c r="B101" s="780" t="s">
        <v>231</v>
      </c>
      <c r="C101" s="827"/>
      <c r="D101" s="827">
        <v>0.1</v>
      </c>
      <c r="E101" s="827">
        <v>0.1</v>
      </c>
      <c r="F101" s="827">
        <v>0.1</v>
      </c>
      <c r="G101" s="827">
        <v>0.1</v>
      </c>
      <c r="H101" s="827">
        <v>0.1</v>
      </c>
      <c r="I101" s="827"/>
      <c r="J101" s="828">
        <v>0.1</v>
      </c>
      <c r="K101" s="24" t="s">
        <v>220</v>
      </c>
      <c r="L101" s="822"/>
      <c r="M101" s="822"/>
    </row>
    <row r="102" spans="1:16" s="24" customFormat="1" ht="4.5" customHeight="1" outlineLevel="1" x14ac:dyDescent="0.2">
      <c r="B102" s="780"/>
      <c r="C102" s="821"/>
      <c r="D102" s="821"/>
      <c r="E102" s="821"/>
      <c r="F102" s="821"/>
      <c r="G102" s="821"/>
      <c r="H102" s="821"/>
      <c r="I102" s="821"/>
      <c r="J102" s="32"/>
      <c r="L102" s="822"/>
      <c r="M102" s="822"/>
    </row>
    <row r="103" spans="1:16" s="24" customFormat="1" ht="14.25" customHeight="1" outlineLevel="1" x14ac:dyDescent="0.2">
      <c r="A103" s="706" t="s">
        <v>270</v>
      </c>
      <c r="B103" s="829" t="s">
        <v>9</v>
      </c>
      <c r="C103" s="838">
        <f>C105+C109+C112+C114</f>
        <v>0</v>
      </c>
      <c r="D103" s="838">
        <f>D105+D109+D112+D114</f>
        <v>2550</v>
      </c>
      <c r="E103" s="838">
        <f t="shared" ref="E103:J103" si="23">E105+E109+E112+E114</f>
        <v>2550</v>
      </c>
      <c r="F103" s="838">
        <f t="shared" si="23"/>
        <v>2250</v>
      </c>
      <c r="G103" s="838">
        <f t="shared" si="23"/>
        <v>2100</v>
      </c>
      <c r="H103" s="838">
        <f t="shared" si="23"/>
        <v>2150</v>
      </c>
      <c r="I103" s="838"/>
      <c r="J103" s="838">
        <f t="shared" si="23"/>
        <v>2150</v>
      </c>
      <c r="K103" s="818" t="s">
        <v>218</v>
      </c>
      <c r="L103" s="831"/>
      <c r="M103" s="831"/>
      <c r="N103" s="820"/>
      <c r="O103" s="818"/>
      <c r="P103" s="818"/>
    </row>
    <row r="104" spans="1:16" s="24" customFormat="1" ht="4.5" customHeight="1" outlineLevel="1" x14ac:dyDescent="0.2">
      <c r="B104" s="780"/>
      <c r="C104" s="821"/>
      <c r="D104" s="821"/>
      <c r="E104" s="821"/>
      <c r="F104" s="821"/>
      <c r="G104" s="821"/>
      <c r="H104" s="821"/>
      <c r="I104" s="821"/>
      <c r="J104" s="32"/>
      <c r="L104" s="822"/>
      <c r="M104" s="822"/>
    </row>
    <row r="105" spans="1:16" s="24" customFormat="1" outlineLevel="1" x14ac:dyDescent="0.2">
      <c r="A105" s="841" t="s">
        <v>271</v>
      </c>
      <c r="B105" s="780"/>
      <c r="C105" s="842">
        <f>C106*C107</f>
        <v>0</v>
      </c>
      <c r="D105" s="842">
        <f t="shared" ref="D105:J105" si="24">D106*D107</f>
        <v>150</v>
      </c>
      <c r="E105" s="842">
        <f t="shared" si="24"/>
        <v>150</v>
      </c>
      <c r="F105" s="842">
        <f t="shared" si="24"/>
        <v>150</v>
      </c>
      <c r="G105" s="842">
        <f t="shared" si="24"/>
        <v>150</v>
      </c>
      <c r="H105" s="842">
        <f t="shared" si="24"/>
        <v>200</v>
      </c>
      <c r="I105" s="842"/>
      <c r="J105" s="843">
        <f t="shared" si="24"/>
        <v>200</v>
      </c>
      <c r="L105" s="822"/>
      <c r="M105" s="822"/>
    </row>
    <row r="106" spans="1:16" s="24" customFormat="1" outlineLevel="1" x14ac:dyDescent="0.2">
      <c r="A106" s="824" t="s">
        <v>272</v>
      </c>
      <c r="B106" s="780" t="s">
        <v>355</v>
      </c>
      <c r="C106" s="825"/>
      <c r="D106" s="825">
        <v>500</v>
      </c>
      <c r="E106" s="825">
        <v>500</v>
      </c>
      <c r="F106" s="825">
        <v>500</v>
      </c>
      <c r="G106" s="825">
        <v>500</v>
      </c>
      <c r="H106" s="825">
        <v>500</v>
      </c>
      <c r="I106" s="825"/>
      <c r="J106" s="826">
        <v>500</v>
      </c>
      <c r="L106" s="822"/>
      <c r="M106" s="822"/>
    </row>
    <row r="107" spans="1:16" s="24" customFormat="1" outlineLevel="1" x14ac:dyDescent="0.2">
      <c r="A107" s="824" t="s">
        <v>273</v>
      </c>
      <c r="B107" s="780" t="s">
        <v>234</v>
      </c>
      <c r="C107" s="844"/>
      <c r="D107" s="844">
        <f t="shared" ref="D107:J107" si="25">SUM(D71:D72)</f>
        <v>0.3</v>
      </c>
      <c r="E107" s="844">
        <f t="shared" si="25"/>
        <v>0.3</v>
      </c>
      <c r="F107" s="844">
        <f t="shared" si="25"/>
        <v>0.3</v>
      </c>
      <c r="G107" s="844">
        <f t="shared" si="25"/>
        <v>0.3</v>
      </c>
      <c r="H107" s="844">
        <f t="shared" si="25"/>
        <v>0.4</v>
      </c>
      <c r="I107" s="844"/>
      <c r="J107" s="845">
        <f t="shared" si="25"/>
        <v>0.4</v>
      </c>
      <c r="L107" s="822"/>
      <c r="M107" s="822"/>
    </row>
    <row r="108" spans="1:16" s="24" customFormat="1" outlineLevel="1" x14ac:dyDescent="0.2">
      <c r="B108" s="780"/>
      <c r="C108" s="842"/>
      <c r="D108" s="842"/>
      <c r="E108" s="842"/>
      <c r="F108" s="842"/>
      <c r="G108" s="842"/>
      <c r="H108" s="842"/>
      <c r="I108" s="842"/>
      <c r="J108" s="843"/>
      <c r="L108" s="822"/>
      <c r="M108" s="822"/>
    </row>
    <row r="109" spans="1:16" s="24" customFormat="1" outlineLevel="1" x14ac:dyDescent="0.2">
      <c r="A109" s="841" t="s">
        <v>274</v>
      </c>
      <c r="B109" s="780"/>
      <c r="C109" s="842">
        <f t="shared" ref="C109:J109" si="26">C110*12</f>
        <v>0</v>
      </c>
      <c r="D109" s="842">
        <f>D110*12</f>
        <v>1200</v>
      </c>
      <c r="E109" s="842">
        <f t="shared" si="26"/>
        <v>1200</v>
      </c>
      <c r="F109" s="842">
        <f t="shared" si="26"/>
        <v>1200</v>
      </c>
      <c r="G109" s="842">
        <f t="shared" si="26"/>
        <v>1200</v>
      </c>
      <c r="H109" s="842">
        <f t="shared" si="26"/>
        <v>1200</v>
      </c>
      <c r="I109" s="842"/>
      <c r="J109" s="843">
        <f t="shared" si="26"/>
        <v>1200</v>
      </c>
      <c r="K109" s="836"/>
      <c r="L109" s="822"/>
      <c r="M109" s="822"/>
    </row>
    <row r="110" spans="1:16" s="24" customFormat="1" outlineLevel="1" x14ac:dyDescent="0.2">
      <c r="A110" s="24" t="s">
        <v>275</v>
      </c>
      <c r="B110" s="780" t="s">
        <v>230</v>
      </c>
      <c r="C110" s="825">
        <v>0</v>
      </c>
      <c r="D110" s="825">
        <v>100</v>
      </c>
      <c r="E110" s="825">
        <v>100</v>
      </c>
      <c r="F110" s="825">
        <v>100</v>
      </c>
      <c r="G110" s="825">
        <v>100</v>
      </c>
      <c r="H110" s="825">
        <v>100</v>
      </c>
      <c r="I110" s="825"/>
      <c r="J110" s="826">
        <v>100</v>
      </c>
      <c r="L110" s="822"/>
      <c r="M110" s="822"/>
    </row>
    <row r="111" spans="1:16" s="24" customFormat="1" outlineLevel="1" x14ac:dyDescent="0.2">
      <c r="B111" s="780"/>
      <c r="J111" s="26"/>
      <c r="L111" s="822"/>
      <c r="M111" s="822"/>
    </row>
    <row r="112" spans="1:16" s="24" customFormat="1" outlineLevel="1" x14ac:dyDescent="0.2">
      <c r="A112" s="821" t="s">
        <v>276</v>
      </c>
      <c r="B112" s="780" t="s">
        <v>232</v>
      </c>
      <c r="C112" s="842">
        <v>0</v>
      </c>
      <c r="D112" s="842">
        <v>300</v>
      </c>
      <c r="E112" s="842">
        <v>300</v>
      </c>
      <c r="F112" s="842">
        <v>300</v>
      </c>
      <c r="G112" s="842">
        <v>300</v>
      </c>
      <c r="H112" s="842">
        <v>300</v>
      </c>
      <c r="I112" s="842"/>
      <c r="J112" s="843">
        <v>300</v>
      </c>
      <c r="L112" s="822"/>
      <c r="M112" s="822"/>
    </row>
    <row r="113" spans="1:16" s="24" customFormat="1" outlineLevel="1" x14ac:dyDescent="0.2">
      <c r="B113" s="780"/>
      <c r="C113" s="846"/>
      <c r="D113" s="846"/>
      <c r="E113" s="846"/>
      <c r="F113" s="846"/>
      <c r="G113" s="846"/>
      <c r="H113" s="846"/>
      <c r="I113" s="846"/>
      <c r="J113" s="847"/>
      <c r="L113" s="822"/>
      <c r="M113" s="822"/>
    </row>
    <row r="114" spans="1:16" s="24" customFormat="1" outlineLevel="1" x14ac:dyDescent="0.2">
      <c r="A114" s="821" t="s">
        <v>277</v>
      </c>
      <c r="B114" s="780"/>
      <c r="C114" s="842">
        <f t="shared" ref="C114:J114" si="27">IFERROR(C115+C119,"N/A")</f>
        <v>0</v>
      </c>
      <c r="D114" s="842">
        <f t="shared" si="27"/>
        <v>900</v>
      </c>
      <c r="E114" s="842">
        <f t="shared" si="27"/>
        <v>900</v>
      </c>
      <c r="F114" s="842">
        <f t="shared" si="27"/>
        <v>600</v>
      </c>
      <c r="G114" s="842">
        <f t="shared" si="27"/>
        <v>450</v>
      </c>
      <c r="H114" s="842">
        <f t="shared" si="27"/>
        <v>450</v>
      </c>
      <c r="I114" s="842"/>
      <c r="J114" s="843">
        <f t="shared" si="27"/>
        <v>450</v>
      </c>
      <c r="K114" s="836"/>
      <c r="L114" s="822" t="s">
        <v>358</v>
      </c>
      <c r="M114" s="822"/>
    </row>
    <row r="115" spans="1:16" s="24" customFormat="1" outlineLevel="1" x14ac:dyDescent="0.25">
      <c r="A115" s="824" t="s">
        <v>278</v>
      </c>
      <c r="B115" s="780"/>
      <c r="C115" s="834">
        <f t="shared" ref="C115:J115" si="28">IFERROR(C116*C117,"N/A")</f>
        <v>0</v>
      </c>
      <c r="D115" s="834">
        <f t="shared" si="28"/>
        <v>900</v>
      </c>
      <c r="E115" s="834">
        <f t="shared" si="28"/>
        <v>900</v>
      </c>
      <c r="F115" s="834">
        <f t="shared" si="28"/>
        <v>600</v>
      </c>
      <c r="G115" s="834">
        <f t="shared" si="28"/>
        <v>450</v>
      </c>
      <c r="H115" s="834">
        <f t="shared" si="28"/>
        <v>450</v>
      </c>
      <c r="I115" s="834"/>
      <c r="J115" s="835">
        <f t="shared" si="28"/>
        <v>450</v>
      </c>
      <c r="L115" s="822"/>
      <c r="M115" s="822"/>
    </row>
    <row r="116" spans="1:16" s="24" customFormat="1" outlineLevel="1" x14ac:dyDescent="0.25">
      <c r="A116" s="848" t="s">
        <v>356</v>
      </c>
      <c r="B116" s="780" t="s">
        <v>8</v>
      </c>
      <c r="C116" s="849">
        <v>0</v>
      </c>
      <c r="D116" s="849">
        <v>0.05</v>
      </c>
      <c r="E116" s="849">
        <v>0.05</v>
      </c>
      <c r="F116" s="849">
        <v>0.05</v>
      </c>
      <c r="G116" s="849">
        <v>0.05</v>
      </c>
      <c r="H116" s="849">
        <v>0.05</v>
      </c>
      <c r="I116" s="849"/>
      <c r="J116" s="850">
        <v>0.05</v>
      </c>
      <c r="K116" s="851"/>
      <c r="L116" s="852"/>
      <c r="M116" s="822"/>
    </row>
    <row r="117" spans="1:16" s="24" customFormat="1" ht="15.75" customHeight="1" outlineLevel="1" x14ac:dyDescent="0.2">
      <c r="A117" s="848" t="s">
        <v>279</v>
      </c>
      <c r="B117" s="780" t="s">
        <v>233</v>
      </c>
      <c r="C117" s="825">
        <v>0</v>
      </c>
      <c r="D117" s="825">
        <f>12*1500</f>
        <v>18000</v>
      </c>
      <c r="E117" s="825">
        <f>12*1500</f>
        <v>18000</v>
      </c>
      <c r="F117" s="825">
        <f>12*1000</f>
        <v>12000</v>
      </c>
      <c r="G117" s="825">
        <f>12*750</f>
        <v>9000</v>
      </c>
      <c r="H117" s="825">
        <f t="shared" ref="H117:J117" si="29">12*750</f>
        <v>9000</v>
      </c>
      <c r="I117" s="825"/>
      <c r="J117" s="826">
        <f t="shared" si="29"/>
        <v>9000</v>
      </c>
      <c r="L117" s="822"/>
      <c r="M117" s="822"/>
    </row>
    <row r="118" spans="1:16" s="24" customFormat="1" outlineLevel="1" x14ac:dyDescent="0.2">
      <c r="B118" s="780"/>
      <c r="D118" s="846"/>
      <c r="E118" s="846"/>
      <c r="F118" s="846"/>
      <c r="G118" s="846"/>
      <c r="H118" s="846"/>
      <c r="I118" s="846"/>
      <c r="J118" s="847"/>
      <c r="L118" s="822"/>
      <c r="M118" s="822"/>
    </row>
    <row r="119" spans="1:16" s="24" customFormat="1" outlineLevel="1" x14ac:dyDescent="0.25">
      <c r="A119" s="824" t="s">
        <v>280</v>
      </c>
      <c r="B119" s="780"/>
      <c r="C119" s="834">
        <f t="shared" ref="C119:J119" si="30">C120*C121</f>
        <v>0</v>
      </c>
      <c r="D119" s="834">
        <f t="shared" si="30"/>
        <v>0</v>
      </c>
      <c r="E119" s="834">
        <f t="shared" si="30"/>
        <v>0</v>
      </c>
      <c r="F119" s="834">
        <f t="shared" si="30"/>
        <v>0</v>
      </c>
      <c r="G119" s="834">
        <f t="shared" si="30"/>
        <v>0</v>
      </c>
      <c r="H119" s="834">
        <f t="shared" si="30"/>
        <v>0</v>
      </c>
      <c r="I119" s="834"/>
      <c r="J119" s="835">
        <f t="shared" si="30"/>
        <v>0</v>
      </c>
      <c r="K119" s="851"/>
      <c r="L119" s="822"/>
      <c r="M119" s="822"/>
    </row>
    <row r="120" spans="1:16" s="24" customFormat="1" outlineLevel="1" x14ac:dyDescent="0.25">
      <c r="A120" s="848" t="s">
        <v>357</v>
      </c>
      <c r="B120" s="780" t="s">
        <v>235</v>
      </c>
      <c r="C120" s="853"/>
      <c r="D120" s="853"/>
      <c r="E120" s="853"/>
      <c r="F120" s="853"/>
      <c r="G120" s="853"/>
      <c r="H120" s="853"/>
      <c r="I120" s="853"/>
      <c r="J120" s="854"/>
      <c r="K120" s="851"/>
      <c r="L120" s="852"/>
      <c r="M120" s="822"/>
    </row>
    <row r="121" spans="1:16" s="24" customFormat="1" outlineLevel="1" x14ac:dyDescent="0.25">
      <c r="A121" s="848" t="s">
        <v>281</v>
      </c>
      <c r="B121" s="780" t="s">
        <v>236</v>
      </c>
      <c r="C121" s="825"/>
      <c r="D121" s="825"/>
      <c r="E121" s="825"/>
      <c r="F121" s="825"/>
      <c r="G121" s="825"/>
      <c r="H121" s="825"/>
      <c r="I121" s="825"/>
      <c r="J121" s="826"/>
      <c r="K121" s="851"/>
      <c r="L121" s="822" t="s">
        <v>358</v>
      </c>
      <c r="M121" s="822"/>
    </row>
    <row r="122" spans="1:16" s="24" customFormat="1" ht="4.5" customHeight="1" outlineLevel="1" x14ac:dyDescent="0.2">
      <c r="B122" s="780"/>
      <c r="C122" s="821"/>
      <c r="D122" s="821"/>
      <c r="E122" s="821"/>
      <c r="F122" s="821"/>
      <c r="G122" s="821"/>
      <c r="H122" s="821"/>
      <c r="I122" s="821"/>
      <c r="J122" s="32"/>
      <c r="L122" s="822"/>
      <c r="M122" s="822"/>
    </row>
    <row r="123" spans="1:16" s="24" customFormat="1" ht="14.25" customHeight="1" outlineLevel="1" x14ac:dyDescent="0.2">
      <c r="A123" s="706" t="s">
        <v>282</v>
      </c>
      <c r="B123" s="829"/>
      <c r="C123" s="838">
        <f>C125</f>
        <v>0</v>
      </c>
      <c r="D123" s="838">
        <f t="shared" ref="D123:J123" si="31">D125</f>
        <v>0</v>
      </c>
      <c r="E123" s="838">
        <f t="shared" si="31"/>
        <v>0</v>
      </c>
      <c r="F123" s="838">
        <f t="shared" si="31"/>
        <v>0</v>
      </c>
      <c r="G123" s="838">
        <f t="shared" si="31"/>
        <v>0</v>
      </c>
      <c r="H123" s="838">
        <f t="shared" si="31"/>
        <v>0</v>
      </c>
      <c r="I123" s="838"/>
      <c r="J123" s="838">
        <f t="shared" si="31"/>
        <v>0</v>
      </c>
      <c r="K123" s="818" t="s">
        <v>218</v>
      </c>
      <c r="L123" s="831"/>
      <c r="M123" s="831"/>
      <c r="N123" s="820"/>
      <c r="O123" s="818"/>
      <c r="P123" s="818"/>
    </row>
    <row r="124" spans="1:16" s="24" customFormat="1" ht="4.5" customHeight="1" outlineLevel="1" x14ac:dyDescent="0.2">
      <c r="B124" s="780"/>
      <c r="C124" s="821"/>
      <c r="D124" s="821"/>
      <c r="E124" s="821"/>
      <c r="F124" s="821"/>
      <c r="G124" s="821"/>
      <c r="H124" s="821"/>
      <c r="I124" s="821"/>
      <c r="J124" s="32"/>
      <c r="L124" s="822"/>
      <c r="M124" s="822"/>
    </row>
    <row r="125" spans="1:16" outlineLevel="1" x14ac:dyDescent="0.25">
      <c r="A125" s="17" t="s">
        <v>282</v>
      </c>
      <c r="B125" s="724" t="s">
        <v>9</v>
      </c>
      <c r="C125" s="834">
        <f>IFERROR('Liquidità, pianif I e F'!F34,"N/A")</f>
        <v>0</v>
      </c>
      <c r="D125" s="834">
        <f>IFERROR('Liquidità, pianif I e F'!G34,"N/A")</f>
        <v>0</v>
      </c>
      <c r="E125" s="834">
        <f>IFERROR('Liquidità, pianif I e F'!H34,"N/A")</f>
        <v>0</v>
      </c>
      <c r="F125" s="834">
        <f>IFERROR('Liquidità, pianif I e F'!I34,"N/A")</f>
        <v>0</v>
      </c>
      <c r="G125" s="834">
        <f>IFERROR('Liquidità, pianif I e F'!J34,"N/A")</f>
        <v>0</v>
      </c>
      <c r="H125" s="834">
        <f>IFERROR('Liquidità, pianif I e F'!K34,"N/A")</f>
        <v>0</v>
      </c>
      <c r="I125" s="834"/>
      <c r="J125" s="835">
        <f>IFERROR('Liquidità, pianif I e F'!M34,"N/A")</f>
        <v>0</v>
      </c>
      <c r="K125" s="836" t="s">
        <v>223</v>
      </c>
      <c r="L125" s="852"/>
      <c r="M125" s="837"/>
    </row>
    <row r="126" spans="1:16" s="24" customFormat="1" ht="4.5" customHeight="1" outlineLevel="1" x14ac:dyDescent="0.2">
      <c r="B126" s="780"/>
      <c r="C126" s="821"/>
      <c r="D126" s="821"/>
      <c r="E126" s="821"/>
      <c r="F126" s="821"/>
      <c r="G126" s="821"/>
      <c r="H126" s="821"/>
      <c r="I126" s="821"/>
      <c r="J126" s="32"/>
      <c r="L126" s="822"/>
      <c r="M126" s="822"/>
    </row>
    <row r="127" spans="1:16" s="24" customFormat="1" outlineLevel="1" x14ac:dyDescent="0.2">
      <c r="A127" s="814" t="s">
        <v>144</v>
      </c>
      <c r="B127" s="815"/>
      <c r="C127" s="816"/>
      <c r="D127" s="816"/>
      <c r="E127" s="816"/>
      <c r="F127" s="816"/>
      <c r="G127" s="816"/>
      <c r="H127" s="816"/>
      <c r="I127" s="816"/>
      <c r="J127" s="817"/>
      <c r="K127" s="818" t="s">
        <v>218</v>
      </c>
      <c r="L127" s="819"/>
      <c r="M127" s="819"/>
      <c r="N127" s="816"/>
      <c r="O127" s="816"/>
      <c r="P127" s="816"/>
    </row>
    <row r="128" spans="1:16" s="24" customFormat="1" outlineLevel="1" x14ac:dyDescent="0.2">
      <c r="A128" s="24" t="s">
        <v>283</v>
      </c>
      <c r="B128" s="780"/>
      <c r="C128" s="849"/>
      <c r="D128" s="849"/>
      <c r="E128" s="849"/>
      <c r="F128" s="849"/>
      <c r="G128" s="849"/>
      <c r="H128" s="849"/>
      <c r="I128" s="849"/>
      <c r="J128" s="850"/>
      <c r="L128" s="822"/>
      <c r="M128" s="822"/>
    </row>
    <row r="131" spans="1:1" x14ac:dyDescent="0.25">
      <c r="A131" s="855"/>
    </row>
    <row r="132" spans="1:1" x14ac:dyDescent="0.25">
      <c r="A132" s="855"/>
    </row>
    <row r="133" spans="1:1" x14ac:dyDescent="0.25">
      <c r="A133" s="855"/>
    </row>
    <row r="134" spans="1:1" x14ac:dyDescent="0.25">
      <c r="A134" s="855"/>
    </row>
    <row r="135" spans="1:1" x14ac:dyDescent="0.25">
      <c r="A135" s="855"/>
    </row>
  </sheetData>
  <sheetProtection sheet="1" objects="1" scenarios="1"/>
  <mergeCells count="1">
    <mergeCell ref="A5:P5"/>
  </mergeCells>
  <hyperlinks>
    <hyperlink ref="M94" r:id="rId1" display="Grundlagenbericht Agroscope"/>
    <hyperlink ref="M79" r:id="rId2" display="Grundlagenbericht Agroscope"/>
  </hyperlinks>
  <pageMargins left="0.7" right="0.7" top="0.78740157499999996" bottom="0.78740157499999996" header="0.3" footer="0.3"/>
  <pageSetup paperSize="8" scale="40" fitToWidth="0" orientation="landscape"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2:S59"/>
  <sheetViews>
    <sheetView view="pageBreakPreview" topLeftCell="A6" zoomScale="80" zoomScaleNormal="100" zoomScaleSheetLayoutView="80" workbookViewId="0">
      <selection activeCell="E22" sqref="E22"/>
    </sheetView>
  </sheetViews>
  <sheetFormatPr baseColWidth="10" defaultColWidth="10.625" defaultRowHeight="15.75" x14ac:dyDescent="0.2"/>
  <cols>
    <col min="1" max="1" width="10.625" style="24"/>
    <col min="2" max="2" width="60.625" style="24" customWidth="1"/>
    <col min="3" max="3" width="13.625" style="24" customWidth="1"/>
    <col min="4" max="4" width="20.25" style="24" customWidth="1"/>
    <col min="5" max="5" width="15.875" style="24" customWidth="1"/>
    <col min="6" max="6" width="16.25" style="24" customWidth="1"/>
    <col min="7" max="7" width="40.375" style="24" customWidth="1"/>
    <col min="8" max="8" width="18.625" style="24" customWidth="1"/>
    <col min="9" max="9" width="17.875" style="24" customWidth="1"/>
    <col min="10" max="16384" width="10.625" style="24"/>
  </cols>
  <sheetData>
    <row r="2" spans="1:19" s="17" customFormat="1" ht="17.45" customHeight="1" x14ac:dyDescent="0.2">
      <c r="A2" s="17">
        <v>2</v>
      </c>
      <c r="B2" s="65" t="s">
        <v>284</v>
      </c>
      <c r="C2" s="19">
        <v>0.33</v>
      </c>
      <c r="D2" s="19">
        <v>0.33</v>
      </c>
      <c r="E2" s="76" t="s">
        <v>405</v>
      </c>
      <c r="F2" s="20">
        <v>0</v>
      </c>
      <c r="G2" s="20">
        <v>0</v>
      </c>
      <c r="H2" s="21">
        <v>0.8</v>
      </c>
      <c r="J2" s="20"/>
      <c r="K2" s="22"/>
      <c r="M2" s="23"/>
      <c r="N2" s="19"/>
      <c r="O2" s="19"/>
    </row>
    <row r="3" spans="1:19" x14ac:dyDescent="0.2">
      <c r="C3" s="83" t="s">
        <v>395</v>
      </c>
      <c r="F3" s="26"/>
    </row>
    <row r="4" spans="1:19" x14ac:dyDescent="0.2">
      <c r="C4" s="27"/>
      <c r="D4" s="27"/>
      <c r="J4" s="27"/>
      <c r="K4" s="27"/>
      <c r="L4" s="27"/>
      <c r="M4" s="27"/>
      <c r="N4" s="27"/>
      <c r="O4" s="28"/>
    </row>
    <row r="5" spans="1:19" ht="27.95" customHeight="1" x14ac:dyDescent="0.2">
      <c r="B5" s="29"/>
      <c r="C5" s="1035" t="s">
        <v>288</v>
      </c>
      <c r="D5" s="1036"/>
      <c r="E5" s="24" t="s">
        <v>289</v>
      </c>
      <c r="G5" s="30" t="s">
        <v>291</v>
      </c>
      <c r="I5" s="31"/>
      <c r="K5" s="32"/>
      <c r="M5" s="25"/>
      <c r="N5" s="25"/>
      <c r="O5" s="25"/>
    </row>
    <row r="6" spans="1:19" ht="53.45" customHeight="1" x14ac:dyDescent="0.2">
      <c r="B6" s="33" t="s">
        <v>50</v>
      </c>
      <c r="C6" s="82" t="s">
        <v>394</v>
      </c>
      <c r="D6" s="34" t="s">
        <v>290</v>
      </c>
      <c r="E6" s="82" t="s">
        <v>394</v>
      </c>
      <c r="F6" s="34" t="s">
        <v>290</v>
      </c>
      <c r="G6" s="82" t="s">
        <v>394</v>
      </c>
      <c r="H6" s="34" t="s">
        <v>290</v>
      </c>
      <c r="I6" s="35" t="s">
        <v>292</v>
      </c>
      <c r="J6" s="30"/>
      <c r="K6" s="26"/>
      <c r="M6" s="36"/>
      <c r="N6" s="36"/>
      <c r="O6" s="35"/>
    </row>
    <row r="7" spans="1:19" x14ac:dyDescent="0.2">
      <c r="A7" s="17">
        <v>0</v>
      </c>
      <c r="B7" s="37" t="s">
        <v>285</v>
      </c>
      <c r="C7" s="38"/>
      <c r="D7" s="38"/>
      <c r="E7" s="38"/>
      <c r="F7" s="38"/>
      <c r="G7" s="38"/>
      <c r="I7" s="39"/>
      <c r="J7" s="38"/>
      <c r="K7" s="26"/>
      <c r="M7" s="40"/>
      <c r="N7" s="40"/>
      <c r="O7" s="41"/>
    </row>
    <row r="8" spans="1:19" s="17" customFormat="1" ht="27.6" customHeight="1" x14ac:dyDescent="0.2">
      <c r="A8" s="17">
        <v>1</v>
      </c>
      <c r="B8" s="18" t="s">
        <v>323</v>
      </c>
      <c r="C8" s="19">
        <v>0</v>
      </c>
      <c r="D8" s="19">
        <v>0</v>
      </c>
      <c r="E8" s="20">
        <v>0</v>
      </c>
      <c r="F8" s="20">
        <v>0</v>
      </c>
      <c r="G8" s="76" t="s">
        <v>405</v>
      </c>
      <c r="H8" s="76" t="s">
        <v>405</v>
      </c>
      <c r="I8" s="21">
        <v>0.8</v>
      </c>
      <c r="J8" s="20"/>
      <c r="K8" s="22"/>
      <c r="M8" s="19"/>
      <c r="N8" s="19"/>
      <c r="O8" s="19"/>
    </row>
    <row r="9" spans="1:19" s="17" customFormat="1" ht="25.5" customHeight="1" x14ac:dyDescent="0.2">
      <c r="A9" s="17">
        <v>2</v>
      </c>
      <c r="B9" s="81" t="s">
        <v>393</v>
      </c>
      <c r="C9" s="23">
        <v>0.2</v>
      </c>
      <c r="D9" s="23">
        <v>0.2</v>
      </c>
      <c r="E9" s="20">
        <v>0</v>
      </c>
      <c r="F9" s="20">
        <v>0</v>
      </c>
      <c r="G9" s="76" t="s">
        <v>405</v>
      </c>
      <c r="H9" s="76" t="s">
        <v>405</v>
      </c>
      <c r="I9" s="21">
        <v>0.8</v>
      </c>
      <c r="J9" s="20"/>
      <c r="K9" s="22"/>
      <c r="M9" s="23"/>
      <c r="N9" s="19"/>
      <c r="O9" s="19"/>
    </row>
    <row r="10" spans="1:19" s="17" customFormat="1" ht="35.25" customHeight="1" x14ac:dyDescent="0.2">
      <c r="A10" s="17">
        <v>3</v>
      </c>
      <c r="B10" s="42" t="s">
        <v>452</v>
      </c>
      <c r="C10" s="23">
        <v>0</v>
      </c>
      <c r="D10" s="19">
        <v>0</v>
      </c>
      <c r="E10" s="20">
        <v>0.1</v>
      </c>
      <c r="F10" s="20">
        <v>0.2</v>
      </c>
      <c r="G10" s="57">
        <f>22%+22%*E10</f>
        <v>0.24199999999999999</v>
      </c>
      <c r="H10" s="57">
        <f>22%+22%*F10</f>
        <v>0.26400000000000001</v>
      </c>
      <c r="I10" s="21">
        <v>0.9</v>
      </c>
      <c r="J10" s="20"/>
      <c r="K10" s="43"/>
      <c r="M10" s="23"/>
      <c r="N10" s="19"/>
      <c r="O10" s="19"/>
    </row>
    <row r="11" spans="1:19" s="17" customFormat="1" ht="35.25" customHeight="1" x14ac:dyDescent="0.2">
      <c r="A11" s="17">
        <v>4</v>
      </c>
      <c r="B11" s="42" t="s">
        <v>451</v>
      </c>
      <c r="C11" s="23">
        <v>0.33</v>
      </c>
      <c r="D11" s="19">
        <v>0.33</v>
      </c>
      <c r="E11" s="20">
        <v>0</v>
      </c>
      <c r="F11" s="20">
        <v>0</v>
      </c>
      <c r="G11" s="20">
        <v>0.37</v>
      </c>
      <c r="H11" s="20">
        <v>0.37</v>
      </c>
      <c r="I11" s="21">
        <v>0.8</v>
      </c>
      <c r="J11" s="20"/>
      <c r="K11" s="43"/>
      <c r="M11" s="23"/>
      <c r="N11" s="19"/>
      <c r="O11" s="19"/>
    </row>
    <row r="12" spans="1:19" s="17" customFormat="1" ht="31.5" customHeight="1" x14ac:dyDescent="0.2">
      <c r="A12" s="17">
        <v>5</v>
      </c>
      <c r="B12" s="42" t="s">
        <v>446</v>
      </c>
      <c r="C12" s="23">
        <v>0.33</v>
      </c>
      <c r="D12" s="19">
        <v>0.33</v>
      </c>
      <c r="E12" s="20">
        <v>0</v>
      </c>
      <c r="F12" s="20">
        <v>0</v>
      </c>
      <c r="G12" s="20">
        <v>0.34</v>
      </c>
      <c r="H12" s="20">
        <v>0.34</v>
      </c>
      <c r="I12" s="21">
        <v>0.8</v>
      </c>
      <c r="J12" s="20"/>
      <c r="K12" s="22"/>
      <c r="M12" s="23"/>
      <c r="N12" s="19"/>
      <c r="O12" s="19"/>
    </row>
    <row r="13" spans="1:19" s="17" customFormat="1" ht="17.25" customHeight="1" x14ac:dyDescent="0.25">
      <c r="A13" s="17">
        <v>6</v>
      </c>
      <c r="B13" s="42" t="s">
        <v>286</v>
      </c>
      <c r="C13" s="44">
        <v>0.5</v>
      </c>
      <c r="D13" s="45">
        <v>0.5</v>
      </c>
      <c r="E13" s="20">
        <v>0</v>
      </c>
      <c r="F13" s="20">
        <v>0</v>
      </c>
      <c r="G13" s="76" t="s">
        <v>405</v>
      </c>
      <c r="H13" s="76" t="s">
        <v>405</v>
      </c>
      <c r="I13" s="21">
        <v>0.8</v>
      </c>
      <c r="J13" s="20"/>
      <c r="K13" s="22"/>
      <c r="M13" s="23"/>
      <c r="N13" s="19"/>
      <c r="O13" s="19"/>
      <c r="Q13" s="46">
        <v>80</v>
      </c>
      <c r="R13" s="24" t="s">
        <v>12</v>
      </c>
      <c r="S13" s="24" t="s">
        <v>15</v>
      </c>
    </row>
    <row r="14" spans="1:19" s="17" customFormat="1" ht="15.6" customHeight="1" x14ac:dyDescent="0.2">
      <c r="A14" s="17">
        <v>7</v>
      </c>
      <c r="B14" s="47" t="s">
        <v>457</v>
      </c>
      <c r="C14" s="23">
        <v>0</v>
      </c>
      <c r="D14" s="19">
        <v>0</v>
      </c>
      <c r="E14" s="20">
        <v>0.1</v>
      </c>
      <c r="F14" s="20">
        <v>0.2</v>
      </c>
      <c r="G14" s="17" t="s">
        <v>301</v>
      </c>
      <c r="H14" s="17" t="s">
        <v>301</v>
      </c>
      <c r="I14" s="21">
        <v>0.9</v>
      </c>
      <c r="J14" s="20"/>
      <c r="K14" s="43"/>
      <c r="M14" s="23"/>
      <c r="N14" s="19"/>
      <c r="O14" s="19"/>
      <c r="Q14" s="24">
        <v>90</v>
      </c>
      <c r="R14" s="24" t="s">
        <v>14</v>
      </c>
      <c r="S14" s="24"/>
    </row>
    <row r="15" spans="1:19" s="17" customFormat="1" ht="15.6" customHeight="1" x14ac:dyDescent="0.2">
      <c r="A15" s="17">
        <v>8</v>
      </c>
      <c r="B15" s="47" t="s">
        <v>287</v>
      </c>
      <c r="C15" s="23">
        <v>0</v>
      </c>
      <c r="D15" s="19">
        <v>0</v>
      </c>
      <c r="E15" s="20">
        <v>0.1</v>
      </c>
      <c r="F15" s="20">
        <v>0.2</v>
      </c>
      <c r="G15" s="17" t="s">
        <v>301</v>
      </c>
      <c r="H15" s="17" t="s">
        <v>301</v>
      </c>
      <c r="I15" s="21">
        <v>1</v>
      </c>
      <c r="J15" s="20"/>
      <c r="K15" s="43"/>
      <c r="M15" s="23"/>
      <c r="N15" s="19"/>
      <c r="O15" s="19"/>
      <c r="Q15" s="24">
        <v>100</v>
      </c>
      <c r="R15" s="24" t="s">
        <v>13</v>
      </c>
      <c r="S15" s="24"/>
    </row>
    <row r="16" spans="1:19" s="17" customFormat="1" x14ac:dyDescent="0.2">
      <c r="A16" s="17">
        <v>9</v>
      </c>
      <c r="B16" s="84" t="s">
        <v>396</v>
      </c>
      <c r="C16" s="23">
        <v>0</v>
      </c>
      <c r="D16" s="19">
        <v>0</v>
      </c>
      <c r="E16" s="20">
        <v>0.1</v>
      </c>
      <c r="F16" s="20">
        <v>0.2</v>
      </c>
      <c r="G16" s="17" t="s">
        <v>327</v>
      </c>
      <c r="H16" s="76" t="s">
        <v>301</v>
      </c>
      <c r="I16" s="66" t="s">
        <v>302</v>
      </c>
      <c r="J16" s="20"/>
      <c r="K16" s="43"/>
    </row>
    <row r="17" spans="1:11" s="17" customFormat="1" x14ac:dyDescent="0.2">
      <c r="A17" s="17">
        <v>10</v>
      </c>
      <c r="B17" s="84" t="s">
        <v>397</v>
      </c>
      <c r="C17" s="23">
        <v>0</v>
      </c>
      <c r="D17" s="19">
        <v>0</v>
      </c>
      <c r="E17" s="20">
        <v>0.1</v>
      </c>
      <c r="F17" s="20">
        <v>0.2</v>
      </c>
      <c r="G17" s="17" t="s">
        <v>301</v>
      </c>
      <c r="H17" s="17" t="s">
        <v>301</v>
      </c>
      <c r="I17" s="21">
        <v>1</v>
      </c>
      <c r="J17" s="20"/>
      <c r="K17" s="43"/>
    </row>
    <row r="18" spans="1:11" s="17" customFormat="1" x14ac:dyDescent="0.2">
      <c r="B18" s="43"/>
      <c r="C18" s="23"/>
      <c r="D18" s="19"/>
      <c r="H18" s="19"/>
      <c r="K18" s="22"/>
    </row>
    <row r="19" spans="1:11" x14ac:dyDescent="0.25">
      <c r="B19" s="48"/>
      <c r="C19" s="46"/>
      <c r="D19" s="46"/>
    </row>
    <row r="21" spans="1:11" ht="47.25" x14ac:dyDescent="0.2">
      <c r="B21" s="85" t="s">
        <v>371</v>
      </c>
      <c r="C21" s="49" t="s">
        <v>291</v>
      </c>
      <c r="E21" s="24" t="s">
        <v>466</v>
      </c>
    </row>
    <row r="22" spans="1:11" x14ac:dyDescent="0.2">
      <c r="B22" s="50" t="s">
        <v>285</v>
      </c>
      <c r="C22" s="49"/>
      <c r="E22" s="24" t="s">
        <v>463</v>
      </c>
    </row>
    <row r="23" spans="1:11" x14ac:dyDescent="0.2">
      <c r="B23" s="86" t="s">
        <v>398</v>
      </c>
      <c r="C23" s="51">
        <v>0.34</v>
      </c>
      <c r="E23" s="24" t="s">
        <v>464</v>
      </c>
    </row>
    <row r="24" spans="1:11" x14ac:dyDescent="0.2">
      <c r="B24" s="50" t="s">
        <v>294</v>
      </c>
      <c r="C24" s="51">
        <v>0.37</v>
      </c>
      <c r="E24" s="24" t="s">
        <v>465</v>
      </c>
    </row>
    <row r="25" spans="1:11" x14ac:dyDescent="0.2">
      <c r="B25" s="50" t="s">
        <v>456</v>
      </c>
      <c r="C25" s="51">
        <v>0.4</v>
      </c>
      <c r="E25" s="24" t="s">
        <v>398</v>
      </c>
    </row>
    <row r="27" spans="1:11" ht="63.75" thickBot="1" x14ac:dyDescent="0.25">
      <c r="B27" s="52" t="s">
        <v>296</v>
      </c>
      <c r="C27" s="52" t="s">
        <v>297</v>
      </c>
      <c r="D27" s="52" t="s">
        <v>298</v>
      </c>
      <c r="E27" s="52" t="s">
        <v>447</v>
      </c>
      <c r="F27" s="80" t="s">
        <v>400</v>
      </c>
      <c r="G27" s="24" t="s">
        <v>293</v>
      </c>
    </row>
    <row r="28" spans="1:11" ht="27.75" thickBot="1" x14ac:dyDescent="0.25">
      <c r="B28" s="58" t="s">
        <v>295</v>
      </c>
      <c r="C28" s="87" t="s">
        <v>404</v>
      </c>
      <c r="D28" s="58" t="s">
        <v>450</v>
      </c>
      <c r="E28" s="58" t="s">
        <v>448</v>
      </c>
      <c r="F28" s="64" t="s">
        <v>312</v>
      </c>
    </row>
    <row r="29" spans="1:11" ht="27.75" thickBot="1" x14ac:dyDescent="0.25">
      <c r="B29" s="58" t="s">
        <v>444</v>
      </c>
      <c r="C29" s="87" t="s">
        <v>445</v>
      </c>
      <c r="D29" s="58" t="s">
        <v>307</v>
      </c>
      <c r="E29" s="58" t="s">
        <v>449</v>
      </c>
      <c r="F29" s="77" t="s">
        <v>329</v>
      </c>
    </row>
    <row r="30" spans="1:11" x14ac:dyDescent="0.2">
      <c r="B30" s="87" t="s">
        <v>399</v>
      </c>
      <c r="C30" s="58" t="s">
        <v>304</v>
      </c>
      <c r="D30" s="58" t="s">
        <v>308</v>
      </c>
      <c r="E30" s="58" t="s">
        <v>310</v>
      </c>
      <c r="F30" s="87" t="s">
        <v>400</v>
      </c>
    </row>
    <row r="31" spans="1:11" x14ac:dyDescent="0.2">
      <c r="B31" s="58" t="s">
        <v>299</v>
      </c>
      <c r="C31" s="58" t="s">
        <v>299</v>
      </c>
      <c r="D31" s="58" t="s">
        <v>309</v>
      </c>
      <c r="E31" s="87" t="s">
        <v>403</v>
      </c>
      <c r="F31" s="59"/>
    </row>
    <row r="32" spans="1:11" x14ac:dyDescent="0.2">
      <c r="B32" s="58" t="s">
        <v>300</v>
      </c>
      <c r="C32" s="58" t="s">
        <v>305</v>
      </c>
      <c r="D32" s="88" t="s">
        <v>400</v>
      </c>
      <c r="E32" s="58" t="s">
        <v>311</v>
      </c>
      <c r="F32" s="58"/>
    </row>
    <row r="33" spans="2:6" x14ac:dyDescent="0.2">
      <c r="B33" s="58" t="s">
        <v>303</v>
      </c>
      <c r="C33" s="58" t="s">
        <v>306</v>
      </c>
      <c r="D33" s="59"/>
      <c r="E33" s="88" t="s">
        <v>400</v>
      </c>
      <c r="F33" s="58"/>
    </row>
    <row r="34" spans="2:6" x14ac:dyDescent="0.2">
      <c r="B34" s="88" t="s">
        <v>400</v>
      </c>
      <c r="C34" s="88" t="s">
        <v>400</v>
      </c>
      <c r="D34" s="58"/>
      <c r="E34" s="58"/>
      <c r="F34" s="58"/>
    </row>
    <row r="35" spans="2:6" x14ac:dyDescent="0.2">
      <c r="C35" s="67"/>
    </row>
    <row r="36" spans="2:6" x14ac:dyDescent="0.2">
      <c r="B36" s="85" t="s">
        <v>401</v>
      </c>
      <c r="D36" s="72" t="s">
        <v>326</v>
      </c>
      <c r="E36" s="73"/>
      <c r="F36" s="73"/>
    </row>
    <row r="37" spans="2:6" x14ac:dyDescent="0.2">
      <c r="B37" s="53" t="s">
        <v>314</v>
      </c>
      <c r="D37" s="74" t="s">
        <v>324</v>
      </c>
      <c r="E37" s="73"/>
      <c r="F37" s="73"/>
    </row>
    <row r="38" spans="2:6" x14ac:dyDescent="0.2">
      <c r="B38" s="53" t="s">
        <v>315</v>
      </c>
      <c r="D38" s="74" t="s">
        <v>325</v>
      </c>
      <c r="E38" s="73"/>
      <c r="F38" s="73"/>
    </row>
    <row r="39" spans="2:6" x14ac:dyDescent="0.2">
      <c r="B39" s="61" t="s">
        <v>293</v>
      </c>
      <c r="D39" s="75" t="s">
        <v>293</v>
      </c>
      <c r="E39" s="73"/>
      <c r="F39" s="73"/>
    </row>
    <row r="40" spans="2:6" x14ac:dyDescent="0.2">
      <c r="D40" s="73"/>
      <c r="E40" s="73"/>
      <c r="F40" s="73"/>
    </row>
    <row r="41" spans="2:6" x14ac:dyDescent="0.2">
      <c r="B41" s="49" t="s">
        <v>39</v>
      </c>
      <c r="D41" s="70" t="s">
        <v>313</v>
      </c>
    </row>
    <row r="42" spans="2:6" ht="25.5" x14ac:dyDescent="0.2">
      <c r="B42" s="53" t="s">
        <v>316</v>
      </c>
      <c r="D42" s="89" t="s">
        <v>402</v>
      </c>
    </row>
    <row r="43" spans="2:6" x14ac:dyDescent="0.2">
      <c r="B43" s="53" t="s">
        <v>317</v>
      </c>
      <c r="D43" s="71" t="s">
        <v>406</v>
      </c>
    </row>
    <row r="44" spans="2:6" x14ac:dyDescent="0.2">
      <c r="B44" s="61" t="s">
        <v>293</v>
      </c>
      <c r="D44" s="24" t="s">
        <v>293</v>
      </c>
    </row>
    <row r="46" spans="2:6" x14ac:dyDescent="0.2">
      <c r="B46" s="78" t="s">
        <v>339</v>
      </c>
    </row>
    <row r="47" spans="2:6" x14ac:dyDescent="0.2">
      <c r="B47" s="79" t="s">
        <v>340</v>
      </c>
    </row>
    <row r="48" spans="2:6" x14ac:dyDescent="0.25">
      <c r="B48" s="54" t="s">
        <v>318</v>
      </c>
    </row>
    <row r="49" spans="2:2" x14ac:dyDescent="0.25">
      <c r="B49" s="55" t="s">
        <v>319</v>
      </c>
    </row>
    <row r="50" spans="2:2" x14ac:dyDescent="0.25">
      <c r="B50" s="55" t="s">
        <v>209</v>
      </c>
    </row>
    <row r="51" spans="2:2" x14ac:dyDescent="0.25">
      <c r="B51" s="55" t="s">
        <v>320</v>
      </c>
    </row>
    <row r="52" spans="2:2" x14ac:dyDescent="0.25">
      <c r="B52" s="55" t="s">
        <v>55</v>
      </c>
    </row>
    <row r="53" spans="2:2" x14ac:dyDescent="0.25">
      <c r="B53" s="55" t="s">
        <v>321</v>
      </c>
    </row>
    <row r="55" spans="2:2" x14ac:dyDescent="0.2">
      <c r="B55" s="80" t="s">
        <v>344</v>
      </c>
    </row>
    <row r="56" spans="2:2" x14ac:dyDescent="0.2">
      <c r="B56" s="56" t="s">
        <v>322</v>
      </c>
    </row>
    <row r="57" spans="2:2" x14ac:dyDescent="0.2">
      <c r="B57" s="68" t="s">
        <v>316</v>
      </c>
    </row>
    <row r="58" spans="2:2" x14ac:dyDescent="0.2">
      <c r="B58" s="69" t="s">
        <v>317</v>
      </c>
    </row>
    <row r="59" spans="2:2" x14ac:dyDescent="0.2">
      <c r="B59" s="62" t="s">
        <v>293</v>
      </c>
    </row>
  </sheetData>
  <mergeCells count="1">
    <mergeCell ref="C5:D5"/>
  </mergeCells>
  <pageMargins left="0.7" right="0.7" top="0.78740157499999996" bottom="0.78740157499999996" header="0.3" footer="0.3"/>
  <pageSetup paperSize="8" scale="65"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Panoramica SP</vt:lpstr>
      <vt:lpstr>Calcolo trasf. colletiva</vt:lpstr>
      <vt:lpstr>Conto economico</vt:lpstr>
      <vt:lpstr>Liquidità, pianif I e F</vt:lpstr>
      <vt:lpstr>Esempio ipotesi</vt:lpstr>
      <vt:lpstr>Dropdown input</vt:lpstr>
      <vt:lpstr>'Calcolo trasf. colletiva'!Druckbereich</vt:lpstr>
      <vt:lpstr>'Conto economico'!Druckbereich</vt:lpstr>
      <vt:lpstr>'Dropdown input'!Druckbereich</vt:lpstr>
      <vt:lpstr>'Esempio ipotesi'!Druckbereich</vt:lpstr>
      <vt:lpstr>'Liquidità, pianif I e F'!Druckbereich</vt:lpstr>
      <vt:lpstr>'Panoramica SP'!Druckbereich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2021-01-13T13:09:05Z</cp:lastPrinted>
  <dcterms:created xsi:type="dcterms:W3CDTF">2020-03-06T14:56:44Z</dcterms:created>
  <dcterms:modified xsi:type="dcterms:W3CDTF">2021-10-25T11:23:57Z</dcterms:modified>
</cp:coreProperties>
</file>