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Dokumente\"/>
    </mc:Choice>
  </mc:AlternateContent>
  <bookViews>
    <workbookView xWindow="0" yWindow="0" windowWidth="19200" windowHeight="6495"/>
  </bookViews>
  <sheets>
    <sheet name="berechnung_standard" sheetId="3" r:id="rId1"/>
    <sheet name="admi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H6" i="3"/>
  <c r="G6" i="3"/>
  <c r="F6" i="3"/>
  <c r="E6" i="3"/>
  <c r="C6" i="2" l="1"/>
  <c r="C7" i="2"/>
  <c r="C8" i="2"/>
  <c r="C9" i="2"/>
  <c r="C99" i="3" l="1"/>
  <c r="I99" i="3"/>
  <c r="E99" i="3"/>
  <c r="F99" i="3"/>
  <c r="H99" i="3"/>
  <c r="D99" i="3"/>
  <c r="G99" i="3"/>
  <c r="C5" i="2"/>
  <c r="C4" i="2"/>
  <c r="C11" i="2"/>
  <c r="C12" i="2" l="1"/>
  <c r="C13" i="2"/>
  <c r="C14" i="2"/>
  <c r="C15" i="2"/>
  <c r="C16" i="2"/>
  <c r="C17" i="2"/>
  <c r="C3" i="2"/>
  <c r="C10" i="2"/>
  <c r="D6" i="3" l="1"/>
  <c r="F11" i="3"/>
  <c r="I11" i="3"/>
  <c r="E11" i="3"/>
  <c r="H11" i="3"/>
  <c r="D11" i="3"/>
  <c r="G11" i="3"/>
  <c r="C2" i="2"/>
  <c r="A99" i="3" l="1"/>
  <c r="B18" i="3" s="1"/>
  <c r="I14" i="3"/>
  <c r="I15" i="3" s="1"/>
  <c r="H14" i="3"/>
  <c r="H15" i="3" s="1"/>
  <c r="D14" i="3"/>
  <c r="D15" i="3" s="1"/>
  <c r="F14" i="3"/>
  <c r="F15" i="3" s="1"/>
  <c r="G14" i="3"/>
  <c r="G15" i="3" s="1"/>
  <c r="C11" i="3"/>
  <c r="C14" i="3" s="1"/>
  <c r="C15" i="3" s="1"/>
  <c r="C17" i="3" s="1"/>
  <c r="C18" i="3" s="1"/>
  <c r="E14" i="3"/>
  <c r="E15" i="3" s="1"/>
  <c r="H17" i="3" l="1"/>
  <c r="H18" i="3" s="1"/>
  <c r="G17" i="3"/>
  <c r="G18" i="3" s="1"/>
  <c r="I17" i="3"/>
  <c r="I18" i="3" s="1"/>
  <c r="B17" i="3"/>
  <c r="F17" i="3"/>
  <c r="F18" i="3" s="1"/>
  <c r="E17" i="3"/>
  <c r="E18" i="3" s="1"/>
  <c r="D17" i="3"/>
  <c r="D18" i="3" s="1"/>
</calcChain>
</file>

<file path=xl/sharedStrings.xml><?xml version="1.0" encoding="utf-8"?>
<sst xmlns="http://schemas.openxmlformats.org/spreadsheetml/2006/main" count="66" uniqueCount="58">
  <si>
    <t>Grundfutterverzehr (dt TS/Tier/Jahr)</t>
  </si>
  <si>
    <t>Tierkategorie</t>
  </si>
  <si>
    <t>A1</t>
  </si>
  <si>
    <t>Gesamtverzehr (kg TS/Tier/Tag)</t>
  </si>
  <si>
    <t>Min. Verzehr Weidefutter (kg TS/Tier/Tag)</t>
  </si>
  <si>
    <t>Beitragsprogramm</t>
  </si>
  <si>
    <t>RAUS - 4 a pro GVE</t>
  </si>
  <si>
    <t>Weidebeitrag - 70 % Weideanteil</t>
  </si>
  <si>
    <t>A2</t>
  </si>
  <si>
    <t>A3</t>
  </si>
  <si>
    <t>Tierbestand (Anzahl Tiere)</t>
  </si>
  <si>
    <t>A4</t>
  </si>
  <si>
    <t>A5</t>
  </si>
  <si>
    <t>weibliche Tiere, bis 160 Tage</t>
  </si>
  <si>
    <t>A6</t>
  </si>
  <si>
    <t>A7</t>
  </si>
  <si>
    <t>A8</t>
  </si>
  <si>
    <t>A9</t>
  </si>
  <si>
    <t>männliche Tiere, über 730 Tage</t>
  </si>
  <si>
    <t>männliche Tiere, bis 160 Tage</t>
  </si>
  <si>
    <t>weibliche Tiere, über 730 Tage</t>
  </si>
  <si>
    <t>GVE-Faktor</t>
  </si>
  <si>
    <t>Andere Kühe, Mutterkuh schwer</t>
  </si>
  <si>
    <t>Andere Kühe, Mutterkuh mittel</t>
  </si>
  <si>
    <t>Andere Kühe, Mutterkuh leicht</t>
  </si>
  <si>
    <t>Bedarf Weidefläche (a/Tier)</t>
  </si>
  <si>
    <t>Bedarf Weidefläche (a/Kategorie)</t>
  </si>
  <si>
    <t>1)</t>
  </si>
  <si>
    <t>2)</t>
  </si>
  <si>
    <t>3)</t>
  </si>
  <si>
    <t>Weidetage (Anzahl von Mai bis Oktober)</t>
  </si>
  <si>
    <t>Grundfutterverzehr Milchkuh (dt TS/Tier/Jahr)</t>
  </si>
  <si>
    <t>Kraftfutterverzehr (kg FS/Tier/Jahr)</t>
  </si>
  <si>
    <t>Ertrag auf beweideten Flächen (dt TS/ha)</t>
  </si>
  <si>
    <t>4)</t>
  </si>
  <si>
    <t>Text</t>
  </si>
  <si>
    <t>Milchkühe</t>
  </si>
  <si>
    <t>Verzehr Milchkühe manuell erfassen</t>
  </si>
  <si>
    <t>Mutterkuhkalb bis 160 Tage</t>
  </si>
  <si>
    <t>Mutterkuhkälber erfassen</t>
  </si>
  <si>
    <t>A5/A9</t>
  </si>
  <si>
    <t>A4/A8</t>
  </si>
  <si>
    <t>Mutterkuhkalb &gt;160-365 Tage, leicht, &lt; 200 kg SG</t>
  </si>
  <si>
    <t>Mutterkuhkalb &gt;160-365 Tage, schwer, &gt; 250 kg SG</t>
  </si>
  <si>
    <t>Mutterkuhkalb &gt;160-365 Tage, mittel, 200-250 kg SG</t>
  </si>
  <si>
    <t>weibliche Tiere, &gt;365-730 Tage</t>
  </si>
  <si>
    <t>weibliche Tiere, &gt;160-365 Tage</t>
  </si>
  <si>
    <t>männliche Tiere, &gt;365-730 Tage</t>
  </si>
  <si>
    <t>männliche Tiere, &gt;160-365 Tage</t>
  </si>
  <si>
    <r>
      <t xml:space="preserve">Berechnung minimaler Flächenbedarf Weide der Rindviehkategorien - Variante Standard
</t>
    </r>
    <r>
      <rPr>
        <sz val="11"/>
        <color theme="1"/>
        <rFont val="Arial"/>
        <family val="2"/>
      </rPr>
      <t xml:space="preserve">
Version 1.1, 18.10.2022</t>
    </r>
  </si>
  <si>
    <r>
      <rPr>
        <vertAlign val="superscript"/>
        <sz val="10"/>
        <color theme="1"/>
        <rFont val="Arial"/>
        <family val="2"/>
      </rPr>
      <t xml:space="preserve">1) </t>
    </r>
    <r>
      <rPr>
        <sz val="10"/>
        <color theme="1"/>
        <rFont val="Arial"/>
        <family val="2"/>
      </rPr>
      <t>Der Mindestwert von 26 Tagen pro Monat muss erreicht werden.</t>
    </r>
  </si>
  <si>
    <r>
      <rPr>
        <vertAlign val="superscript"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Angabe gemäss Nährstoffbilanz/GMF-Futterbilanz.</t>
    </r>
  </si>
  <si>
    <r>
      <rPr>
        <vertAlign val="superscript"/>
        <sz val="10"/>
        <color theme="1"/>
        <rFont val="Arial"/>
        <family val="2"/>
      </rPr>
      <t xml:space="preserve">3) </t>
    </r>
    <r>
      <rPr>
        <sz val="10"/>
        <color theme="1"/>
        <rFont val="Arial"/>
        <family val="2"/>
      </rPr>
      <t>Angabe gemäss Nährstoffbilanz/GMF-Futterbilanz; Beachten: Angabe in Kilogramm Frischsubstanz.</t>
    </r>
  </si>
  <si>
    <r>
      <rPr>
        <vertAlign val="superscript"/>
        <sz val="10"/>
        <rFont val="Arial"/>
        <family val="2"/>
      </rPr>
      <t xml:space="preserve">4) </t>
    </r>
    <r>
      <rPr>
        <sz val="10"/>
        <rFont val="Arial"/>
        <family val="2"/>
      </rPr>
      <t>Angabe gemäss Nährstoffbilanz/GMF-Futterbilanz; Weidenutzungen anderer Tiergattungen und Schnittnutzungen sind in Abzug zu bringen.</t>
    </r>
  </si>
  <si>
    <r>
      <rPr>
        <vertAlign val="superscript"/>
        <sz val="10"/>
        <color theme="0"/>
        <rFont val="Arial"/>
        <family val="2"/>
      </rPr>
      <t xml:space="preserve">5) </t>
    </r>
    <r>
      <rPr>
        <sz val="10"/>
        <color theme="0"/>
        <rFont val="Arial"/>
        <family val="2"/>
      </rPr>
      <t>Kälber bis 160 Tage alt sind von 70 % TS-Regel ausgenommen. Der Weideverzehr dieser Tiere ist für den Bedarf an Weidefläche der Rindviehherde jedoch zu berücksichtigen.</t>
    </r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</si>
  <si>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Arial"/>
        <family val="2"/>
      </rPr>
      <t>Für die Berechnung sind die gelb eingefärbten Zellen auszufüllen</t>
    </r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</si>
  <si>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Arial"/>
        <family val="2"/>
      </rPr>
      <t>Dieses Berechnungstool dient als Hilfestellung zur Einschätzung der Erfüllung der Mindestanforderung für den Weidebeitrag und nicht als Nachweis dafür. Die endgültige Beurteilung liegt in der Zuständigkeit der kantonalen Vollzugsstellen.</t>
    </r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</si>
  <si>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Arial"/>
        <family val="2"/>
      </rPr>
      <t>Bei gemischten Herden (Tierkategorien mit RAUS und Tierkategorien mit Weidebeitrag auf gleicher Fläche), kann mit der Auswahl des Beitagsprogramms "RAUS - 4 a pro GVE" für die entsprechenden Tierkategorien die gesamthaft benötigte Weidefläche ermittelt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</si>
</sst>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vertAlign val="superscript"/>
      <sz val="11"/>
      <name val="Arial"/>
      <family val="2"/>
    </font>
    <font>
      <sz val="11"/>
      <color theme="0" tint="-4.9989318521683403E-2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4.9989318521683403E-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4.9989318521683403E-2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4.9989318521683403E-2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4.9989318521683403E-2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Font="1" applyBorder="1"/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/>
    <xf numFmtId="0" fontId="2" fillId="3" borderId="9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3" borderId="10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165" fontId="2" fillId="2" borderId="3" xfId="1" applyNumberFormat="1" applyFont="1" applyFill="1" applyBorder="1" applyAlignment="1" applyProtection="1">
      <alignment horizontal="left" wrapText="1"/>
      <protection locked="0"/>
    </xf>
    <xf numFmtId="0" fontId="2" fillId="3" borderId="11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right"/>
    </xf>
    <xf numFmtId="0" fontId="9" fillId="3" borderId="8" xfId="0" applyFont="1" applyFill="1" applyBorder="1" applyAlignment="1">
      <alignment horizontal="center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64" fontId="10" fillId="3" borderId="2" xfId="0" quotePrefix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164" fontId="10" fillId="3" borderId="2" xfId="0" applyNumberFormat="1" applyFont="1" applyFill="1" applyBorder="1" applyAlignment="1">
      <alignment horizontal="center"/>
    </xf>
    <xf numFmtId="0" fontId="7" fillId="3" borderId="12" xfId="0" applyFont="1" applyFill="1" applyBorder="1" applyAlignment="1">
      <alignment horizontal="right"/>
    </xf>
    <xf numFmtId="0" fontId="11" fillId="3" borderId="8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right"/>
    </xf>
    <xf numFmtId="0" fontId="11" fillId="3" borderId="6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/>
    </xf>
    <xf numFmtId="0" fontId="18" fillId="0" borderId="0" xfId="0" applyFont="1" applyBorder="1"/>
    <xf numFmtId="0" fontId="2" fillId="0" borderId="0" xfId="0" applyFont="1" applyBorder="1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3" xfId="0" applyFont="1" applyBorder="1" applyAlignment="1">
      <alignment horizontal="left"/>
    </xf>
  </cellXfs>
  <cellStyles count="2">
    <cellStyle name="Prozent" xfId="1" builtinId="5"/>
    <cellStyle name="Standard" xfId="0" builtinId="0"/>
  </cellStyles>
  <dxfs count="49"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127000</xdr:rowOff>
    </xdr:from>
    <xdr:to>
      <xdr:col>0</xdr:col>
      <xdr:colOff>2551046</xdr:colOff>
      <xdr:row>0</xdr:row>
      <xdr:rowOff>1387000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2360546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99"/>
  <sheetViews>
    <sheetView tabSelected="1" zoomScale="90" zoomScaleNormal="90" workbookViewId="0">
      <selection activeCell="C7" sqref="C7"/>
    </sheetView>
  </sheetViews>
  <sheetFormatPr baseColWidth="10" defaultColWidth="11.42578125" defaultRowHeight="15" x14ac:dyDescent="0.25"/>
  <cols>
    <col min="1" max="1" width="43.85546875" style="1" customWidth="1"/>
    <col min="2" max="2" width="2.7109375" style="1" customWidth="1"/>
    <col min="3" max="9" width="37" style="1" bestFit="1" customWidth="1"/>
    <col min="10" max="16384" width="11.42578125" style="1"/>
  </cols>
  <sheetData>
    <row r="1" spans="1:10" ht="123.75" customHeight="1" x14ac:dyDescent="0.25">
      <c r="C1" s="36" t="s">
        <v>49</v>
      </c>
      <c r="D1" s="37"/>
      <c r="E1" s="37"/>
      <c r="F1" s="37"/>
      <c r="G1" s="37"/>
      <c r="H1" s="37"/>
      <c r="I1" s="37"/>
    </row>
    <row r="2" spans="1:10" x14ac:dyDescent="0.25">
      <c r="A2" s="4"/>
      <c r="B2" s="4"/>
    </row>
    <row r="3" spans="1:10" x14ac:dyDescent="0.25">
      <c r="A3" s="38" t="s">
        <v>55</v>
      </c>
      <c r="B3" s="39"/>
      <c r="C3" s="39"/>
      <c r="D3" s="39"/>
      <c r="E3" s="39"/>
      <c r="F3" s="39"/>
      <c r="G3" s="39"/>
      <c r="H3" s="39"/>
      <c r="I3" s="39"/>
    </row>
    <row r="4" spans="1:10" x14ac:dyDescent="0.25">
      <c r="A4" s="38" t="s">
        <v>56</v>
      </c>
      <c r="B4" s="39"/>
      <c r="C4" s="39"/>
      <c r="D4" s="39"/>
      <c r="E4" s="39"/>
      <c r="F4" s="39"/>
      <c r="G4" s="39"/>
      <c r="H4" s="39"/>
      <c r="I4" s="39"/>
    </row>
    <row r="5" spans="1:10" x14ac:dyDescent="0.25">
      <c r="A5" s="38" t="s">
        <v>57</v>
      </c>
      <c r="B5" s="39"/>
      <c r="C5" s="39"/>
      <c r="D5" s="39"/>
      <c r="E5" s="39"/>
      <c r="F5" s="39"/>
      <c r="G5" s="39"/>
      <c r="H5" s="39"/>
      <c r="I5" s="39"/>
    </row>
    <row r="6" spans="1:10" ht="15.75" thickBot="1" x14ac:dyDescent="0.3">
      <c r="A6" s="2"/>
      <c r="B6" s="2"/>
      <c r="D6" s="7" t="str">
        <f>IF(OR(C7=admin!$C$3,admin!$C$4=berechnung_standard!C7,berechnung_standard!C7=admin!$C$5),IF(D7="",admin!$J$3,""),"")</f>
        <v/>
      </c>
      <c r="E6" s="7" t="str">
        <f>IF(OR(D7=admin!$C$3,admin!$C$4=berechnung_standard!D7,berechnung_standard!D7=admin!$C$5),IF(E7="",admin!$J$3,""),"")</f>
        <v/>
      </c>
      <c r="F6" s="7" t="str">
        <f>IF(OR(E7=admin!$C$3,admin!$C$4=berechnung_standard!E7,berechnung_standard!E7=admin!$C$5),IF(F7="",admin!$J$3,""),"")</f>
        <v/>
      </c>
      <c r="G6" s="7" t="str">
        <f>IF(OR(F7=admin!$C$3,admin!$C$4=berechnung_standard!F7,berechnung_standard!F7=admin!$C$5),IF(G7="",admin!$J$3,""),"")</f>
        <v/>
      </c>
      <c r="H6" s="7" t="str">
        <f>IF(OR(G7=admin!$C$3,admin!$C$4=berechnung_standard!G7,berechnung_standard!G7=admin!$C$5),IF(H7="",admin!$J$3,""),"")</f>
        <v/>
      </c>
      <c r="I6" s="7" t="str">
        <f>IF(OR(H7=admin!$C$3,admin!$C$4=berechnung_standard!H7,berechnung_standard!H7=admin!$C$5),IF(I7="",admin!$J$3,""),"")</f>
        <v/>
      </c>
      <c r="J6" s="7"/>
    </row>
    <row r="7" spans="1:10" ht="18.75" thickTop="1" thickBot="1" x14ac:dyDescent="0.3">
      <c r="A7" s="8" t="s">
        <v>1</v>
      </c>
      <c r="B7" s="9"/>
      <c r="C7" s="10"/>
      <c r="D7" s="10"/>
      <c r="E7" s="10"/>
      <c r="F7" s="10"/>
      <c r="G7" s="10"/>
      <c r="H7" s="10"/>
      <c r="I7" s="10"/>
    </row>
    <row r="8" spans="1:10" ht="18.75" thickTop="1" thickBot="1" x14ac:dyDescent="0.3">
      <c r="A8" s="11" t="s">
        <v>5</v>
      </c>
      <c r="B8" s="12"/>
      <c r="C8" s="13"/>
      <c r="D8" s="13"/>
      <c r="E8" s="13"/>
      <c r="F8" s="13"/>
      <c r="G8" s="13"/>
      <c r="H8" s="13"/>
      <c r="I8" s="13"/>
    </row>
    <row r="9" spans="1:10" ht="18.75" thickTop="1" thickBot="1" x14ac:dyDescent="0.3">
      <c r="A9" s="14" t="s">
        <v>10</v>
      </c>
      <c r="B9" s="15"/>
      <c r="C9" s="16"/>
      <c r="D9" s="16"/>
      <c r="E9" s="16"/>
      <c r="F9" s="16"/>
      <c r="G9" s="16"/>
      <c r="H9" s="16"/>
      <c r="I9" s="16"/>
    </row>
    <row r="10" spans="1:10" ht="18.75" thickTop="1" thickBot="1" x14ac:dyDescent="0.3">
      <c r="A10" s="17" t="s">
        <v>30</v>
      </c>
      <c r="B10" s="18" t="s">
        <v>27</v>
      </c>
      <c r="C10" s="19"/>
      <c r="D10" s="19"/>
      <c r="E10" s="19"/>
      <c r="F10" s="19"/>
      <c r="G10" s="19"/>
      <c r="H10" s="19"/>
      <c r="I10" s="19"/>
    </row>
    <row r="11" spans="1:10" ht="18.75" thickTop="1" thickBot="1" x14ac:dyDescent="0.3">
      <c r="A11" s="17" t="s">
        <v>0</v>
      </c>
      <c r="B11" s="18"/>
      <c r="C11" s="20" t="str">
        <f>IFERROR(IF(C8=admin!G2,"",IF(AND(C7=admin!C2,C8=admin!G3),admin!J2,IF(VLOOKUP(C7,admin!$C$2:$D$17,2,FALSE)&lt;&gt;0,VLOOKUP(C7,admin!$C$2:$D$17,2,FALSE),""))),"")</f>
        <v/>
      </c>
      <c r="D11" s="20" t="str">
        <f>IFERROR(IF(D8=admin!G2,"",IF(AND(D7=admin!C2,D8=admin!G3),admin!J2,IF(VLOOKUP(D7,admin!$C$2:$D$17,2,FALSE)&lt;&gt;0,VLOOKUP(D7,admin!$C$2:$D$17,2,FALSE),""))),"")</f>
        <v/>
      </c>
      <c r="E11" s="20" t="str">
        <f>IFERROR(IF(E8=admin!G2,"",IF(AND(E7=admin!C2,E8=admin!G3),admin!J2,IF(VLOOKUP(E7,admin!$C$2:$D$17,2,FALSE)&lt;&gt;0,VLOOKUP(E7,admin!$C$2:$D$17,2,FALSE),""))),"")</f>
        <v/>
      </c>
      <c r="F11" s="20" t="str">
        <f>IFERROR(IF(F8=admin!G2,"",IF(AND(F7=admin!C2,F8=admin!G3),admin!J2,IF(VLOOKUP(F7,admin!$C$2:$D$17,2,FALSE)&lt;&gt;0,VLOOKUP(F7,admin!$C$2:$D$17,2,FALSE),""))),"")</f>
        <v/>
      </c>
      <c r="G11" s="20" t="str">
        <f>IFERROR(IF(G8=admin!G2,"",IF(AND(G7=admin!C2,G8=admin!G3),admin!J2,IF(VLOOKUP(G7,admin!$C$2:$D$17,2,FALSE)&lt;&gt;0,VLOOKUP(G7,admin!$C$2:$D$17,2,FALSE),""))),"")</f>
        <v/>
      </c>
      <c r="H11" s="20" t="str">
        <f>IFERROR(IF(H8=admin!G2,"",IF(AND(H7=admin!C2,H8=admin!G3),admin!J2,IF(VLOOKUP(H7,admin!$C$2:$D$17,2,FALSE)&lt;&gt;0,VLOOKUP(H7,admin!$C$2:$D$17,2,FALSE),""))),"")</f>
        <v/>
      </c>
      <c r="I11" s="20" t="str">
        <f>IFERROR(IF(I8=admin!G2,"",IF(AND(I7=admin!C2,I8=admin!G3),admin!J2,IF(VLOOKUP(I7,admin!$C$2:$D$17,2,FALSE)&lt;&gt;0,VLOOKUP(I7,admin!$C$2:$D$17,2,FALSE),""))),"")</f>
        <v/>
      </c>
    </row>
    <row r="12" spans="1:10" ht="18.75" thickTop="1" thickBot="1" x14ac:dyDescent="0.3">
      <c r="A12" s="17" t="s">
        <v>31</v>
      </c>
      <c r="B12" s="18" t="s">
        <v>28</v>
      </c>
      <c r="C12" s="21"/>
      <c r="D12" s="21"/>
      <c r="E12" s="21"/>
      <c r="F12" s="21"/>
      <c r="G12" s="21"/>
      <c r="H12" s="21"/>
      <c r="I12" s="21"/>
    </row>
    <row r="13" spans="1:10" ht="18.75" thickTop="1" thickBot="1" x14ac:dyDescent="0.3">
      <c r="A13" s="17" t="s">
        <v>32</v>
      </c>
      <c r="B13" s="18" t="s">
        <v>29</v>
      </c>
      <c r="C13" s="22"/>
      <c r="D13" s="22"/>
      <c r="E13" s="22"/>
      <c r="F13" s="22"/>
      <c r="G13" s="22"/>
      <c r="H13" s="22"/>
      <c r="I13" s="22"/>
    </row>
    <row r="14" spans="1:10" ht="18.75" thickTop="1" thickBot="1" x14ac:dyDescent="0.3">
      <c r="A14" s="17" t="s">
        <v>3</v>
      </c>
      <c r="B14" s="18"/>
      <c r="C14" s="23" t="str">
        <f>IFERROR(IF(C7=admin!C2,IF((C12/365*100)+(C13/365*0.88)=0,"",(C12/365*100)+(C13/365*0.88)),IF((C11/365*100)+(C13/365*0.88)=0,"",(C11/365*100)+(C13/365*0.88))),"")</f>
        <v/>
      </c>
      <c r="D14" s="23" t="str">
        <f>IFERROR(IF(D7=admin!C2,IF((D12/365*100)+(D13/365*0.88)=0,"",(D12/365*100)+(D13/365*0.88)),IF((D11/365*100)+(D13/365*0.88)=0,"",(D11/365*100)+(D13/365*0.88))),"")</f>
        <v/>
      </c>
      <c r="E14" s="23" t="str">
        <f>IFERROR(IF(E7=admin!C2,IF((E12/365*100)+(E13/365*0.88)=0,"",(E12/365*100)+(E13/365*0.88)),IF((E11/365*100)+(E13/365*0.88)=0,"",(E11/365*100)+(E13/365*0.88))),"")</f>
        <v/>
      </c>
      <c r="F14" s="23" t="str">
        <f>IFERROR(IF(F7=admin!C2,IF((F12/365*100)+(F13/365*0.88)=0,"",(F12/365*100)+(F13/365*0.88)),IF((F11/365*100)+(F13/365*0.88)=0,"",(F11/365*100)+(F13/365*0.88))),"")</f>
        <v/>
      </c>
      <c r="G14" s="23" t="str">
        <f>IFERROR(IF(G7=admin!C2,IF((G12/365*100)+(G13/365*0.88)=0,"",(G12/365*100)+(G13/365*0.88)),IF((G11/365*100)+(G13/365*0.88)=0,"",(G11/365*100)+(G13/365*0.88))),"")</f>
        <v/>
      </c>
      <c r="H14" s="23" t="str">
        <f>IFERROR(IF(H7=admin!C2,IF((H12/365*100)+(H13/365*0.88)=0,"",(H12/365*100)+(H13/365*0.88)),IF((H11/365*100)+(H13/365*0.88)=0,"",(H11/365*100)+(H13/365*0.88))),"")</f>
        <v/>
      </c>
      <c r="I14" s="23" t="str">
        <f>IFERROR(IF(I7=admin!C2,IF((I12/365*100)+(I13/365*0.88)=0,"",(I12/365*100)+(I13/365*0.88)),IF((I11/365*100)+(I13/365*0.88)=0,"",(I11/365*100)+(I13/365*0.88))),"")</f>
        <v/>
      </c>
    </row>
    <row r="15" spans="1:10" ht="18.75" thickTop="1" thickBot="1" x14ac:dyDescent="0.3">
      <c r="A15" s="17" t="s">
        <v>4</v>
      </c>
      <c r="B15" s="18"/>
      <c r="C15" s="23" t="str">
        <f t="shared" ref="C15:I15" si="0">IFERROR(0.7*C14,"")</f>
        <v/>
      </c>
      <c r="D15" s="23" t="str">
        <f t="shared" si="0"/>
        <v/>
      </c>
      <c r="E15" s="23" t="str">
        <f t="shared" si="0"/>
        <v/>
      </c>
      <c r="F15" s="23" t="str">
        <f t="shared" si="0"/>
        <v/>
      </c>
      <c r="G15" s="23" t="str">
        <f t="shared" si="0"/>
        <v/>
      </c>
      <c r="H15" s="23" t="str">
        <f t="shared" si="0"/>
        <v/>
      </c>
      <c r="I15" s="23" t="str">
        <f t="shared" si="0"/>
        <v/>
      </c>
    </row>
    <row r="16" spans="1:10" ht="18.75" thickTop="1" thickBot="1" x14ac:dyDescent="0.3">
      <c r="A16" s="17" t="s">
        <v>33</v>
      </c>
      <c r="B16" s="18" t="s">
        <v>34</v>
      </c>
      <c r="C16" s="22"/>
      <c r="D16" s="22"/>
      <c r="E16" s="22"/>
      <c r="F16" s="22"/>
      <c r="G16" s="22"/>
      <c r="H16" s="22"/>
      <c r="I16" s="22"/>
    </row>
    <row r="17" spans="1:9" ht="18.75" thickTop="1" thickBot="1" x14ac:dyDescent="0.3">
      <c r="A17" s="24" t="s">
        <v>25</v>
      </c>
      <c r="B17" s="25" t="str">
        <f>IF(A99="x","5)","")</f>
        <v/>
      </c>
      <c r="C17" s="26" t="str">
        <f>IFERROR(IF(C8=admin!G3,(C15/100*C10)/C16*100,IF(C8=admin!G2,4*VLOOKUP(C7,admin!$C2:$E17,3,FALSE),"")),"")</f>
        <v/>
      </c>
      <c r="D17" s="26" t="str">
        <f>IFERROR(IF(D8=admin!G3,(D15/100*D10)/D16*100,IF(D8=admin!G2,4*VLOOKUP(D7,admin!$C2:$E17,3,FALSE),"")),"")</f>
        <v/>
      </c>
      <c r="E17" s="26" t="str">
        <f>IFERROR(IF(E8=admin!G3,(E15/100*E10)/E16*100,IF(E8=admin!G2,4*VLOOKUP(E7,admin!$C2:$E17,3,FALSE),"")),"")</f>
        <v/>
      </c>
      <c r="F17" s="26" t="str">
        <f>IFERROR(IF(F8=admin!G3,(F15/100*F10)/F16*100,IF(F8=admin!G2,4*VLOOKUP(F7,admin!$C2:$E17,3,FALSE),"")),"")</f>
        <v/>
      </c>
      <c r="G17" s="26" t="str">
        <f>IFERROR(IF(G8=admin!G3,(G15/100*G10)/G16*100,IF(G8=admin!G2,4*VLOOKUP(G7,admin!$C2:$E17,3,FALSE),"")),"")</f>
        <v/>
      </c>
      <c r="H17" s="26" t="str">
        <f>IFERROR(IF(H8=admin!G3,(H15/100*H10)/H16*100,IF(H8=admin!G2,4*VLOOKUP(H7,admin!$C2:$E17,3,FALSE),"")),"")</f>
        <v/>
      </c>
      <c r="I17" s="26" t="str">
        <f>IFERROR(IF(I8=admin!G3,(I15/100*I10)/I16*100,IF(I8=admin!G2,4*VLOOKUP(I7,admin!$C2:$E17,3,FALSE),"")),"")</f>
        <v/>
      </c>
    </row>
    <row r="18" spans="1:9" ht="18.75" thickTop="1" thickBot="1" x14ac:dyDescent="0.3">
      <c r="A18" s="27" t="s">
        <v>26</v>
      </c>
      <c r="B18" s="28" t="str">
        <f>IF(A99="x","5)","")</f>
        <v/>
      </c>
      <c r="C18" s="29" t="str">
        <f t="shared" ref="C18:I18" si="1">IFERROR(C17*C9,"")</f>
        <v/>
      </c>
      <c r="D18" s="29" t="str">
        <f t="shared" si="1"/>
        <v/>
      </c>
      <c r="E18" s="29" t="str">
        <f t="shared" si="1"/>
        <v/>
      </c>
      <c r="F18" s="29" t="str">
        <f t="shared" si="1"/>
        <v/>
      </c>
      <c r="G18" s="29" t="str">
        <f t="shared" si="1"/>
        <v/>
      </c>
      <c r="H18" s="29" t="str">
        <f t="shared" si="1"/>
        <v/>
      </c>
      <c r="I18" s="29" t="str">
        <f t="shared" si="1"/>
        <v/>
      </c>
    </row>
    <row r="19" spans="1:9" ht="15.75" thickTop="1" x14ac:dyDescent="0.25">
      <c r="A19" s="43" t="s">
        <v>50</v>
      </c>
      <c r="B19" s="43"/>
      <c r="C19" s="43"/>
      <c r="D19" s="43"/>
      <c r="E19" s="43"/>
      <c r="F19" s="43"/>
      <c r="G19" s="43"/>
      <c r="H19" s="43"/>
      <c r="I19" s="43"/>
    </row>
    <row r="20" spans="1:9" x14ac:dyDescent="0.25">
      <c r="A20" s="42" t="s">
        <v>51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 t="s">
        <v>52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1" t="s">
        <v>53</v>
      </c>
      <c r="B22" s="41"/>
      <c r="C22" s="41"/>
      <c r="D22" s="41"/>
      <c r="E22" s="41"/>
      <c r="F22" s="41"/>
      <c r="G22" s="41"/>
      <c r="H22" s="41"/>
      <c r="I22" s="41"/>
    </row>
    <row r="23" spans="1:9" x14ac:dyDescent="0.25">
      <c r="A23" s="40" t="s">
        <v>54</v>
      </c>
      <c r="B23" s="40"/>
      <c r="C23" s="40"/>
      <c r="D23" s="40"/>
      <c r="E23" s="40"/>
      <c r="F23" s="40"/>
      <c r="G23" s="40"/>
      <c r="H23" s="40"/>
      <c r="I23" s="40"/>
    </row>
    <row r="24" spans="1:9" x14ac:dyDescent="0.25">
      <c r="A24" s="30"/>
      <c r="B24" s="30"/>
      <c r="C24" s="31"/>
      <c r="D24" s="31"/>
      <c r="E24" s="31"/>
      <c r="F24" s="31"/>
      <c r="G24" s="31"/>
      <c r="H24" s="31"/>
      <c r="I24" s="31"/>
    </row>
    <row r="25" spans="1:9" x14ac:dyDescent="0.25">
      <c r="A25" s="30"/>
      <c r="B25" s="30"/>
      <c r="C25" s="31"/>
      <c r="D25" s="31"/>
      <c r="E25" s="31"/>
      <c r="F25" s="31"/>
      <c r="G25" s="31"/>
      <c r="H25" s="31"/>
      <c r="I25" s="31"/>
    </row>
    <row r="27" spans="1:9" x14ac:dyDescent="0.25">
      <c r="A27" s="4"/>
      <c r="B27" s="3"/>
    </row>
    <row r="99" spans="1:9" s="6" customFormat="1" ht="2.25" customHeight="1" x14ac:dyDescent="0.25">
      <c r="A99" s="6" t="str">
        <f>IF(COUNTIF(C99:I99,"x")&gt;0,"x","")</f>
        <v/>
      </c>
      <c r="C99" s="5" t="str">
        <f>IF(AND(OR(C7=admin!C13,C7=admin!C17,C7=admin!C6),C8=admin!G3),"x","")</f>
        <v/>
      </c>
      <c r="D99" s="5" t="str">
        <f>IF(AND(OR(D7=admin!C13,D7=admin!C17,D7=admin!C6),D8=admin!G3),"x","")</f>
        <v/>
      </c>
      <c r="E99" s="5" t="str">
        <f>IF(AND(OR(E7=admin!C13,E7=admin!C17,E7=admin!C6),E8=admin!G3),"x","")</f>
        <v/>
      </c>
      <c r="F99" s="5" t="str">
        <f>IF(AND(OR(F7=admin!C13,F7=admin!C17,F7=admin!C6),F8=admin!G3),"x","")</f>
        <v/>
      </c>
      <c r="G99" s="5" t="str">
        <f>IF(AND(OR(G7=admin!C13,G7=admin!C17,G7=admin!C6),G8=admin!G3),"x","")</f>
        <v/>
      </c>
      <c r="H99" s="5" t="str">
        <f>IF(AND(OR(H7=admin!C13,H7=admin!C17,H7=admin!C6),H8=admin!G3),"x","")</f>
        <v/>
      </c>
      <c r="I99" s="5" t="str">
        <f>IF(AND(OR(I7=admin!C13,I7=admin!C17,I7=admin!C6),I8=admin!G3),"x","")</f>
        <v/>
      </c>
    </row>
  </sheetData>
  <sheetProtection password="DC82" sheet="1" selectLockedCells="1"/>
  <mergeCells count="9">
    <mergeCell ref="C1:I1"/>
    <mergeCell ref="A4:I4"/>
    <mergeCell ref="A3:I3"/>
    <mergeCell ref="A23:I23"/>
    <mergeCell ref="A22:I22"/>
    <mergeCell ref="A21:I21"/>
    <mergeCell ref="A20:I20"/>
    <mergeCell ref="A19:I19"/>
    <mergeCell ref="A5:I5"/>
  </mergeCells>
  <conditionalFormatting sqref="A23">
    <cfRule type="expression" dxfId="48" priority="1">
      <formula>A99="x"</formula>
    </cfRule>
  </conditionalFormatting>
  <dataValidations count="1">
    <dataValidation type="whole" allowBlank="1" showInputMessage="1" showErrorMessage="1" errorTitle="Anzahl Weidetage" error="Die Anzahl der Weidetage muss mindestens 156 betragen und darf 184 nicht überschreiten" sqref="C10:I10">
      <formula1>156</formula1>
      <formula2>184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B0C92659-DFB1-4194-B505-B1EED20C9FA6}">
            <xm:f>AND(C7=admin!$C$2,C8=admin!$G$3)</xm:f>
            <x14:dxf>
              <fill>
                <patternFill>
                  <bgColor rgb="FFFFFF99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62" id="{EF48B797-AAF9-4D7A-85A6-C3D0E73D18A9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61" id="{EA1E1AFA-A880-4739-B465-6BBB34967079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60" id="{1C0ED03E-9A30-4A11-A424-CE4D2E0E138F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C10:D10</xm:sqref>
        </x14:conditionalFormatting>
        <x14:conditionalFormatting xmlns:xm="http://schemas.microsoft.com/office/excel/2006/main">
          <x14:cfRule type="expression" priority="55" id="{B0809E71-9D34-4668-9DA4-173ABC03A91A}">
            <xm:f>C8=admin!$G$3</xm:f>
            <x14:dxf>
              <font>
                <color auto="1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54" id="{EA98F4F4-FDA2-42A5-8884-314E4D34DCE8}">
            <xm:f>C8=admin!$G$3</xm:f>
            <x14:dxf>
              <font>
                <color auto="1"/>
              </font>
            </x14:dxf>
          </x14:cfRule>
          <xm:sqref>C14</xm:sqref>
        </x14:conditionalFormatting>
        <x14:conditionalFormatting xmlns:xm="http://schemas.microsoft.com/office/excel/2006/main">
          <x14:cfRule type="expression" priority="53" id="{2E2FA093-A017-4D4E-B2EF-B0A2D3B82391}">
            <xm:f>C8=admin!$G$3</xm:f>
            <x14:dxf>
              <font>
                <color auto="1"/>
              </font>
            </x14:dxf>
          </x14:cfRule>
          <xm:sqref>C15</xm:sqref>
        </x14:conditionalFormatting>
        <x14:conditionalFormatting xmlns:xm="http://schemas.microsoft.com/office/excel/2006/main">
          <x14:cfRule type="expression" priority="45" id="{F638BF08-A57D-4B09-8A13-AA4371588317}">
            <xm:f>AND(D7=admin!$C$2,D8=admin!$G$3)</xm:f>
            <x14:dxf>
              <fill>
                <patternFill>
                  <bgColor rgb="FFFFFF99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44" id="{86542FCA-37D6-4BD6-AAC0-FCB8996AFD4B}">
            <xm:f>D8=admin!$G$3</xm:f>
            <x14:dxf>
              <fill>
                <patternFill>
                  <bgColor rgb="FFFFFF99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3" id="{CD693C70-861A-41B2-92B6-04B5456EC8E0}">
            <xm:f>D8=admin!$G$3</xm:f>
            <x14:dxf>
              <fill>
                <patternFill>
                  <bgColor rgb="FFFFFF99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41" id="{0077214A-4499-4F24-BA2F-007A1380AA87}">
            <xm:f>D8=admin!$G$3</xm:f>
            <x14:dxf>
              <font>
                <color auto="1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40" id="{BB9E8770-A3E8-4E79-A0AC-3E001B06EEAB}">
            <xm:f>D8=admin!$G$3</xm:f>
            <x14:dxf>
              <font>
                <color auto="1"/>
              </font>
            </x14:dxf>
          </x14:cfRule>
          <xm:sqref>D14</xm:sqref>
        </x14:conditionalFormatting>
        <x14:conditionalFormatting xmlns:xm="http://schemas.microsoft.com/office/excel/2006/main">
          <x14:cfRule type="expression" priority="39" id="{1D8D518B-4474-4B36-842E-7BB5BA801457}">
            <xm:f>D8=admin!$G$3</xm:f>
            <x14:dxf>
              <font>
                <color auto="1"/>
              </font>
            </x14:dxf>
          </x14:cfRule>
          <xm:sqref>D15</xm:sqref>
        </x14:conditionalFormatting>
        <x14:conditionalFormatting xmlns:xm="http://schemas.microsoft.com/office/excel/2006/main">
          <x14:cfRule type="expression" priority="38" id="{B7F18103-FE6B-48E8-9115-9A951B8C259A}">
            <xm:f>AND(I7=admin!$C$2,I8=admin!$G$3)</xm:f>
            <x14:dxf>
              <fill>
                <patternFill>
                  <bgColor rgb="FFFFFF99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37" id="{C1D65AFB-9864-45C7-836C-346BC74C3C34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6" id="{2452E8C5-4266-4697-BC8B-4EE3B30B08F8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35" id="{5485E5E4-2C0D-4262-ACD9-15C1BFFDCBE4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" id="{8CF44959-52E6-4617-A0E2-83E65AC78EC9}">
            <xm:f>I8=admin!$G$3</xm:f>
            <x14:dxf>
              <font>
                <color auto="1"/>
              </font>
            </x14:dxf>
          </x14:cfRule>
          <xm:sqref>I11</xm:sqref>
        </x14:conditionalFormatting>
        <x14:conditionalFormatting xmlns:xm="http://schemas.microsoft.com/office/excel/2006/main">
          <x14:cfRule type="expression" priority="33" id="{8CB56335-58F9-4C36-B2FC-C3C7ACC2D228}">
            <xm:f>I8=admin!$G$3</xm:f>
            <x14:dxf>
              <font>
                <color auto="1"/>
              </font>
            </x14:dxf>
          </x14:cfRule>
          <xm:sqref>I14</xm:sqref>
        </x14:conditionalFormatting>
        <x14:conditionalFormatting xmlns:xm="http://schemas.microsoft.com/office/excel/2006/main">
          <x14:cfRule type="expression" priority="32" id="{0BAAB6ED-CE99-45BB-8EA2-0008EFDF0564}">
            <xm:f>I8=admin!$G$3</xm:f>
            <x14:dxf>
              <font>
                <color auto="1"/>
              </font>
            </x14:dxf>
          </x14:cfRule>
          <xm:sqref>I15</xm:sqref>
        </x14:conditionalFormatting>
        <x14:conditionalFormatting xmlns:xm="http://schemas.microsoft.com/office/excel/2006/main">
          <x14:cfRule type="expression" priority="31" id="{6521F0D2-EB84-4A05-A5F9-B627D24F8D44}">
            <xm:f>AND(H7=admin!$C$2,H8=admin!$G$3)</xm:f>
            <x14:dxf>
              <fill>
                <patternFill>
                  <bgColor rgb="FFFFFF99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30" id="{F069C232-0D6E-447E-B059-2C323133050F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29" id="{20E6C50D-7060-408B-94E2-55A768E802D0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28" id="{81431FB6-7441-42BD-92A7-3DA40E4C0F65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27" id="{13C17950-1798-4249-908D-9F5489D34DCE}">
            <xm:f>H8=admin!$G$3</xm:f>
            <x14:dxf>
              <font>
                <color auto="1"/>
              </font>
            </x14:dxf>
          </x14:cfRule>
          <xm:sqref>H11</xm:sqref>
        </x14:conditionalFormatting>
        <x14:conditionalFormatting xmlns:xm="http://schemas.microsoft.com/office/excel/2006/main">
          <x14:cfRule type="expression" priority="26" id="{F986B2B6-A3C2-4E83-9626-E9A71B966F2D}">
            <xm:f>H8=admin!$G$3</xm:f>
            <x14:dxf>
              <font>
                <color auto="1"/>
              </font>
            </x14:dxf>
          </x14:cfRule>
          <xm:sqref>H14</xm:sqref>
        </x14:conditionalFormatting>
        <x14:conditionalFormatting xmlns:xm="http://schemas.microsoft.com/office/excel/2006/main">
          <x14:cfRule type="expression" priority="25" id="{CAA55286-B4C7-4890-9237-FA4814774807}">
            <xm:f>H8=admin!$G$3</xm:f>
            <x14:dxf>
              <font>
                <color auto="1"/>
              </font>
            </x14:dxf>
          </x14:cfRule>
          <xm:sqref>H15</xm:sqref>
        </x14:conditionalFormatting>
        <x14:conditionalFormatting xmlns:xm="http://schemas.microsoft.com/office/excel/2006/main">
          <x14:cfRule type="expression" priority="24" id="{D205EA01-4725-4EE4-BC04-82BE7B0C759B}">
            <xm:f>AND(E7=admin!$C$2,E8=admin!$G$3)</xm:f>
            <x14:dxf>
              <fill>
                <patternFill>
                  <bgColor rgb="FFFFFF99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3" id="{070AF8F6-7317-4464-A0C8-836A4AEC0C5F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2" id="{008FA0E9-2A18-4D05-8D73-201D80429636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21" id="{8A7D03EE-9125-4DCF-954C-E1B50613557A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20" id="{CAF64B97-677C-41F3-B9A7-9B84B573235C}">
            <xm:f>E8=admin!$G$3</xm:f>
            <x14:dxf>
              <font>
                <color auto="1"/>
              </font>
            </x14:dxf>
          </x14:cfRule>
          <xm:sqref>E11</xm:sqref>
        </x14:conditionalFormatting>
        <x14:conditionalFormatting xmlns:xm="http://schemas.microsoft.com/office/excel/2006/main">
          <x14:cfRule type="expression" priority="19" id="{BFB54D41-A6D0-463F-AE67-3CD469C835EB}">
            <xm:f>E8=admin!$G$3</xm:f>
            <x14:dxf>
              <font>
                <color auto="1"/>
              </font>
            </x14:dxf>
          </x14:cfRule>
          <xm:sqref>E14</xm:sqref>
        </x14:conditionalFormatting>
        <x14:conditionalFormatting xmlns:xm="http://schemas.microsoft.com/office/excel/2006/main">
          <x14:cfRule type="expression" priority="18" id="{0EC0763E-334A-4431-B793-7AE3592EA292}">
            <xm:f>E8=admin!$G$3</xm:f>
            <x14:dxf>
              <font>
                <color auto="1"/>
              </font>
            </x14:dxf>
          </x14:cfRule>
          <xm:sqref>E15</xm:sqref>
        </x14:conditionalFormatting>
        <x14:conditionalFormatting xmlns:xm="http://schemas.microsoft.com/office/excel/2006/main">
          <x14:cfRule type="expression" priority="17" id="{DE0878F6-79BA-4E6D-B2DF-37756A4928EC}">
            <xm:f>AND(G7=admin!$C$2,G8=admin!$G$3)</xm:f>
            <x14:dxf>
              <fill>
                <patternFill>
                  <bgColor rgb="FFFFFF99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6" id="{3C0357B7-C2CB-41E9-B9B9-810FDDB8612A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5" id="{7DF9D1D2-6D3B-4F0E-9653-C52A9E71B3CD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14" id="{B3112A4C-DAC1-4ADA-A24F-13D8A53C5AC2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13" id="{2323B028-52AE-4E25-90C7-58A0C6352622}">
            <xm:f>G8=admin!$G$3</xm:f>
            <x14:dxf>
              <font>
                <color auto="1"/>
              </font>
            </x14:dxf>
          </x14:cfRule>
          <xm:sqref>G11</xm:sqref>
        </x14:conditionalFormatting>
        <x14:conditionalFormatting xmlns:xm="http://schemas.microsoft.com/office/excel/2006/main">
          <x14:cfRule type="expression" priority="12" id="{419F97F2-BBB1-4671-A395-AA64C3CFADE5}">
            <xm:f>G8=admin!$G$3</xm:f>
            <x14:dxf>
              <font>
                <color auto="1"/>
              </font>
            </x14:dxf>
          </x14:cfRule>
          <xm:sqref>G14</xm:sqref>
        </x14:conditionalFormatting>
        <x14:conditionalFormatting xmlns:xm="http://schemas.microsoft.com/office/excel/2006/main">
          <x14:cfRule type="expression" priority="11" id="{F6F85F8F-83E5-44E5-81D8-F82717440259}">
            <xm:f>G8=admin!$G$3</xm:f>
            <x14:dxf>
              <font>
                <color auto="1"/>
              </font>
            </x14:dxf>
          </x14:cfRule>
          <xm:sqref>G15</xm:sqref>
        </x14:conditionalFormatting>
        <x14:conditionalFormatting xmlns:xm="http://schemas.microsoft.com/office/excel/2006/main">
          <x14:cfRule type="expression" priority="10" id="{9E6F55C2-65D5-4089-BD63-EBD83DB627A9}">
            <xm:f>AND(F7=admin!$C$2,F8=admin!$G$3)</xm:f>
            <x14:dxf>
              <fill>
                <patternFill>
                  <bgColor rgb="FFFFFF99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9" id="{D7AE31A2-02D4-4796-81F3-3F41D88BFE29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8" id="{75F04D0E-E702-44D8-82DB-E68CE376157A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7" id="{05D6850F-A4B5-498E-8844-EC09C21A83CC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6" id="{E4B02ED5-005D-44B8-923A-5E2EF6942480}">
            <xm:f>F8=admin!$G$3</xm:f>
            <x14:dxf>
              <font>
                <color auto="1"/>
              </font>
            </x14:dxf>
          </x14:cfRule>
          <xm:sqref>F11</xm:sqref>
        </x14:conditionalFormatting>
        <x14:conditionalFormatting xmlns:xm="http://schemas.microsoft.com/office/excel/2006/main">
          <x14:cfRule type="expression" priority="5" id="{E4D4B3FE-403E-46DD-A949-B90B1D9EB55A}">
            <xm:f>F8=admin!$G$3</xm:f>
            <x14:dxf>
              <font>
                <color auto="1"/>
              </font>
            </x14:dxf>
          </x14:cfRule>
          <xm:sqref>F14</xm:sqref>
        </x14:conditionalFormatting>
        <x14:conditionalFormatting xmlns:xm="http://schemas.microsoft.com/office/excel/2006/main">
          <x14:cfRule type="expression" priority="4" id="{89F18146-E45D-41C1-98DB-7591187A8C67}">
            <xm:f>F8=admin!$G$3</xm:f>
            <x14:dxf>
              <font>
                <color auto="1"/>
              </font>
            </x14:dxf>
          </x14:cfRule>
          <xm:sqref>F15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admin!$G$2:$G$3</xm:f>
          </x14:formula1>
          <xm:sqref>C8:I8</xm:sqref>
        </x14:dataValidation>
        <x14:dataValidation type="list" allowBlank="1" showInputMessage="1" showErrorMessage="1">
          <x14:formula1>
            <xm:f>admin!$C$2:$C$17</xm:f>
          </x14:formula1>
          <xm:sqref>C7:I7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J18"/>
  <sheetViews>
    <sheetView workbookViewId="0">
      <selection activeCell="G9" sqref="G9"/>
    </sheetView>
  </sheetViews>
  <sheetFormatPr baseColWidth="10" defaultColWidth="16.42578125" defaultRowHeight="15" x14ac:dyDescent="0.25"/>
  <cols>
    <col min="1" max="1" width="13" customWidth="1"/>
    <col min="2" max="2" width="41.85546875" customWidth="1"/>
    <col min="3" max="3" width="40.7109375" customWidth="1"/>
    <col min="5" max="5" width="16.42578125" customWidth="1"/>
    <col min="7" max="7" width="20.5703125" customWidth="1"/>
    <col min="10" max="10" width="24.140625" customWidth="1"/>
  </cols>
  <sheetData>
    <row r="1" spans="1:10" s="32" customFormat="1" ht="45" x14ac:dyDescent="0.25">
      <c r="A1" s="32" t="s">
        <v>1</v>
      </c>
      <c r="D1" s="32" t="s">
        <v>0</v>
      </c>
      <c r="E1" s="32" t="s">
        <v>21</v>
      </c>
      <c r="G1" s="32" t="s">
        <v>5</v>
      </c>
      <c r="J1" s="32" t="s">
        <v>35</v>
      </c>
    </row>
    <row r="2" spans="1:10" s="32" customFormat="1" ht="30" x14ac:dyDescent="0.25">
      <c r="A2" s="32" t="s">
        <v>2</v>
      </c>
      <c r="B2" s="32" t="s">
        <v>36</v>
      </c>
      <c r="C2" s="32" t="str">
        <f>CONCATENATE(A2," - ",B2)</f>
        <v>A1 - Milchkühe</v>
      </c>
      <c r="D2" s="33"/>
      <c r="E2" s="34">
        <v>1</v>
      </c>
      <c r="G2" s="32" t="s">
        <v>6</v>
      </c>
      <c r="J2" s="32" t="s">
        <v>37</v>
      </c>
    </row>
    <row r="3" spans="1:10" s="32" customFormat="1" ht="30" x14ac:dyDescent="0.25">
      <c r="A3" s="32" t="s">
        <v>8</v>
      </c>
      <c r="B3" s="32" t="s">
        <v>22</v>
      </c>
      <c r="C3" s="32" t="str">
        <f t="shared" ref="C3:C17" si="0">CONCATENATE(A3," - ",B3)</f>
        <v>A2 - Andere Kühe, Mutterkuh schwer</v>
      </c>
      <c r="D3" s="33">
        <v>50</v>
      </c>
      <c r="E3" s="34">
        <v>1</v>
      </c>
      <c r="G3" s="32" t="s">
        <v>7</v>
      </c>
      <c r="J3" s="32" t="s">
        <v>39</v>
      </c>
    </row>
    <row r="4" spans="1:10" s="32" customFormat="1" x14ac:dyDescent="0.25">
      <c r="A4" s="32" t="s">
        <v>8</v>
      </c>
      <c r="B4" s="32" t="s">
        <v>23</v>
      </c>
      <c r="C4" s="32" t="str">
        <f t="shared" ref="C4:C5" si="1">CONCATENATE(A4," - ",B4)</f>
        <v>A2 - Andere Kühe, Mutterkuh mittel</v>
      </c>
      <c r="D4" s="33">
        <v>45</v>
      </c>
      <c r="E4" s="34">
        <v>1</v>
      </c>
    </row>
    <row r="5" spans="1:10" s="32" customFormat="1" x14ac:dyDescent="0.25">
      <c r="A5" s="32" t="s">
        <v>8</v>
      </c>
      <c r="B5" s="32" t="s">
        <v>24</v>
      </c>
      <c r="C5" s="32" t="str">
        <f t="shared" si="1"/>
        <v>A2 - Andere Kühe, Mutterkuh leicht</v>
      </c>
      <c r="D5" s="33">
        <v>38</v>
      </c>
      <c r="E5" s="34">
        <v>1</v>
      </c>
    </row>
    <row r="6" spans="1:10" s="32" customFormat="1" x14ac:dyDescent="0.25">
      <c r="A6" s="35" t="s">
        <v>40</v>
      </c>
      <c r="B6" s="35" t="s">
        <v>38</v>
      </c>
      <c r="C6" s="32" t="str">
        <f>CONCATENATE(A6," - ",B6)</f>
        <v>A5/A9 - Mutterkuhkalb bis 160 Tage</v>
      </c>
      <c r="D6" s="33">
        <v>2.8</v>
      </c>
      <c r="E6" s="34">
        <v>0.13</v>
      </c>
    </row>
    <row r="7" spans="1:10" s="32" customFormat="1" ht="30" x14ac:dyDescent="0.25">
      <c r="A7" s="35" t="s">
        <v>41</v>
      </c>
      <c r="B7" s="35" t="s">
        <v>42</v>
      </c>
      <c r="C7" s="32" t="str">
        <f>CONCATENATE(A7," - ",B7)</f>
        <v>A4/A8 - Mutterkuhkalb &gt;160-365 Tage, leicht, &lt; 200 kg SG</v>
      </c>
      <c r="D7" s="33">
        <v>17.8</v>
      </c>
      <c r="E7" s="34">
        <v>0.33</v>
      </c>
    </row>
    <row r="8" spans="1:10" s="32" customFormat="1" ht="30" x14ac:dyDescent="0.25">
      <c r="A8" s="35" t="s">
        <v>41</v>
      </c>
      <c r="B8" s="35" t="s">
        <v>44</v>
      </c>
      <c r="C8" s="32" t="str">
        <f>CONCATENATE(A8," - ",B8)</f>
        <v>A4/A8 - Mutterkuhkalb &gt;160-365 Tage, mittel, 200-250 kg SG</v>
      </c>
      <c r="D8" s="33">
        <v>18.8</v>
      </c>
      <c r="E8" s="34">
        <v>0.33</v>
      </c>
    </row>
    <row r="9" spans="1:10" s="32" customFormat="1" ht="30" x14ac:dyDescent="0.25">
      <c r="A9" s="35" t="s">
        <v>41</v>
      </c>
      <c r="B9" s="35" t="s">
        <v>43</v>
      </c>
      <c r="C9" s="32" t="str">
        <f>CONCATENATE(A9," - ",B9)</f>
        <v>A4/A8 - Mutterkuhkalb &gt;160-365 Tage, schwer, &gt; 250 kg SG</v>
      </c>
      <c r="D9" s="33">
        <v>19.7</v>
      </c>
      <c r="E9" s="34">
        <v>0.33</v>
      </c>
    </row>
    <row r="10" spans="1:10" s="32" customFormat="1" x14ac:dyDescent="0.25">
      <c r="A10" s="32" t="s">
        <v>9</v>
      </c>
      <c r="B10" s="32" t="s">
        <v>20</v>
      </c>
      <c r="C10" s="32" t="str">
        <f t="shared" si="0"/>
        <v>A3 - weibliche Tiere, über 730 Tage</v>
      </c>
      <c r="D10" s="33">
        <v>33</v>
      </c>
      <c r="E10" s="34">
        <v>0.6</v>
      </c>
    </row>
    <row r="11" spans="1:10" s="32" customFormat="1" x14ac:dyDescent="0.25">
      <c r="A11" s="32" t="s">
        <v>9</v>
      </c>
      <c r="B11" s="32" t="s">
        <v>45</v>
      </c>
      <c r="C11" s="32" t="str">
        <f t="shared" ref="C11" si="2">CONCATENATE(A11," - ",B11)</f>
        <v>A3 - weibliche Tiere, &gt;365-730 Tage</v>
      </c>
      <c r="D11" s="33">
        <v>26</v>
      </c>
      <c r="E11" s="34">
        <v>0.4</v>
      </c>
    </row>
    <row r="12" spans="1:10" s="32" customFormat="1" x14ac:dyDescent="0.25">
      <c r="A12" s="32" t="s">
        <v>11</v>
      </c>
      <c r="B12" s="32" t="s">
        <v>46</v>
      </c>
      <c r="C12" s="32" t="str">
        <f t="shared" si="0"/>
        <v>A4 - weibliche Tiere, &gt;160-365 Tage</v>
      </c>
      <c r="D12" s="33">
        <v>20.2</v>
      </c>
      <c r="E12" s="34">
        <v>0.33</v>
      </c>
    </row>
    <row r="13" spans="1:10" s="32" customFormat="1" x14ac:dyDescent="0.25">
      <c r="A13" s="32" t="s">
        <v>12</v>
      </c>
      <c r="B13" s="32" t="s">
        <v>13</v>
      </c>
      <c r="C13" s="32" t="str">
        <f t="shared" si="0"/>
        <v>A5 - weibliche Tiere, bis 160 Tage</v>
      </c>
      <c r="D13" s="33">
        <v>6</v>
      </c>
      <c r="E13" s="34">
        <v>0.13</v>
      </c>
    </row>
    <row r="14" spans="1:10" s="32" customFormat="1" x14ac:dyDescent="0.25">
      <c r="A14" s="32" t="s">
        <v>14</v>
      </c>
      <c r="B14" s="32" t="s">
        <v>18</v>
      </c>
      <c r="C14" s="32" t="str">
        <f t="shared" si="0"/>
        <v>A6 - männliche Tiere, über 730 Tage</v>
      </c>
      <c r="D14" s="33">
        <v>33</v>
      </c>
      <c r="E14" s="34">
        <v>0.6</v>
      </c>
    </row>
    <row r="15" spans="1:10" s="32" customFormat="1" x14ac:dyDescent="0.25">
      <c r="A15" s="32" t="s">
        <v>15</v>
      </c>
      <c r="B15" s="32" t="s">
        <v>47</v>
      </c>
      <c r="C15" s="32" t="str">
        <f t="shared" si="0"/>
        <v>A7 - männliche Tiere, &gt;365-730 Tage</v>
      </c>
      <c r="D15" s="33">
        <v>26</v>
      </c>
      <c r="E15" s="34">
        <v>0.4</v>
      </c>
    </row>
    <row r="16" spans="1:10" s="32" customFormat="1" x14ac:dyDescent="0.25">
      <c r="A16" s="32" t="s">
        <v>16</v>
      </c>
      <c r="B16" s="32" t="s">
        <v>48</v>
      </c>
      <c r="C16" s="32" t="str">
        <f t="shared" si="0"/>
        <v>A8 - männliche Tiere, &gt;160-365 Tage</v>
      </c>
      <c r="D16" s="33">
        <v>20.2</v>
      </c>
      <c r="E16" s="34">
        <v>0.33</v>
      </c>
    </row>
    <row r="17" spans="1:5" s="32" customFormat="1" x14ac:dyDescent="0.25">
      <c r="A17" s="32" t="s">
        <v>17</v>
      </c>
      <c r="B17" s="32" t="s">
        <v>19</v>
      </c>
      <c r="C17" s="32" t="str">
        <f t="shared" si="0"/>
        <v>A9 - männliche Tiere, bis 160 Tage</v>
      </c>
      <c r="D17" s="33">
        <v>6</v>
      </c>
      <c r="E17" s="34">
        <v>0.13</v>
      </c>
    </row>
    <row r="18" spans="1:5" s="32" customFormat="1" x14ac:dyDescent="0.25"/>
  </sheetData>
  <sheetProtection password="DC82" sheet="1" selectLockedCell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berechnung_standard</vt:lpstr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Kneubühler</dc:creator>
  <cp:lastModifiedBy>Meyer Daniel BLW</cp:lastModifiedBy>
  <cp:lastPrinted>2022-08-05T06:24:43Z</cp:lastPrinted>
  <dcterms:created xsi:type="dcterms:W3CDTF">2022-07-11T13:23:13Z</dcterms:created>
  <dcterms:modified xsi:type="dcterms:W3CDTF">2022-10-27T11:10:21Z</dcterms:modified>
</cp:coreProperties>
</file>