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updateLinks="always" codeName="DieseArbeitsmappe"/>
  <mc:AlternateContent xmlns:mc="http://schemas.openxmlformats.org/markup-compatibility/2006">
    <mc:Choice Requires="x15">
      <x15ac:absPath xmlns:x15ac="http://schemas.microsoft.com/office/spreadsheetml/2010/11/ac" url="\\adb.intra.admin.ch\userhome$\BLW-01\U80798514\config\Desktop\Neue Website\Arbeitsvorlagen PRE\PRE Vorlagen DE\"/>
    </mc:Choice>
  </mc:AlternateContent>
  <xr:revisionPtr revIDLastSave="0" documentId="8_{4F0C00FB-2A8B-42C8-A90E-73E03C57E88A}" xr6:coauthVersionLast="47" xr6:coauthVersionMax="47" xr10:uidLastSave="{00000000-0000-0000-0000-000000000000}"/>
  <bookViews>
    <workbookView xWindow="-110" yWindow="-110" windowWidth="19420" windowHeight="10300" xr2:uid="{00000000-000D-0000-FFFF-FFFF00000000}"/>
  </bookViews>
  <sheets>
    <sheet name="Erfolgsrechnung" sheetId="10" r:id="rId1"/>
    <sheet name="Beitragsberechnung" sheetId="1" r:id="rId2"/>
    <sheet name="Beispiel Annahmen" sheetId="9" r:id="rId3"/>
    <sheet name="Dropdown input" sheetId="11" state="hidden" r:id="rId4"/>
  </sheets>
  <definedNames>
    <definedName name="_xlnm.Print_Area" localSheetId="2">'Beispiel Annahmen'!$A$1:$P$128</definedName>
    <definedName name="_xlnm.Print_Area" localSheetId="1">Beitragsberechnung!$A$1:$AH$29</definedName>
    <definedName name="_xlnm.Print_Area" localSheetId="3">'Dropdown input'!$A$1:$S$59</definedName>
    <definedName name="_xlnm.Print_Area" localSheetId="0">Erfolgsrechnung!$A$1:$O$69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8" i="10" l="1"/>
  <c r="K49" i="10"/>
  <c r="K50" i="10"/>
  <c r="K28" i="10"/>
  <c r="D27" i="10"/>
  <c r="E27" i="10"/>
  <c r="F27" i="10"/>
  <c r="G27" i="10"/>
  <c r="H27" i="10"/>
  <c r="I27" i="10"/>
  <c r="J27" i="10"/>
  <c r="C27" i="10"/>
  <c r="C17" i="10"/>
  <c r="C3" i="10"/>
  <c r="C4" i="10"/>
  <c r="C5" i="10"/>
  <c r="C6" i="10"/>
  <c r="C7" i="10"/>
  <c r="C8" i="10"/>
  <c r="K27" i="10" l="1"/>
  <c r="E26" i="1"/>
  <c r="F26" i="1" s="1"/>
  <c r="M26" i="1" s="1"/>
  <c r="G26" i="1"/>
  <c r="H26" i="1"/>
  <c r="Z26" i="1"/>
  <c r="E27" i="1"/>
  <c r="F27" i="1" s="1"/>
  <c r="M27" i="1" s="1"/>
  <c r="G27" i="1"/>
  <c r="H27" i="1"/>
  <c r="Z27" i="1"/>
  <c r="E28" i="1"/>
  <c r="F28" i="1" s="1"/>
  <c r="M28" i="1" s="1"/>
  <c r="G28" i="1"/>
  <c r="H28" i="1"/>
  <c r="Z28" i="1"/>
  <c r="B29" i="1"/>
  <c r="E29" i="1"/>
  <c r="G29" i="1"/>
  <c r="O29" i="1"/>
  <c r="U29" i="1"/>
  <c r="V29" i="1"/>
  <c r="W29" i="1"/>
  <c r="X29" i="1"/>
  <c r="I28" i="1" l="1"/>
  <c r="I26" i="1"/>
  <c r="I27" i="1"/>
  <c r="K26" i="1"/>
  <c r="K28" i="1"/>
  <c r="K27" i="1"/>
  <c r="H29" i="1"/>
  <c r="I29" i="1" s="1"/>
  <c r="J28" i="1"/>
  <c r="J27" i="1"/>
  <c r="J26" i="1"/>
  <c r="L26" i="1" l="1"/>
  <c r="L27" i="1"/>
  <c r="N27" i="1" s="1"/>
  <c r="L28" i="1"/>
  <c r="N28" i="1" s="1"/>
  <c r="J29" i="1"/>
  <c r="P27" i="1" l="1"/>
  <c r="Q27" i="1" s="1"/>
  <c r="R27" i="1" s="1"/>
  <c r="S27" i="1" s="1"/>
  <c r="T27" i="1" s="1"/>
  <c r="P28" i="1"/>
  <c r="Q28" i="1" s="1"/>
  <c r="R28" i="1" s="1"/>
  <c r="S28" i="1" s="1"/>
  <c r="T28" i="1" s="1"/>
  <c r="N26" i="1"/>
  <c r="L29" i="1"/>
  <c r="K29" i="1" s="1"/>
  <c r="N29" i="1" l="1"/>
  <c r="P26" i="1"/>
  <c r="Q26" i="1" s="1"/>
  <c r="R26" i="1" s="1"/>
  <c r="S26" i="1" s="1"/>
  <c r="T26" i="1" l="1"/>
  <c r="S29" i="1"/>
  <c r="P29" i="1"/>
  <c r="M29" i="1"/>
  <c r="Q29" i="1" l="1"/>
  <c r="R29" i="1" s="1"/>
  <c r="T29" i="1"/>
  <c r="Y29" i="1"/>
  <c r="Z29" i="1" s="1"/>
  <c r="E9" i="1" l="1"/>
  <c r="H9" i="1" s="1"/>
  <c r="E10" i="1"/>
  <c r="H10" i="1" s="1"/>
  <c r="E11" i="1"/>
  <c r="H11" i="1" s="1"/>
  <c r="E12" i="1"/>
  <c r="H12" i="1" s="1"/>
  <c r="E13" i="1"/>
  <c r="H13" i="1" s="1"/>
  <c r="E14" i="1"/>
  <c r="H14" i="1" s="1"/>
  <c r="E15" i="1"/>
  <c r="H15" i="1" s="1"/>
  <c r="E16" i="1"/>
  <c r="H16" i="1" s="1"/>
  <c r="E8" i="1"/>
  <c r="H8" i="1" s="1"/>
  <c r="H18" i="11"/>
  <c r="G18" i="11"/>
  <c r="K8" i="1" l="1"/>
  <c r="J8" i="1"/>
  <c r="M15" i="1"/>
  <c r="K15" i="1"/>
  <c r="J15" i="1"/>
  <c r="M14" i="1"/>
  <c r="K14" i="1"/>
  <c r="J14" i="1"/>
  <c r="M13" i="1"/>
  <c r="K13" i="1"/>
  <c r="J13" i="1"/>
  <c r="M9" i="1"/>
  <c r="K9" i="1"/>
  <c r="J9" i="1"/>
  <c r="M11" i="1"/>
  <c r="J11" i="1"/>
  <c r="K11" i="1"/>
  <c r="M10" i="1"/>
  <c r="J10" i="1"/>
  <c r="K10" i="1"/>
  <c r="M16" i="1"/>
  <c r="K16" i="1"/>
  <c r="J16" i="1"/>
  <c r="M12" i="1"/>
  <c r="K12" i="1"/>
  <c r="J12" i="1"/>
  <c r="M8" i="1"/>
  <c r="N8" i="1" l="1"/>
  <c r="K56" i="11"/>
  <c r="K54" i="11"/>
  <c r="K52" i="11"/>
  <c r="M59" i="11"/>
  <c r="M56" i="11"/>
  <c r="M53" i="11"/>
  <c r="G61" i="11"/>
  <c r="G58" i="11"/>
  <c r="G55" i="11"/>
  <c r="G59" i="11"/>
  <c r="G60" i="11"/>
  <c r="M58" i="11"/>
  <c r="M57" i="11"/>
  <c r="M55" i="11"/>
  <c r="G57" i="11"/>
  <c r="M54" i="11"/>
  <c r="G56" i="11"/>
  <c r="M52" i="11"/>
  <c r="G54" i="11"/>
  <c r="M51" i="11"/>
  <c r="G53" i="11"/>
  <c r="N56" i="11"/>
  <c r="N59" i="11"/>
  <c r="J56" i="11"/>
  <c r="J55" i="11"/>
  <c r="J54" i="11"/>
  <c r="J53" i="11"/>
  <c r="D58" i="11"/>
  <c r="D57" i="11"/>
  <c r="D56" i="11"/>
  <c r="D55" i="11"/>
  <c r="J52" i="11"/>
  <c r="J51" i="11"/>
  <c r="D54" i="11"/>
  <c r="D53" i="11"/>
  <c r="K55" i="11" l="1"/>
  <c r="K53" i="11"/>
  <c r="K51" i="11"/>
  <c r="N58" i="11"/>
  <c r="N57" i="11"/>
  <c r="N55" i="11"/>
  <c r="N54" i="11"/>
  <c r="N53" i="11"/>
  <c r="H55" i="11"/>
  <c r="N52" i="11"/>
  <c r="N51" i="11"/>
  <c r="H60" i="11"/>
  <c r="H59" i="11"/>
  <c r="H57" i="11"/>
  <c r="H56" i="11"/>
  <c r="H61" i="11"/>
  <c r="H58" i="11"/>
  <c r="H54" i="11"/>
  <c r="H53" i="11"/>
  <c r="E58" i="11" l="1"/>
  <c r="E57" i="11"/>
  <c r="E56" i="11"/>
  <c r="E55" i="11"/>
  <c r="E54" i="11"/>
  <c r="E53" i="11"/>
  <c r="T27" i="11" l="1"/>
  <c r="V27" i="11" s="1"/>
  <c r="W27" i="11" s="1"/>
  <c r="T26" i="11"/>
  <c r="V26" i="11" s="1"/>
  <c r="W26" i="11" s="1"/>
  <c r="T22" i="11" l="1"/>
  <c r="V22" i="11" s="1"/>
  <c r="T23" i="11"/>
  <c r="T24" i="11"/>
  <c r="V24" i="11" s="1"/>
  <c r="T25" i="11"/>
  <c r="T31" i="11"/>
  <c r="T21" i="11"/>
  <c r="T20" i="11"/>
  <c r="K56" i="10" l="1"/>
  <c r="K30" i="10"/>
  <c r="K31" i="10"/>
  <c r="K32" i="10"/>
  <c r="K33" i="10"/>
  <c r="K34" i="10"/>
  <c r="K35" i="10"/>
  <c r="K19" i="10"/>
  <c r="K20" i="10"/>
  <c r="K21" i="10"/>
  <c r="K22" i="10"/>
  <c r="K23" i="10"/>
  <c r="K24" i="10"/>
  <c r="K25" i="10"/>
  <c r="K26" i="10"/>
  <c r="N10" i="1" l="1"/>
  <c r="N11" i="1"/>
  <c r="N12" i="1"/>
  <c r="N14" i="1"/>
  <c r="N15" i="1"/>
  <c r="N16" i="1"/>
  <c r="N13" i="1" l="1"/>
  <c r="G10" i="11" l="1"/>
  <c r="U21" i="11" l="1"/>
  <c r="V21" i="11" s="1"/>
  <c r="W22" i="11" s="1"/>
  <c r="U23" i="11"/>
  <c r="V23" i="11" s="1"/>
  <c r="W24" i="11" s="1"/>
  <c r="U25" i="11"/>
  <c r="V25" i="11" s="1"/>
  <c r="W25" i="11" s="1"/>
  <c r="U31" i="11"/>
  <c r="V31" i="11" s="1"/>
  <c r="W31" i="11" s="1"/>
  <c r="P17" i="1"/>
  <c r="X31" i="11" l="1"/>
  <c r="X25" i="11"/>
  <c r="X24" i="11"/>
  <c r="AC22" i="11"/>
  <c r="AC24" i="11"/>
  <c r="AC25" i="11"/>
  <c r="X26" i="11"/>
  <c r="X22" i="11"/>
  <c r="X27" i="11"/>
  <c r="G16" i="1"/>
  <c r="I16" i="1" l="1"/>
  <c r="L16" i="1" l="1"/>
  <c r="O16" i="1"/>
  <c r="Q16" i="1" s="1"/>
  <c r="R16" i="1" l="1"/>
  <c r="S16" i="1" s="1"/>
  <c r="T16" i="1" s="1"/>
  <c r="G9" i="1"/>
  <c r="G10" i="1"/>
  <c r="G11" i="1"/>
  <c r="G12" i="1"/>
  <c r="G13" i="1"/>
  <c r="G14" i="1"/>
  <c r="G15" i="1"/>
  <c r="G8" i="1"/>
  <c r="I8" i="1" l="1"/>
  <c r="Z16" i="1"/>
  <c r="AA16" i="1" s="1"/>
  <c r="AH16" i="1" s="1"/>
  <c r="U16" i="1"/>
  <c r="H10" i="11"/>
  <c r="L8" i="1" l="1"/>
  <c r="O8" i="1"/>
  <c r="Q8" i="1" s="1"/>
  <c r="R8" i="1" s="1"/>
  <c r="I10" i="1"/>
  <c r="O10" i="1" s="1"/>
  <c r="I12" i="1"/>
  <c r="L12" i="1" l="1"/>
  <c r="O12" i="1"/>
  <c r="L10" i="1"/>
  <c r="Q10" i="1"/>
  <c r="R10" i="1" s="1"/>
  <c r="I13" i="1"/>
  <c r="I11" i="1"/>
  <c r="I9" i="1"/>
  <c r="L13" i="1" l="1"/>
  <c r="O13" i="1"/>
  <c r="Q13" i="1" s="1"/>
  <c r="R13" i="1" s="1"/>
  <c r="L9" i="1"/>
  <c r="N9" i="1" s="1"/>
  <c r="O9" i="1" s="1"/>
  <c r="L11" i="1"/>
  <c r="O11" i="1"/>
  <c r="Q11" i="1" s="1"/>
  <c r="R11" i="1" s="1"/>
  <c r="Q9" i="1" l="1"/>
  <c r="R9" i="1" s="1"/>
  <c r="Q12" i="1"/>
  <c r="R12" i="1" s="1"/>
  <c r="S10" i="1"/>
  <c r="T10" i="1" s="1"/>
  <c r="S9" i="1" l="1"/>
  <c r="T9" i="1" s="1"/>
  <c r="K38" i="10" l="1"/>
  <c r="C40" i="10" l="1"/>
  <c r="D47" i="9" l="1"/>
  <c r="E47" i="9"/>
  <c r="F47" i="9"/>
  <c r="G47" i="9"/>
  <c r="H47" i="9"/>
  <c r="I47" i="9"/>
  <c r="J47" i="9"/>
  <c r="C47" i="9"/>
  <c r="D34" i="9"/>
  <c r="E34" i="9"/>
  <c r="F34" i="9"/>
  <c r="G34" i="9"/>
  <c r="H34" i="9"/>
  <c r="I34" i="9"/>
  <c r="J34" i="9"/>
  <c r="C34" i="9"/>
  <c r="J39" i="9"/>
  <c r="J21" i="9"/>
  <c r="D11" i="9"/>
  <c r="E11" i="9"/>
  <c r="F11" i="9"/>
  <c r="G11" i="9"/>
  <c r="H11" i="9"/>
  <c r="I11" i="9"/>
  <c r="J11" i="9"/>
  <c r="C11" i="9"/>
  <c r="I66" i="10"/>
  <c r="J17" i="10" l="1"/>
  <c r="O30" i="10"/>
  <c r="I17" i="10"/>
  <c r="K18" i="10"/>
  <c r="I36" i="10" l="1"/>
  <c r="O28" i="10"/>
  <c r="O29" i="10"/>
  <c r="O34" i="10"/>
  <c r="O33" i="10"/>
  <c r="O35" i="10"/>
  <c r="O32" i="10"/>
  <c r="O31" i="10"/>
  <c r="O21" i="10"/>
  <c r="O25" i="10"/>
  <c r="O22" i="10"/>
  <c r="O26" i="10"/>
  <c r="O18" i="10"/>
  <c r="O27" i="10" l="1"/>
  <c r="S13" i="1"/>
  <c r="T13" i="1" s="1"/>
  <c r="S11" i="1"/>
  <c r="T11" i="1" s="1"/>
  <c r="S12" i="1"/>
  <c r="W17" i="1"/>
  <c r="X17" i="1"/>
  <c r="Y17" i="1"/>
  <c r="V17" i="1"/>
  <c r="T12" i="1" l="1"/>
  <c r="U11" i="1" l="1"/>
  <c r="Z11" i="1"/>
  <c r="AA11" i="1" s="1"/>
  <c r="AH11" i="1" s="1"/>
  <c r="U10" i="1"/>
  <c r="Z10" i="1"/>
  <c r="AA10" i="1" s="1"/>
  <c r="AH10" i="1" s="1"/>
  <c r="I14" i="1" l="1"/>
  <c r="O14" i="1" s="1"/>
  <c r="I15" i="1"/>
  <c r="O15" i="1" s="1"/>
  <c r="U12" i="1"/>
  <c r="Z12" i="1"/>
  <c r="AA12" i="1" s="1"/>
  <c r="AH12" i="1" s="1"/>
  <c r="U13" i="1"/>
  <c r="Z13" i="1"/>
  <c r="AA13" i="1" s="1"/>
  <c r="L15" i="1" l="1"/>
  <c r="Q15" i="1" s="1"/>
  <c r="L14" i="1"/>
  <c r="Q14" i="1" s="1"/>
  <c r="AH13" i="1"/>
  <c r="R14" i="1" l="1"/>
  <c r="S14" i="1" s="1"/>
  <c r="T14" i="1" s="1"/>
  <c r="R15" i="1"/>
  <c r="S15" i="1" s="1"/>
  <c r="T15" i="1" s="1"/>
  <c r="Z9" i="1" l="1"/>
  <c r="U15" i="1"/>
  <c r="Z15" i="1"/>
  <c r="U14" i="1"/>
  <c r="Z14" i="1"/>
  <c r="U9" i="1"/>
  <c r="D40" i="10" l="1"/>
  <c r="J84" i="9"/>
  <c r="H84" i="9"/>
  <c r="G84" i="9"/>
  <c r="F84" i="9"/>
  <c r="E84" i="9"/>
  <c r="D84" i="9"/>
  <c r="C84" i="9"/>
  <c r="K43" i="10" l="1"/>
  <c r="K55" i="10"/>
  <c r="K57" i="10"/>
  <c r="J119" i="9"/>
  <c r="H119" i="9"/>
  <c r="G119" i="9"/>
  <c r="F119" i="9"/>
  <c r="E119" i="9"/>
  <c r="D119" i="9"/>
  <c r="C119" i="9"/>
  <c r="J117" i="9"/>
  <c r="J115" i="9" s="1"/>
  <c r="H117" i="9"/>
  <c r="H115" i="9" s="1"/>
  <c r="G117" i="9"/>
  <c r="G115" i="9" s="1"/>
  <c r="F117" i="9"/>
  <c r="F115" i="9" s="1"/>
  <c r="E117" i="9"/>
  <c r="E115" i="9" s="1"/>
  <c r="D117" i="9"/>
  <c r="D115" i="9" s="1"/>
  <c r="C115" i="9"/>
  <c r="J109" i="9"/>
  <c r="H109" i="9"/>
  <c r="G109" i="9"/>
  <c r="F109" i="9"/>
  <c r="E109" i="9"/>
  <c r="D109" i="9"/>
  <c r="C109" i="9"/>
  <c r="J107" i="9"/>
  <c r="J105" i="9" s="1"/>
  <c r="H107" i="9"/>
  <c r="H105" i="9" s="1"/>
  <c r="G107" i="9"/>
  <c r="G105" i="9" s="1"/>
  <c r="F107" i="9"/>
  <c r="F105" i="9" s="1"/>
  <c r="E107" i="9"/>
  <c r="E105" i="9" s="1"/>
  <c r="D107" i="9"/>
  <c r="D105" i="9" s="1"/>
  <c r="C105" i="9"/>
  <c r="J100" i="9"/>
  <c r="J99" i="9" s="1"/>
  <c r="H100" i="9"/>
  <c r="G100" i="9"/>
  <c r="G99" i="9" s="1"/>
  <c r="F100" i="9"/>
  <c r="F99" i="9" s="1"/>
  <c r="E100" i="9"/>
  <c r="E99" i="9" s="1"/>
  <c r="D100" i="9"/>
  <c r="D99" i="9" s="1"/>
  <c r="H99" i="9"/>
  <c r="C99" i="9"/>
  <c r="J94" i="9"/>
  <c r="H94" i="9"/>
  <c r="G94" i="9"/>
  <c r="F94" i="9"/>
  <c r="E94" i="9"/>
  <c r="D94" i="9"/>
  <c r="C94" i="9"/>
  <c r="J89" i="9"/>
  <c r="H89" i="9"/>
  <c r="G89" i="9"/>
  <c r="F89" i="9"/>
  <c r="E89" i="9"/>
  <c r="D89" i="9"/>
  <c r="C89" i="9"/>
  <c r="J74" i="9"/>
  <c r="H74" i="9"/>
  <c r="G74" i="9"/>
  <c r="F74" i="9"/>
  <c r="E74" i="9"/>
  <c r="D74" i="9"/>
  <c r="C74" i="9"/>
  <c r="J57" i="9"/>
  <c r="H57" i="9"/>
  <c r="G57" i="9"/>
  <c r="F57" i="9"/>
  <c r="E57" i="9"/>
  <c r="D57" i="9"/>
  <c r="C57" i="9"/>
  <c r="J56" i="9"/>
  <c r="H56" i="9"/>
  <c r="H17" i="10" s="1"/>
  <c r="G56" i="9"/>
  <c r="G17" i="10" s="1"/>
  <c r="F56" i="9"/>
  <c r="F17" i="10" s="1"/>
  <c r="E56" i="9"/>
  <c r="E17" i="10" s="1"/>
  <c r="D56" i="9"/>
  <c r="D17" i="10" s="1"/>
  <c r="C56" i="9"/>
  <c r="C43" i="9"/>
  <c r="C42" i="9"/>
  <c r="K40" i="9"/>
  <c r="I39" i="9"/>
  <c r="H39" i="9"/>
  <c r="G39" i="9"/>
  <c r="F39" i="9"/>
  <c r="E39" i="9"/>
  <c r="D39" i="9"/>
  <c r="K38" i="9"/>
  <c r="K37" i="9"/>
  <c r="D36" i="9"/>
  <c r="E36" i="9" s="1"/>
  <c r="E43" i="9" s="1"/>
  <c r="K26" i="9"/>
  <c r="K24" i="9"/>
  <c r="C22" i="9"/>
  <c r="I21" i="9"/>
  <c r="K21" i="9" s="1"/>
  <c r="D20" i="9"/>
  <c r="D22" i="9" s="1"/>
  <c r="D27" i="9" s="1"/>
  <c r="K19" i="9"/>
  <c r="C16" i="9"/>
  <c r="C30" i="9" s="1"/>
  <c r="K15" i="9"/>
  <c r="K14" i="9"/>
  <c r="D13" i="9"/>
  <c r="D36" i="10" l="1"/>
  <c r="D39" i="10" s="1"/>
  <c r="D51" i="10" s="1"/>
  <c r="K17" i="10"/>
  <c r="M32" i="10"/>
  <c r="M31" i="10"/>
  <c r="M35" i="10"/>
  <c r="M33" i="10"/>
  <c r="M34" i="10"/>
  <c r="N33" i="10"/>
  <c r="N34" i="10"/>
  <c r="N32" i="10"/>
  <c r="N31" i="10"/>
  <c r="N35" i="10"/>
  <c r="N22" i="10"/>
  <c r="N26" i="10"/>
  <c r="N21" i="10"/>
  <c r="N25" i="10"/>
  <c r="E66" i="10"/>
  <c r="G66" i="10"/>
  <c r="J66" i="10"/>
  <c r="H66" i="10"/>
  <c r="D66" i="10"/>
  <c r="C66" i="10"/>
  <c r="F66" i="10"/>
  <c r="K41" i="10"/>
  <c r="K45" i="10"/>
  <c r="K47" i="10"/>
  <c r="K44" i="10"/>
  <c r="C114" i="9"/>
  <c r="C103" i="9" s="1"/>
  <c r="E114" i="9"/>
  <c r="E103" i="9" s="1"/>
  <c r="K37" i="10"/>
  <c r="C65" i="10"/>
  <c r="C44" i="9"/>
  <c r="C58" i="9"/>
  <c r="H114" i="9"/>
  <c r="H103" i="9" s="1"/>
  <c r="D42" i="9"/>
  <c r="J114" i="9"/>
  <c r="J103" i="9" s="1"/>
  <c r="D43" i="9"/>
  <c r="G58" i="9"/>
  <c r="D58" i="9"/>
  <c r="H58" i="9"/>
  <c r="F114" i="9"/>
  <c r="F103" i="9" s="1"/>
  <c r="E20" i="9"/>
  <c r="K39" i="9"/>
  <c r="E58" i="9"/>
  <c r="J58" i="9"/>
  <c r="G114" i="9"/>
  <c r="G103" i="9" s="1"/>
  <c r="D114" i="9"/>
  <c r="D103" i="9" s="1"/>
  <c r="C27" i="9"/>
  <c r="F58" i="9"/>
  <c r="E42" i="9"/>
  <c r="D16" i="9"/>
  <c r="D30" i="9" s="1"/>
  <c r="E13" i="9"/>
  <c r="F36" i="9"/>
  <c r="C64" i="10" l="1"/>
  <c r="C36" i="10"/>
  <c r="M21" i="10"/>
  <c r="M25" i="10"/>
  <c r="M22" i="10"/>
  <c r="M26" i="10"/>
  <c r="M18" i="10"/>
  <c r="M19" i="10"/>
  <c r="M20" i="10"/>
  <c r="K46" i="10"/>
  <c r="M28" i="10"/>
  <c r="N28" i="10"/>
  <c r="M30" i="10"/>
  <c r="M29" i="10"/>
  <c r="D44" i="9"/>
  <c r="E22" i="9"/>
  <c r="E27" i="9" s="1"/>
  <c r="F20" i="9"/>
  <c r="F13" i="9"/>
  <c r="E16" i="9"/>
  <c r="C29" i="9"/>
  <c r="D29" i="9"/>
  <c r="F43" i="9"/>
  <c r="F42" i="9"/>
  <c r="G36" i="9"/>
  <c r="E44" i="9"/>
  <c r="C39" i="10" l="1"/>
  <c r="C51" i="10" s="1"/>
  <c r="C53" i="10" s="1"/>
  <c r="C58" i="10" s="1"/>
  <c r="M17" i="10"/>
  <c r="M27" i="10"/>
  <c r="N29" i="10"/>
  <c r="D65" i="10"/>
  <c r="N30" i="10"/>
  <c r="E29" i="9"/>
  <c r="E30" i="9"/>
  <c r="F22" i="9"/>
  <c r="F27" i="9" s="1"/>
  <c r="G20" i="9"/>
  <c r="D31" i="9"/>
  <c r="F44" i="9"/>
  <c r="F16" i="9"/>
  <c r="G13" i="9"/>
  <c r="C31" i="9"/>
  <c r="G43" i="9"/>
  <c r="G42" i="9"/>
  <c r="H36" i="9"/>
  <c r="N27" i="10" l="1"/>
  <c r="D64" i="10"/>
  <c r="N20" i="10"/>
  <c r="N19" i="10"/>
  <c r="E64" i="10"/>
  <c r="N18" i="10"/>
  <c r="E36" i="10"/>
  <c r="E31" i="9"/>
  <c r="G22" i="9"/>
  <c r="G27" i="9" s="1"/>
  <c r="H20" i="9"/>
  <c r="G44" i="9"/>
  <c r="G16" i="9"/>
  <c r="H13" i="9"/>
  <c r="F29" i="9"/>
  <c r="I36" i="9"/>
  <c r="J36" i="9" s="1"/>
  <c r="H42" i="9"/>
  <c r="H43" i="9"/>
  <c r="F30" i="9"/>
  <c r="F65" i="10" s="1"/>
  <c r="J43" i="9" l="1"/>
  <c r="J42" i="9"/>
  <c r="J44" i="9" s="1"/>
  <c r="E39" i="10"/>
  <c r="N17" i="10"/>
  <c r="AA15" i="1"/>
  <c r="AH15" i="1" s="1"/>
  <c r="AA14" i="1"/>
  <c r="F36" i="10"/>
  <c r="F39" i="10" s="1"/>
  <c r="F64" i="10"/>
  <c r="E65" i="10"/>
  <c r="G29" i="9"/>
  <c r="I20" i="9"/>
  <c r="H22" i="9"/>
  <c r="G30" i="9"/>
  <c r="G65" i="10" s="1"/>
  <c r="H44" i="9"/>
  <c r="I42" i="9"/>
  <c r="I43" i="9"/>
  <c r="K36" i="9"/>
  <c r="F31" i="9"/>
  <c r="H16" i="9"/>
  <c r="I13" i="9"/>
  <c r="I16" i="9" l="1"/>
  <c r="J13" i="9"/>
  <c r="I22" i="9"/>
  <c r="I27" i="9" s="1"/>
  <c r="J20" i="9"/>
  <c r="J22" i="9" s="1"/>
  <c r="J27" i="9" s="1"/>
  <c r="AH14" i="1"/>
  <c r="G36" i="10"/>
  <c r="G39" i="10" s="1"/>
  <c r="K20" i="9"/>
  <c r="G64" i="10"/>
  <c r="H27" i="9"/>
  <c r="K22" i="9"/>
  <c r="I30" i="9"/>
  <c r="K13" i="9"/>
  <c r="I44" i="9"/>
  <c r="K44" i="9" s="1"/>
  <c r="K42" i="9"/>
  <c r="K43" i="9"/>
  <c r="H30" i="9"/>
  <c r="H65" i="10" s="1"/>
  <c r="G31" i="9"/>
  <c r="J16" i="9" l="1"/>
  <c r="J29" i="9" s="1"/>
  <c r="J31" i="9" s="1"/>
  <c r="J30" i="9"/>
  <c r="K27" i="9"/>
  <c r="K29" i="10"/>
  <c r="H29" i="9"/>
  <c r="I29" i="9"/>
  <c r="K16" i="9"/>
  <c r="K30" i="9"/>
  <c r="O20" i="10" l="1"/>
  <c r="O19" i="10"/>
  <c r="I65" i="10"/>
  <c r="I39" i="10"/>
  <c r="I64" i="10"/>
  <c r="H31" i="9"/>
  <c r="H36" i="10"/>
  <c r="J65" i="10"/>
  <c r="I31" i="9"/>
  <c r="K29" i="9"/>
  <c r="J36" i="10" s="1"/>
  <c r="J39" i="10" l="1"/>
  <c r="K36" i="10"/>
  <c r="H39" i="10"/>
  <c r="O17" i="10"/>
  <c r="K31" i="9"/>
  <c r="H64" i="10"/>
  <c r="J64" i="10"/>
  <c r="K39" i="10" l="1"/>
  <c r="D125" i="9" l="1"/>
  <c r="D123" i="9" s="1"/>
  <c r="D81" i="9"/>
  <c r="D79" i="9" s="1"/>
  <c r="C125" i="9" l="1"/>
  <c r="C123" i="9" s="1"/>
  <c r="C81" i="9"/>
  <c r="C79" i="9" s="1"/>
  <c r="D67" i="10" l="1"/>
  <c r="M41" i="10"/>
  <c r="C67" i="10"/>
  <c r="AA9" i="1" l="1"/>
  <c r="E125" i="9"/>
  <c r="E123" i="9" s="1"/>
  <c r="E81" i="9"/>
  <c r="E79" i="9" s="1"/>
  <c r="E40" i="10" l="1"/>
  <c r="AH9" i="1"/>
  <c r="F81" i="9"/>
  <c r="F79" i="9" s="1"/>
  <c r="F125" i="9"/>
  <c r="F123" i="9" s="1"/>
  <c r="E67" i="10" l="1"/>
  <c r="E51" i="10"/>
  <c r="F40" i="10"/>
  <c r="G125" i="9"/>
  <c r="G123" i="9" s="1"/>
  <c r="G81" i="9"/>
  <c r="G79" i="9" s="1"/>
  <c r="F67" i="10" l="1"/>
  <c r="F51" i="10"/>
  <c r="G40" i="10"/>
  <c r="H125" i="9"/>
  <c r="H123" i="9" s="1"/>
  <c r="H81" i="9"/>
  <c r="H79" i="9" s="1"/>
  <c r="J125" i="9"/>
  <c r="J123" i="9" s="1"/>
  <c r="J81" i="9"/>
  <c r="J79" i="9" s="1"/>
  <c r="G67" i="10" l="1"/>
  <c r="G51" i="10"/>
  <c r="H40" i="10"/>
  <c r="H51" i="10" s="1"/>
  <c r="H67" i="10" l="1"/>
  <c r="I40" i="10"/>
  <c r="K52" i="10"/>
  <c r="I67" i="10" l="1"/>
  <c r="I51" i="10"/>
  <c r="I53" i="10" l="1"/>
  <c r="M44" i="10" l="1"/>
  <c r="M46" i="10"/>
  <c r="M47" i="10"/>
  <c r="M45" i="10"/>
  <c r="M43" i="10"/>
  <c r="M42" i="10"/>
  <c r="M40" i="10" l="1"/>
  <c r="N43" i="10" l="1"/>
  <c r="N47" i="10"/>
  <c r="N41" i="10"/>
  <c r="N45" i="10"/>
  <c r="N44" i="10"/>
  <c r="N46" i="10"/>
  <c r="N42" i="10"/>
  <c r="G53" i="10"/>
  <c r="F53" i="10"/>
  <c r="N40" i="10" l="1"/>
  <c r="H53" i="10"/>
  <c r="D53" i="10"/>
  <c r="E53" i="10"/>
  <c r="O17" i="1" l="1"/>
  <c r="S8" i="1" l="1"/>
  <c r="S17" i="1" s="1"/>
  <c r="T8" i="1" l="1"/>
  <c r="U8" i="1" l="1"/>
  <c r="Z8" i="1"/>
  <c r="AA8" i="1" s="1"/>
  <c r="T17" i="1"/>
  <c r="U17" i="1" s="1"/>
  <c r="Z17" i="1" l="1"/>
  <c r="AA17" i="1"/>
  <c r="AH17" i="1" s="1"/>
  <c r="AH8" i="1"/>
  <c r="J40" i="10" l="1"/>
  <c r="O42" i="10" s="1"/>
  <c r="C68" i="10"/>
  <c r="C60" i="10"/>
  <c r="K42" i="10" l="1"/>
  <c r="J51" i="10"/>
  <c r="K51" i="10" s="1"/>
  <c r="J67" i="10"/>
  <c r="O43" i="10"/>
  <c r="O41" i="10"/>
  <c r="K40" i="10"/>
  <c r="O47" i="10"/>
  <c r="O46" i="10"/>
  <c r="O45" i="10"/>
  <c r="O44" i="10"/>
  <c r="D58" i="10"/>
  <c r="D60" i="10" s="1"/>
  <c r="D68" i="10"/>
  <c r="C61" i="10"/>
  <c r="J53" i="10" l="1"/>
  <c r="K53" i="10" s="1"/>
  <c r="O40" i="10"/>
  <c r="D61" i="10"/>
  <c r="E58" i="10"/>
  <c r="E60" i="10" s="1"/>
  <c r="E68" i="10"/>
  <c r="F58" i="10" l="1"/>
  <c r="F60" i="10" s="1"/>
  <c r="F68" i="10"/>
  <c r="E61" i="10"/>
  <c r="F61" i="10" l="1"/>
  <c r="G58" i="10"/>
  <c r="G60" i="10" s="1"/>
  <c r="G68" i="10"/>
  <c r="G61" i="10" l="1"/>
  <c r="H68" i="10"/>
  <c r="H58" i="10"/>
  <c r="H60" i="10" s="1"/>
  <c r="I58" i="10" l="1"/>
  <c r="I68" i="10"/>
  <c r="H61" i="10"/>
  <c r="I60" i="10" l="1"/>
  <c r="J68" i="10"/>
  <c r="J58" i="10"/>
  <c r="J60" i="10" s="1"/>
  <c r="J61" i="10" s="1"/>
  <c r="K54" i="10"/>
  <c r="K58" i="10" l="1"/>
  <c r="K60" i="10"/>
  <c r="I61"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Beerli Anna BLW</author>
  </authors>
  <commentList>
    <comment ref="A29" authorId="0" shapeId="0" xr:uid="{00000000-0006-0000-0200-000001000000}">
      <text>
        <r>
          <rPr>
            <b/>
            <sz val="9"/>
            <color indexed="81"/>
            <rFont val="Segoe UI"/>
            <family val="2"/>
          </rPr>
          <t>Beerli Anna BLW:</t>
        </r>
        <r>
          <rPr>
            <sz val="9"/>
            <color indexed="81"/>
            <rFont val="Segoe UI"/>
            <family val="2"/>
          </rPr>
          <t xml:space="preserve">
= Verkaufsmenge * Verkaufspreis</t>
        </r>
      </text>
    </comment>
    <comment ref="A30" authorId="0" shapeId="0" xr:uid="{00000000-0006-0000-0200-000002000000}">
      <text>
        <r>
          <rPr>
            <b/>
            <sz val="9"/>
            <color indexed="81"/>
            <rFont val="Segoe UI"/>
            <family val="2"/>
          </rPr>
          <t>Beerli Anna BLW:</t>
        </r>
        <r>
          <rPr>
            <sz val="9"/>
            <color indexed="81"/>
            <rFont val="Segoe UI"/>
            <family val="2"/>
          </rPr>
          <t xml:space="preserve">
z.B. =(Einkaufsmenge*Einkaufspreis)+(Verkaufsmenge*weitere Produktionskosten)
</t>
        </r>
      </text>
    </comment>
    <comment ref="A42" authorId="0" shapeId="0" xr:uid="{00000000-0006-0000-0200-000003000000}">
      <text>
        <r>
          <rPr>
            <b/>
            <sz val="9"/>
            <color indexed="81"/>
            <rFont val="Segoe UI"/>
            <family val="2"/>
          </rPr>
          <t>Beerli Anna BLW:</t>
        </r>
        <r>
          <rPr>
            <sz val="9"/>
            <color indexed="81"/>
            <rFont val="Segoe UI"/>
            <family val="2"/>
          </rPr>
          <t xml:space="preserve">
= Verkaufsmenge * Verkaufspreis</t>
        </r>
      </text>
    </comment>
    <comment ref="A43" authorId="0" shapeId="0" xr:uid="{00000000-0006-0000-0200-000004000000}">
      <text>
        <r>
          <rPr>
            <b/>
            <sz val="9"/>
            <color indexed="81"/>
            <rFont val="Segoe UI"/>
            <family val="2"/>
          </rPr>
          <t>Beerli Anna BLW:</t>
        </r>
        <r>
          <rPr>
            <sz val="9"/>
            <color indexed="81"/>
            <rFont val="Segoe UI"/>
            <family val="2"/>
          </rPr>
          <t xml:space="preserve">
z.B. =(Einkaufsmenge*Einkaufspreis)+(Verkaufsmenge*weitere Produktionskosten)
</t>
        </r>
      </text>
    </comment>
    <comment ref="A56" authorId="0" shapeId="0" xr:uid="{00000000-0006-0000-0200-000005000000}">
      <text>
        <r>
          <rPr>
            <b/>
            <sz val="9"/>
            <color indexed="81"/>
            <rFont val="Segoe UI"/>
            <family val="2"/>
          </rPr>
          <t>Beerli Anna BLW:</t>
        </r>
        <r>
          <rPr>
            <sz val="9"/>
            <color indexed="81"/>
            <rFont val="Segoe UI"/>
            <family val="2"/>
          </rPr>
          <t xml:space="preserve">
= Verkaufsmenge * Verkaufspreis</t>
        </r>
      </text>
    </comment>
    <comment ref="A57" authorId="0" shapeId="0" xr:uid="{00000000-0006-0000-0200-000006000000}">
      <text>
        <r>
          <rPr>
            <b/>
            <sz val="9"/>
            <color indexed="81"/>
            <rFont val="Segoe UI"/>
            <family val="2"/>
          </rPr>
          <t>Beerli Anna BLW:</t>
        </r>
        <r>
          <rPr>
            <sz val="9"/>
            <color indexed="81"/>
            <rFont val="Segoe UI"/>
            <family val="2"/>
          </rPr>
          <t xml:space="preserve">
z.B. =(Einkaufsmenge*Einkaufspreis)+(Verkaufsmenge*weitere Produktionskosten)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Beerli Anna BLW</author>
  </authors>
  <commentList>
    <comment ref="U20" authorId="0" shapeId="0" xr:uid="{00000000-0006-0000-0300-000001000000}">
      <text>
        <r>
          <rPr>
            <b/>
            <sz val="9"/>
            <color indexed="81"/>
            <rFont val="Segoe UI"/>
            <family val="2"/>
          </rPr>
          <t>Beerli Anna BLW:</t>
        </r>
        <r>
          <rPr>
            <sz val="9"/>
            <color indexed="81"/>
            <rFont val="Segoe UI"/>
            <family val="2"/>
          </rPr>
          <t xml:space="preserve">
svi 6.9.: nicht abh. vom Investitionsort sondern wo die Bauern sind -&gt; mit flj klären?</t>
        </r>
      </text>
    </comment>
    <comment ref="U22" authorId="0" shapeId="0" xr:uid="{00000000-0006-0000-0300-000002000000}">
      <text>
        <r>
          <rPr>
            <b/>
            <sz val="9"/>
            <color indexed="81"/>
            <rFont val="Segoe UI"/>
            <family val="2"/>
          </rPr>
          <t>Beerli Anna BLW:</t>
        </r>
        <r>
          <rPr>
            <sz val="9"/>
            <color indexed="81"/>
            <rFont val="Segoe UI"/>
            <family val="2"/>
          </rPr>
          <t xml:space="preserve">
Standort der Investition in BZ 1 (37%), 
Standort in BZ 2-4 (40%) </t>
        </r>
      </text>
    </comment>
    <comment ref="U24" authorId="0" shapeId="0" xr:uid="{00000000-0006-0000-0300-000003000000}">
      <text>
        <r>
          <rPr>
            <b/>
            <sz val="9"/>
            <color indexed="81"/>
            <rFont val="Segoe UI"/>
            <family val="2"/>
          </rPr>
          <t>Beerli Anna BLW:</t>
        </r>
        <r>
          <rPr>
            <sz val="9"/>
            <color indexed="81"/>
            <rFont val="Segoe UI"/>
            <family val="2"/>
          </rPr>
          <t xml:space="preserve">
Standort der Investition in BZ 1 (37%), 
Standort in BZ 2-4 (40%) </t>
        </r>
      </text>
    </comment>
  </commentList>
</comments>
</file>

<file path=xl/sharedStrings.xml><?xml version="1.0" encoding="utf-8"?>
<sst xmlns="http://schemas.openxmlformats.org/spreadsheetml/2006/main" count="547" uniqueCount="337">
  <si>
    <t>…</t>
  </si>
  <si>
    <t>n = Vorjahr</t>
  </si>
  <si>
    <t>n+1</t>
  </si>
  <si>
    <t>n+2</t>
  </si>
  <si>
    <t>n+3</t>
  </si>
  <si>
    <t>n+4</t>
  </si>
  <si>
    <t>n+5</t>
  </si>
  <si>
    <t>n+6</t>
  </si>
  <si>
    <t>Verwaltungs- &amp; Informatikaufwand</t>
  </si>
  <si>
    <t>Abschreibungen</t>
  </si>
  <si>
    <t>Datum</t>
  </si>
  <si>
    <t>Finanzaufwand (Zinsen)</t>
  </si>
  <si>
    <t>Finanzertrag</t>
  </si>
  <si>
    <t>Steuern</t>
  </si>
  <si>
    <t>Person 1</t>
  </si>
  <si>
    <t>Person 2</t>
  </si>
  <si>
    <t>Marketingaufwand</t>
  </si>
  <si>
    <t>Sozialversicherungen &amp; Overhead (exkl. Miete)</t>
  </si>
  <si>
    <t>fixer Betrag / Monat</t>
  </si>
  <si>
    <t>Total</t>
  </si>
  <si>
    <t>Steuersatz</t>
  </si>
  <si>
    <t>Eigenkapital</t>
  </si>
  <si>
    <t>Bankdarlehen</t>
  </si>
  <si>
    <t>Investitionskredit</t>
  </si>
  <si>
    <t>unbekannte Restfinanzierung</t>
  </si>
  <si>
    <t>Investition</t>
  </si>
  <si>
    <t>Hypothek</t>
  </si>
  <si>
    <t>Unterhalt &amp; Reparaturkosten</t>
  </si>
  <si>
    <t>Arbeitstage</t>
  </si>
  <si>
    <t>Tagesantsatz inkl. Arbeitsplatz &amp; Spesen</t>
  </si>
  <si>
    <t>Mitglieder-Beitrag an Dach-Verein PRE</t>
  </si>
  <si>
    <t>Projekt-Koordination</t>
  </si>
  <si>
    <t>Anteil an Gesamtkoordination</t>
  </si>
  <si>
    <t>Kosten Gesamtkoordination</t>
  </si>
  <si>
    <t>… durch PRE Dach-Verein intern</t>
  </si>
  <si>
    <t>ausserord. Aufwand</t>
  </si>
  <si>
    <t>Einheit</t>
  </si>
  <si>
    <t xml:space="preserve">… durch externer Coach </t>
  </si>
  <si>
    <t>n+1 = 1. PRE-Jahr</t>
  </si>
  <si>
    <t>%</t>
  </si>
  <si>
    <t>Verkaufsmenge</t>
  </si>
  <si>
    <t>jährliche Zunahme</t>
  </si>
  <si>
    <t>Einkaufsmenge</t>
  </si>
  <si>
    <t>CHF</t>
  </si>
  <si>
    <t>Marge</t>
  </si>
  <si>
    <t>Verkaufspreis</t>
  </si>
  <si>
    <t>n</t>
  </si>
  <si>
    <t>CHF / mt</t>
  </si>
  <si>
    <t>Lage des Betriebs</t>
  </si>
  <si>
    <t>Verschuldungsfaktor</t>
  </si>
  <si>
    <t>Nettoergebnis kumuliert</t>
  </si>
  <si>
    <t>Nettoergebnis jährlich</t>
  </si>
  <si>
    <t>Beitragssatz Bund</t>
  </si>
  <si>
    <t>Tal</t>
  </si>
  <si>
    <t>z.B. kg Milch</t>
  </si>
  <si>
    <t>Mengen</t>
  </si>
  <si>
    <t>Umrechnungsfaktor</t>
  </si>
  <si>
    <t>Preisgestaltung</t>
  </si>
  <si>
    <t>z.B. kg Käse</t>
  </si>
  <si>
    <t>Einkaufspreis TP in Verkaufseinheit</t>
  </si>
  <si>
    <t>Angbot 1 z.B Übernachtungen</t>
  </si>
  <si>
    <t>[ 1 ]</t>
  </si>
  <si>
    <t>Marge TP-Träger</t>
  </si>
  <si>
    <t>CHF / Angebotseinheit</t>
  </si>
  <si>
    <t>Projektname Teilprojekt (TP)</t>
  </si>
  <si>
    <t>Angebot 1 z.B. Übernachtung</t>
  </si>
  <si>
    <t>z.B. CHF / kg Milch</t>
  </si>
  <si>
    <t>z.B. CHF / kg Käse</t>
  </si>
  <si>
    <t>IK</t>
  </si>
  <si>
    <t>Darlehen</t>
  </si>
  <si>
    <t>Restfinanzierung</t>
  </si>
  <si>
    <t>in Erfolgsrechnung übertragen</t>
  </si>
  <si>
    <t>CHF / Monat</t>
  </si>
  <si>
    <t>CHF/ Jahr</t>
  </si>
  <si>
    <t>Tage</t>
  </si>
  <si>
    <t>CHF/Tag</t>
  </si>
  <si>
    <t>Bemerkungen</t>
  </si>
  <si>
    <t>CHF / Jahr</t>
  </si>
  <si>
    <t>Produktionskosten in Landwirtschaft</t>
  </si>
  <si>
    <t>jährliche Veränderung Einkaufspreis ggü Vorjahr</t>
  </si>
  <si>
    <t>jährliche Veränderung Einkaufsmenge ggü Vorjahr</t>
  </si>
  <si>
    <t>weitere direkte variable Produktionskosten für TP</t>
  </si>
  <si>
    <t>Zunahme dank erhöhter Verarbeitungskapazität</t>
  </si>
  <si>
    <t>Angebotseinheit (Nächte / Jahr)</t>
  </si>
  <si>
    <t>variable Kosten für Angebot</t>
  </si>
  <si>
    <t>Erläuterung der Annahmen</t>
  </si>
  <si>
    <t>Anteil am Gesamtergebnis</t>
  </si>
  <si>
    <t>automatisch aus "Mittelflussrechnung"</t>
  </si>
  <si>
    <t>ca. 15% des Bruttolohnes</t>
  </si>
  <si>
    <t>REFLEX Agridea</t>
  </si>
  <si>
    <t>Grundlagenbericht Agroscope</t>
  </si>
  <si>
    <t>Miete / Pacht / Immobilienkosten</t>
  </si>
  <si>
    <t>CHF / VZÄ pro Jahr</t>
  </si>
  <si>
    <t>VZÄ</t>
  </si>
  <si>
    <t>Angebot 3 z.B. gemeinschaftliche Kommunikation des PRE (Marketing)</t>
  </si>
  <si>
    <t>Kosten für Kommunikation über Social Media</t>
  </si>
  <si>
    <t>CHF/Jahr</t>
  </si>
  <si>
    <t>% für Betriebszweig</t>
  </si>
  <si>
    <t>Kosten / Jahr für gesamten Betrieb</t>
  </si>
  <si>
    <t>Betrachtungseinheit der Finanzplanung</t>
  </si>
  <si>
    <t>z.B. ganzer Betrieb oder nur Betriebszweig xy</t>
  </si>
  <si>
    <t>Sensitivitätsanalyse</t>
  </si>
  <si>
    <t>Info-Quellen</t>
  </si>
  <si>
    <t>Beschäftigungsanteil für Betriebszweig</t>
  </si>
  <si>
    <t>Lohn gesamt</t>
  </si>
  <si>
    <t>Miete / Monat für gesamten Betrieb</t>
  </si>
  <si>
    <t>Aufwand / VZÄ</t>
  </si>
  <si>
    <t>Anzahl VZÄ</t>
  </si>
  <si>
    <t>Erläuterungen der Annahmen</t>
  </si>
  <si>
    <t>Richtwerte BLW</t>
  </si>
  <si>
    <t>Einkaufspreis TP / Einkaufseinheit</t>
  </si>
  <si>
    <t>EPA Honorarliste</t>
  </si>
  <si>
    <t>Sonstiger betrieblicher Aufwand</t>
  </si>
  <si>
    <t>URE (Unterhalt, Reparaturen, Ersatz)</t>
  </si>
  <si>
    <t>Sachversicherungen</t>
  </si>
  <si>
    <t>Verwaltungsaufwand</t>
  </si>
  <si>
    <t>ausserord. Ertrag</t>
  </si>
  <si>
    <t>Ersatzkosten</t>
  </si>
  <si>
    <t>% Anteil für Betriebszweig</t>
  </si>
  <si>
    <t xml:space="preserve">100% bei Planung für ganzen Betrieb </t>
  </si>
  <si>
    <t>Strom, Energie- &amp; Entsorgungsaufwand</t>
  </si>
  <si>
    <t xml:space="preserve">Finanzplanung: Annahmen der Erfolgsrechnung </t>
  </si>
  <si>
    <t>Produkt 1 - Bsp. landwirtschaftliche Produktion, Verarbeitung &amp; Veredelung</t>
  </si>
  <si>
    <t>Produkt 2 - Bsp. agrotouristische Angebote</t>
  </si>
  <si>
    <t>Produkt 3 - Bsp. nicht-produktorientierte Projekte</t>
  </si>
  <si>
    <t>Investition 2</t>
  </si>
  <si>
    <t>Investition 3</t>
  </si>
  <si>
    <t>Investition 4</t>
  </si>
  <si>
    <t>Veränderung der jährlichen Personalkosten</t>
  </si>
  <si>
    <t>Fahrzeug- &amp; Transportaufwand</t>
  </si>
  <si>
    <t>Wert für "x" mit Vorzeichen eingeben</t>
  </si>
  <si>
    <t>Veränderung des jährlichen Direktaufwandes um x%</t>
  </si>
  <si>
    <t>Verwaltungs- &amp; Werbeaufwand</t>
  </si>
  <si>
    <t>Hat die Trägerschaft bereits vor PRE existiert?</t>
  </si>
  <si>
    <t>Personalaufwand - exkl. Projektkoordination</t>
  </si>
  <si>
    <t>Kontrolle (Restfinanzierung = Lücke)</t>
  </si>
  <si>
    <t>nur gelbe Felder befüllen</t>
  </si>
  <si>
    <t>Investition 5</t>
  </si>
  <si>
    <t>NUR gelbe Felder befüllen</t>
  </si>
  <si>
    <t>nicht zuteilbare Kosten</t>
  </si>
  <si>
    <t>Erlös und zuteilbare Kosten</t>
  </si>
  <si>
    <t xml:space="preserve">Deckungsbeitrag </t>
  </si>
  <si>
    <t xml:space="preserve">nicht direkt zuteilbarer Aufwand </t>
  </si>
  <si>
    <t>Veränderung des Ertrages jährlich um x%</t>
  </si>
  <si>
    <t>Massnahme</t>
  </si>
  <si>
    <t>Investition 6</t>
  </si>
  <si>
    <t>Investition 7</t>
  </si>
  <si>
    <t>Investition 8</t>
  </si>
  <si>
    <t>Reduktion der beitragsberechtigten Kosten in Prozent</t>
  </si>
  <si>
    <t>HZ / BZ I</t>
  </si>
  <si>
    <t>ungesicherte Restfinanzierung</t>
  </si>
  <si>
    <t>Produktion</t>
  </si>
  <si>
    <t>Verarbeitung</t>
  </si>
  <si>
    <t>Vermarktung</t>
  </si>
  <si>
    <t>Früchte &amp; Gemüse (F &amp; G)</t>
  </si>
  <si>
    <t xml:space="preserve">F &amp; G -Verarbeitung </t>
  </si>
  <si>
    <t>Milch</t>
  </si>
  <si>
    <t>Mast</t>
  </si>
  <si>
    <t>Alp</t>
  </si>
  <si>
    <t>Pädagogische Angebote</t>
  </si>
  <si>
    <t>Erneuerbare Energien</t>
  </si>
  <si>
    <t>Vinifizierung</t>
  </si>
  <si>
    <t>Betrachtungseinheit</t>
  </si>
  <si>
    <t>Betrieb</t>
  </si>
  <si>
    <t>Betriebszweig</t>
  </si>
  <si>
    <t>ja</t>
  </si>
  <si>
    <t>nein</t>
  </si>
  <si>
    <t>PRE-Typ</t>
  </si>
  <si>
    <t>Kantonale Beteiligung am Bundesbeitrag</t>
  </si>
  <si>
    <t>Investitionskosten total</t>
  </si>
  <si>
    <t>Fleisch</t>
  </si>
  <si>
    <t>VP 2021</t>
  </si>
  <si>
    <t>umfassend</t>
  </si>
  <si>
    <t>einzel</t>
  </si>
  <si>
    <t>gemeinschaftlich</t>
  </si>
  <si>
    <t>MEL</t>
  </si>
  <si>
    <t>Gemeinschaftliche Investitionen (Hardware) im Interesse des Gesamtprojekts</t>
  </si>
  <si>
    <t>bitte spezifisch mit BLW abklären</t>
  </si>
  <si>
    <t>Bonus PRE</t>
  </si>
  <si>
    <t>aus Vorlage Hochbau übertragen</t>
  </si>
  <si>
    <t>je nachdem ob gemeinschaftlich od. einzelbetrieblich</t>
  </si>
  <si>
    <t>…bitte Massnahme auswählen</t>
  </si>
  <si>
    <t>Einzelbetriebliche Stallbauten Raufutterverzehrer</t>
  </si>
  <si>
    <t>Reduktion der beitragsberechtigten Kosten</t>
  </si>
  <si>
    <t>Bonus für PRE-Typ</t>
  </si>
  <si>
    <t>Total öffentliche Beiträge</t>
  </si>
  <si>
    <t>Anteil an Investitionskosten</t>
  </si>
  <si>
    <t>Massnahmen-Nr.</t>
  </si>
  <si>
    <t>1. Jahr nach Umsetzung</t>
  </si>
  <si>
    <t>Ertrag</t>
  </si>
  <si>
    <t>Direktaufwand</t>
  </si>
  <si>
    <t>Deckungsbeitrag Produkt 1</t>
  </si>
  <si>
    <t>Deckungsbeitrag Produkt 2</t>
  </si>
  <si>
    <t>Deckungsbeitrag Produkt 3</t>
  </si>
  <si>
    <t>n+1 
(1. PRE-Jahr)</t>
  </si>
  <si>
    <t>Plan-Erfolgsrechnung Übersicht [CHF]</t>
  </si>
  <si>
    <t>...andere Einnahmen</t>
  </si>
  <si>
    <t>Deckungsbeitrag nach Personalaufwand</t>
  </si>
  <si>
    <t>Finanzierungsquellen</t>
  </si>
  <si>
    <t>Gesichert?</t>
  </si>
  <si>
    <t>sektorübergreifend</t>
  </si>
  <si>
    <t>wertschöpfungskettenorientiert</t>
  </si>
  <si>
    <t>Gemeinschaftliche Investitionen im Interesse des Gesamtprojekts</t>
  </si>
  <si>
    <t>…bitte Finanzierungsquelle auswählen</t>
  </si>
  <si>
    <t>…bitte auswählen</t>
  </si>
  <si>
    <t>Investition 9</t>
  </si>
  <si>
    <t>Darlehen von Dritten</t>
  </si>
  <si>
    <t>Veränderung der nicht zuteilbaren Kosten um x%</t>
  </si>
  <si>
    <t>Investition 1 (z.B. Verkaufseinrichtung)</t>
  </si>
  <si>
    <t>E) Controlling- &amp; Monitoring</t>
  </si>
  <si>
    <t>Anleitung</t>
  </si>
  <si>
    <t>Aufbau eines Betriebszweiges auf dem Landwirtschaftsbetrieb</t>
  </si>
  <si>
    <t>Beitragssatz Bund definitiv</t>
  </si>
  <si>
    <t xml:space="preserve">Beitragssatz Kanton  
</t>
  </si>
  <si>
    <t>Betrachtungseinheit: wird der gesamte Betrieb / Unternehmen in der Finanzplanung abgebildet oder nur ein Betriebszweig?</t>
  </si>
  <si>
    <t>beitragsberechtigte Kosten</t>
  </si>
  <si>
    <t>massgebende beitragsberechtigte Kosten</t>
  </si>
  <si>
    <t xml:space="preserve">min. Beteiligung des Kantons an Bundesbeitrag </t>
  </si>
  <si>
    <t>falls Schriftgrösse zu klein: bitte Seitenansicht auf 100% wechseln (unten rechts in der untersten grauen Leiste des Excel)</t>
  </si>
  <si>
    <t xml:space="preserve">nicht-beitragsberechtigte Kosten </t>
  </si>
  <si>
    <t>Total Restfinanzierung</t>
  </si>
  <si>
    <t xml:space="preserve">Einzelbetriebliche Massnahmen ökologischer Ziele </t>
  </si>
  <si>
    <t>Logistik &amp; Lagerung</t>
  </si>
  <si>
    <t>Diverses</t>
  </si>
  <si>
    <t xml:space="preserve">Gastronomie </t>
  </si>
  <si>
    <t>Alp (Milch, Mast, Stall)</t>
  </si>
  <si>
    <t>auswählen</t>
  </si>
  <si>
    <t>auswählene</t>
  </si>
  <si>
    <t>Zelle mit dropdown-Auswahl</t>
  </si>
  <si>
    <t>Trägerschaft-Typ</t>
  </si>
  <si>
    <t>Trägerschaft</t>
  </si>
  <si>
    <t>einzelbetrieblich</t>
  </si>
  <si>
    <t>Meliorationen Massnahmen</t>
  </si>
  <si>
    <t>nach Betriebslage</t>
  </si>
  <si>
    <t>Betriebslage</t>
  </si>
  <si>
    <t>Einzelbetriebliche Massnahmen ökologischer Ziele</t>
  </si>
  <si>
    <t>Kommunikation, Marketing</t>
  </si>
  <si>
    <t>Weitere Massnahmen im Interesse des Gesamtprojekts (Reduktion mind. 50%)</t>
  </si>
  <si>
    <t>Direktvermarktung</t>
  </si>
  <si>
    <t>Reben</t>
  </si>
  <si>
    <t>Weiteres</t>
  </si>
  <si>
    <t>Aufwertung der Region</t>
  </si>
  <si>
    <t>PRE-Geschäftsführung (gilt nicht als TP)</t>
  </si>
  <si>
    <t xml:space="preserve">Ausrichtung </t>
  </si>
  <si>
    <t xml:space="preserve">Projekttyp </t>
  </si>
  <si>
    <t>Personalaufwand</t>
  </si>
  <si>
    <t>(kann auch unter Direktaufwand berücksichtigt werden)</t>
  </si>
  <si>
    <t>% des Gesamtbetriebs</t>
  </si>
  <si>
    <t>% in Dezimal</t>
  </si>
  <si>
    <r>
      <t>Sachversicherungen</t>
    </r>
    <r>
      <rPr>
        <sz val="12"/>
        <rFont val="Arial Narrow"/>
        <family val="2"/>
      </rPr>
      <t xml:space="preserve"> (inkl. Betriebshaftpflicht)</t>
    </r>
  </si>
  <si>
    <r>
      <t xml:space="preserve">ANLEITUNG  
* </t>
    </r>
    <r>
      <rPr>
        <sz val="12"/>
        <rFont val="Arial Narrow"/>
        <family val="2"/>
      </rPr>
      <t xml:space="preserve">Dieses Blatt des Excel ist ein </t>
    </r>
    <r>
      <rPr>
        <b/>
        <sz val="12"/>
        <rFont val="Arial Narrow"/>
        <family val="2"/>
      </rPr>
      <t>Vorschlag / Beispiel</t>
    </r>
    <r>
      <rPr>
        <sz val="12"/>
        <rFont val="Arial Narrow"/>
        <family val="2"/>
      </rPr>
      <t xml:space="preserve">, wie die Annahmen hinter der Erfolgsrechnung skizziert werden könnten. Sie können das Format aber vollständig ändern, </t>
    </r>
    <r>
      <rPr>
        <sz val="12"/>
        <color rgb="FFFF0000"/>
        <rFont val="Arial Narrow"/>
        <family val="2"/>
      </rPr>
      <t>solange die Zahlen der Erfolgsrechnung verständlich und
schlüssig hergeleitet werden</t>
    </r>
    <r>
      <rPr>
        <sz val="12"/>
        <rFont val="Arial Narrow"/>
        <family val="2"/>
      </rPr>
      <t>.</t>
    </r>
  </si>
  <si>
    <r>
      <t xml:space="preserve">Beitragssatz Bund </t>
    </r>
    <r>
      <rPr>
        <b/>
        <sz val="12"/>
        <color theme="1"/>
        <rFont val="Arial Narrow"/>
        <family val="2"/>
      </rPr>
      <t>ohne</t>
    </r>
    <r>
      <rPr>
        <sz val="12"/>
        <color theme="1"/>
        <rFont val="Arial Narrow"/>
        <family val="2"/>
      </rPr>
      <t xml:space="preserve"> PRE-Bonus</t>
    </r>
  </si>
  <si>
    <r>
      <t xml:space="preserve">Beitragssatz Bund </t>
    </r>
    <r>
      <rPr>
        <b/>
        <sz val="12"/>
        <color theme="1"/>
        <rFont val="Arial Narrow"/>
        <family val="2"/>
      </rPr>
      <t xml:space="preserve">mit </t>
    </r>
    <r>
      <rPr>
        <sz val="12"/>
        <color theme="1"/>
        <rFont val="Arial Narrow"/>
        <family val="2"/>
      </rPr>
      <t>PRE-Bonus</t>
    </r>
  </si>
  <si>
    <r>
      <rPr>
        <b/>
        <sz val="12"/>
        <color theme="1"/>
        <rFont val="Arial Narrow"/>
        <family val="2"/>
      </rPr>
      <t xml:space="preserve">IST-Investition </t>
    </r>
    <r>
      <rPr>
        <sz val="12"/>
        <color theme="1"/>
        <rFont val="Arial Narrow"/>
        <family val="2"/>
      </rPr>
      <t>Zwischenbericht 1</t>
    </r>
  </si>
  <si>
    <r>
      <rPr>
        <b/>
        <sz val="12"/>
        <color theme="1"/>
        <rFont val="Arial Narrow"/>
        <family val="2"/>
      </rPr>
      <t>IST-Bundesbeitrag</t>
    </r>
    <r>
      <rPr>
        <sz val="12"/>
        <color theme="1"/>
        <rFont val="Arial Narrow"/>
        <family val="2"/>
      </rPr>
      <t xml:space="preserve"> Zwischenbericht 1</t>
    </r>
  </si>
  <si>
    <r>
      <rPr>
        <b/>
        <sz val="12"/>
        <color theme="1"/>
        <rFont val="Arial Narrow"/>
        <family val="2"/>
      </rPr>
      <t>IST-Investition</t>
    </r>
    <r>
      <rPr>
        <sz val="12"/>
        <color theme="1"/>
        <rFont val="Arial Narrow"/>
        <family val="2"/>
      </rPr>
      <t xml:space="preserve"> Zwischenbericht 2</t>
    </r>
  </si>
  <si>
    <r>
      <rPr>
        <b/>
        <sz val="12"/>
        <color theme="1"/>
        <rFont val="Arial Narrow"/>
        <family val="2"/>
      </rPr>
      <t>IST-Bundesbeitrag</t>
    </r>
    <r>
      <rPr>
        <sz val="12"/>
        <color theme="1"/>
        <rFont val="Arial Narrow"/>
        <family val="2"/>
      </rPr>
      <t xml:space="preserve"> Zwischenbericht 2</t>
    </r>
  </si>
  <si>
    <r>
      <rPr>
        <b/>
        <sz val="12"/>
        <color theme="1"/>
        <rFont val="Arial Narrow"/>
        <family val="2"/>
      </rPr>
      <t>IST-Investition</t>
    </r>
    <r>
      <rPr>
        <sz val="12"/>
        <color theme="1"/>
        <rFont val="Arial Narrow"/>
        <family val="2"/>
      </rPr>
      <t xml:space="preserve"> Schlussbericht</t>
    </r>
  </si>
  <si>
    <r>
      <rPr>
        <b/>
        <sz val="12"/>
        <color theme="1"/>
        <rFont val="Arial Narrow"/>
        <family val="2"/>
      </rPr>
      <t>IST- Bundesbeitrag</t>
    </r>
    <r>
      <rPr>
        <sz val="12"/>
        <color theme="1"/>
        <rFont val="Arial Narrow"/>
        <family val="2"/>
      </rPr>
      <t xml:space="preserve"> Schlussbericht</t>
    </r>
  </si>
  <si>
    <t>Bundes-beitrag</t>
  </si>
  <si>
    <r>
      <t xml:space="preserve">Ertrag </t>
    </r>
    <r>
      <rPr>
        <sz val="12"/>
        <rFont val="Arial Narrow"/>
        <family val="2"/>
      </rPr>
      <t>(aus Verkäufen, Dienstleistungen, DZ, etc.)</t>
    </r>
  </si>
  <si>
    <r>
      <t xml:space="preserve">Direktaufwand </t>
    </r>
    <r>
      <rPr>
        <sz val="12"/>
        <rFont val="Arial Narrow"/>
        <family val="2"/>
      </rPr>
      <t>(Aufwand für Material, Waren, Drittleistungen)</t>
    </r>
  </si>
  <si>
    <t>URE (Unterhalt, Rep., Ersatz) von mobilen Sachanlagen</t>
  </si>
  <si>
    <r>
      <t>EBITDA</t>
    </r>
    <r>
      <rPr>
        <i/>
        <sz val="12"/>
        <color theme="1"/>
        <rFont val="Arial Narrow"/>
        <family val="2"/>
      </rPr>
      <t xml:space="preserve"> (Ergebnis vor Abschreibungen, Zinsen &amp; Steuern)</t>
    </r>
  </si>
  <si>
    <r>
      <t xml:space="preserve">EBIT </t>
    </r>
    <r>
      <rPr>
        <i/>
        <sz val="12"/>
        <color theme="1"/>
        <rFont val="Arial Narrow"/>
        <family val="2"/>
      </rPr>
      <t>(Ergebnis vor Zinsen und Steuern)</t>
    </r>
  </si>
  <si>
    <r>
      <t xml:space="preserve">EBT </t>
    </r>
    <r>
      <rPr>
        <i/>
        <sz val="12"/>
        <color theme="1"/>
        <rFont val="Arial Narrow"/>
        <family val="2"/>
      </rPr>
      <t>(Ergebnis vor Steuern)</t>
    </r>
  </si>
  <si>
    <t>Beitrag Gemeinde</t>
  </si>
  <si>
    <t>afp Dritter (Berghilfe, Stiftungen, etc.)</t>
  </si>
  <si>
    <t>Mühlen</t>
  </si>
  <si>
    <t>Ackerbau (inkl. Getreidesammelstellen)</t>
  </si>
  <si>
    <t>Talgebiet: Gemeinschaftliche Verarbeitung, Lagerung und Vermarktung regionaler landwirtschaftlicher Erzeugnisse</t>
  </si>
  <si>
    <t>Berggebiet</t>
  </si>
  <si>
    <t>Talgebiet</t>
  </si>
  <si>
    <t>Massnahmenabzug</t>
  </si>
  <si>
    <t>Beitrag</t>
  </si>
  <si>
    <t>HZ: Gemeinschaftliche Verarbeitung, Lagerung und Vermarktung regionaler landwirtschaftlicher Erzeugnisse</t>
  </si>
  <si>
    <t>BZ: Gemeinschaftliche Verarbeitung, Lagerung und Vermarktung regionaler landwirtschaftlicher Erzeugnisse</t>
  </si>
  <si>
    <t>Beitrag Total</t>
  </si>
  <si>
    <t>Ursprung des Rohstoffs %</t>
  </si>
  <si>
    <t>Szenario 1: Investition in BZ 1</t>
  </si>
  <si>
    <t>Szenario 2: Investition in BZ 2-4</t>
  </si>
  <si>
    <t>Szenario 4: keine Ursprungsdifferenzierung</t>
  </si>
  <si>
    <t>Differenz zu Szenario 4 (wie heute) %</t>
  </si>
  <si>
    <t>Verkauf</t>
  </si>
  <si>
    <t>Verarbeitung &amp; Lagerung</t>
  </si>
  <si>
    <r>
      <t xml:space="preserve">Agrotourismus: Übernachtung, Gastronomie, </t>
    </r>
    <r>
      <rPr>
        <sz val="9"/>
        <color rgb="FFFF0000"/>
        <rFont val="Arial Narrow"/>
        <family val="2"/>
      </rPr>
      <t>Erlebnisse</t>
    </r>
  </si>
  <si>
    <t>Aufbau_Weiterentwicklung_Betriebszweig_auf_LW_Betrieb</t>
  </si>
  <si>
    <t>Ursprung</t>
  </si>
  <si>
    <r>
      <t xml:space="preserve">Beitragssatz inkl. Bonus </t>
    </r>
    <r>
      <rPr>
        <sz val="10"/>
        <rFont val="Arial Narrow"/>
        <family val="2"/>
      </rPr>
      <t>(abh. von Zone der Investition)</t>
    </r>
  </si>
  <si>
    <t>Szenario 3: (&gt;50%) -&gt; nur BZ beitragsberechtigt, Investitionsort nicht relevant</t>
  </si>
  <si>
    <t xml:space="preserve">Szenario 4: (&lt;50%)-&gt; alles gemäss PRE, Investition in BZ I  </t>
  </si>
  <si>
    <t>Berggebiet (40%)</t>
  </si>
  <si>
    <t>Szenario 5: (&lt;50%)-&gt; alles gemäss PRE, Investition in Tal</t>
  </si>
  <si>
    <t>Fazit</t>
  </si>
  <si>
    <t>Szenario x vs. Szenario 1 (%)</t>
  </si>
  <si>
    <t>geht nicht, weil sie dann mehr kriegen wie wenn &gt;50% aus dem Berggebiet kommt</t>
  </si>
  <si>
    <t>kompliziert für Projektträger</t>
  </si>
  <si>
    <t>wenn Investition in BZ 2-4</t>
  </si>
  <si>
    <t>mehr als Hochbau (Szenario 3)</t>
  </si>
  <si>
    <t>BZ II - IV, Sömmerungsgebiet</t>
  </si>
  <si>
    <t>Berg- oder Sömmerungsgebiet</t>
  </si>
  <si>
    <t>Hügel</t>
  </si>
  <si>
    <r>
      <t xml:space="preserve">Kantonsbeitrag </t>
    </r>
    <r>
      <rPr>
        <b/>
        <sz val="12"/>
        <color theme="1"/>
        <rFont val="Arial Narrow"/>
        <family val="2"/>
      </rPr>
      <t>ohne</t>
    </r>
    <r>
      <rPr>
        <sz val="12"/>
        <color theme="1"/>
        <rFont val="Arial Narrow"/>
        <family val="2"/>
      </rPr>
      <t xml:space="preserve"> PRE-Bonus</t>
    </r>
  </si>
  <si>
    <t>Kantons-beitrag mit PRE-Bonus</t>
  </si>
  <si>
    <t>Herkunft Rohstoff</t>
  </si>
  <si>
    <t>…bitte Herkunft auswählen</t>
  </si>
  <si>
    <t>Alpgebäude</t>
  </si>
  <si>
    <t>% Anteil der Herkunft an gesamter verarbeiteter Menge</t>
  </si>
  <si>
    <t>Typ</t>
  </si>
  <si>
    <t xml:space="preserve">Massnahme 
</t>
  </si>
  <si>
    <r>
      <t>Lage des Betriebs = Rohstoffherkunft</t>
    </r>
    <r>
      <rPr>
        <sz val="12"/>
        <rFont val="Arial Narrow"/>
        <family val="2"/>
      </rPr>
      <t xml:space="preserve">
(Art. 19f, Abs. 4 SVV)</t>
    </r>
  </si>
  <si>
    <r>
      <t xml:space="preserve">Herkunft des verarbeiteten regionalen Rohstoffs </t>
    </r>
    <r>
      <rPr>
        <sz val="12"/>
        <rFont val="Arial Narrow"/>
        <family val="2"/>
      </rPr>
      <t>(Art. 19, Abs. 6 SVV)</t>
    </r>
  </si>
  <si>
    <t>Bundesbeitrag</t>
  </si>
  <si>
    <t>Kantonsbeitrag mit PRE-Bonus</t>
  </si>
  <si>
    <t>Rohstoffherkunf: Hügelzone</t>
  </si>
  <si>
    <t>Rohstoffherkunft: Berg- oder Sömmerungsgebiet</t>
  </si>
  <si>
    <t>Rohstoffherkunft: Talgebiet</t>
  </si>
  <si>
    <t>EBITDA</t>
  </si>
  <si>
    <t xml:space="preserve"> </t>
  </si>
  <si>
    <t>Stellenprozente</t>
  </si>
  <si>
    <t>Stunden</t>
  </si>
  <si>
    <t>Gesamter Betrieb</t>
  </si>
  <si>
    <t>Verarbeitung und Vermarktung</t>
  </si>
  <si>
    <t>Aufbau und Weiterentwicklung Betriebszweig auf LW Betrieb &amp; Produktion</t>
  </si>
  <si>
    <t>Einzelbetriebliche Verarbeitung Kleingewerbe</t>
  </si>
  <si>
    <r>
      <rPr>
        <b/>
        <sz val="12"/>
        <color theme="7" tint="-0.249977111117893"/>
        <rFont val="Arial Narrow"/>
        <family val="2"/>
      </rPr>
      <t>*Zusätzliche Erklärungen zu PRE-Typ, Ausrichtung und Projekttyp:</t>
    </r>
    <r>
      <rPr>
        <sz val="12"/>
        <rFont val="Arial Narrow"/>
        <family val="2"/>
      </rPr>
      <t xml:space="preserve">
</t>
    </r>
    <r>
      <rPr>
        <b/>
        <sz val="12"/>
        <rFont val="Arial Narrow"/>
        <family val="2"/>
      </rPr>
      <t>PRE-Typ:</t>
    </r>
    <r>
      <rPr>
        <sz val="12"/>
        <rFont val="Arial Narrow"/>
        <family val="2"/>
      </rPr>
      <t xml:space="preserve"> entweder Wertschöpfungskettenorientiert oder sektorübergreifend gemäss SVV
</t>
    </r>
    <r>
      <rPr>
        <b/>
        <sz val="12"/>
        <rFont val="Arial Narrow"/>
        <family val="2"/>
      </rPr>
      <t>Ausrichtung und Projekttyp</t>
    </r>
    <r>
      <rPr>
        <sz val="12"/>
        <rFont val="Arial Narrow"/>
        <family val="2"/>
      </rPr>
      <t>: Bei PRE-Projekten wird zwischen 5 verschiedenen Ausrichtungen und ihren Projekttypen unterschieden. Ein PRE muss mind. 3 Teilprojekte unterschiedlicher Ausrichtung aufweisen, wobei die "PRE Geschäftsführung" nicht als eigenständiges Teilprojekt gilt. Teilprojekte deren Trägerschaft einzelbetrieblich auf einem Landwirtschaftsbetrieb ist, wählen die Ausrichtung «Aufbau &amp; Weiterentwicklung Betriebszweig auf LW-Betrieb». Alle übrigen Trägerschaften wählen jene Ausrichtung und Projekttyp welche die geplante Investition, die u.a. mit der öffentlichen Finanzierung getätigt wird, am besten umschreibt. Falls ein TP Investitionen in mehrere Projekttypen aufweist, soll der umsatzstärkste Typ angegeben werden.
1. Produktion: Früchte &amp; Gemüse, Ackerbau (inkl. Getreidesammelstellen), Wein, Milch, Mast, Alp (Milch, Mast, Stall), Diverses
2. Verarbeitung: F&amp;G-Verarbeitung, Mühlen, Vinifizierung, Milch, Fleisch, Alp, Diverses
3. Vermarktung: Verkauf, Logistik &amp; Lagerung, Gastronomie, Kommunikation / Marketing, Diverses
4. Aufbau &amp; Weiterentwicklung Betriebszweig auf LW-Betrieb: Agrotourismus (Übernachtung, Gastronomie, Erlebnisse), Direktvermarktung, Pädagogische Angebote, Erneuerbare Energien, Diverses
5. Weiteres: Aufwertung der Region,  PRE-Geschäftsführung (gilt nicht als TP)</t>
    </r>
  </si>
  <si>
    <t>Produkt 1</t>
  </si>
  <si>
    <t>Produkt 2</t>
  </si>
  <si>
    <t>Produkt 3</t>
  </si>
  <si>
    <t>A) Finanzierungsübersicht inkl. Berechnung der öffentlichen Beiträge</t>
  </si>
  <si>
    <r>
      <t xml:space="preserve">- bei Massnahmen zur </t>
    </r>
    <r>
      <rPr>
        <b/>
        <sz val="14"/>
        <rFont val="Arial Narrow"/>
        <family val="2"/>
      </rPr>
      <t>gemeinschaftlichen Verarbeitung</t>
    </r>
    <r>
      <rPr>
        <sz val="14"/>
        <rFont val="Arial Narrow"/>
        <family val="2"/>
      </rPr>
      <t xml:space="preserve">: bitte in Abschnitt B) "Beitragsberechnung gemeinschaftliche Verarbeitung" verwenden und die blau eingefärbten Zellen hier übertragen
- zur Berechnung der Investitionshilfen von </t>
    </r>
    <r>
      <rPr>
        <b/>
        <sz val="14"/>
        <rFont val="Arial Narrow"/>
        <family val="2"/>
      </rPr>
      <t>Hochbaumassnahmen</t>
    </r>
    <r>
      <rPr>
        <sz val="14"/>
        <rFont val="Arial Narrow"/>
        <family val="2"/>
      </rPr>
      <t xml:space="preserve"> können die Berechnungsformulare des Hochbaus beigezogen werden: Nr. 41, 47, 73 (online verfügbar) --&gt; bitte Kantonsbeitrag in Spalte "Kantonsbeitrag ohne PRE-Bonus" übertragen und Berechnungsformular </t>
    </r>
  </si>
  <si>
    <t>Jahr</t>
  </si>
  <si>
    <t>B) Beitragsberechnung gemeinschaftliche Verarbeitung, Lagerung und Vermarktung regionaler landwirtschaftlicher Erzeugnisse</t>
  </si>
  <si>
    <t>- diese Berechnung ist NUR für die gemeinschaftliche Verarbeitung, Lagerung und Vermarktung auszufüllen
- 1 Zeile pro Rohstoffherkunft ausfüllen
- blau eingefärbte Zellen der Resultate-Zeile in die Tabelle A) "Finanzierungsübersicht inkl. Berechnung der öffentlichen Beiträge" im Excel-Blatt "Übersicht TP" ergänzen</t>
  </si>
  <si>
    <t>Finanzplanung: Berechnung der öffentlichen Beiträge</t>
  </si>
  <si>
    <t>Finanzplanung: Erfolgsrechnung Vorabklärung</t>
  </si>
  <si>
    <r>
      <rPr>
        <b/>
        <sz val="12"/>
        <color theme="7" tint="-0.249977111117893"/>
        <rFont val="Arial Narrow"/>
        <family val="2"/>
      </rPr>
      <t>Allgemeine Bemerkungen</t>
    </r>
    <r>
      <rPr>
        <b/>
        <sz val="12"/>
        <rFont val="Arial Narrow"/>
        <family val="2"/>
      </rPr>
      <t xml:space="preserve">
* Excel-Blatt vollständig öffnen:</t>
    </r>
    <r>
      <rPr>
        <sz val="12"/>
        <rFont val="Arial Narrow"/>
        <family val="2"/>
      </rPr>
      <t xml:space="preserve"> durch Klick auf die "+"-Zeichen im linken grauen Rand des Excels (neben den Zeilen-/ Spaltenbeschriftungen) können Sie das ganze Blatt öffnen bzw. mit dem "-"-Zeichen Teile davon wieder schliessen</t>
    </r>
    <r>
      <rPr>
        <b/>
        <sz val="12"/>
        <rFont val="Arial Narrow"/>
        <family val="2"/>
      </rPr>
      <t xml:space="preserve">
* Vorgehen:</t>
    </r>
    <r>
      <rPr>
        <sz val="12"/>
        <rFont val="Arial Narrow"/>
        <family val="2"/>
      </rPr>
      <t xml:space="preserve"> die "Erfolgsrechnung" muss ausgefüllt werden während die Berechnung der öffentlichen Beiträge freiwillig ist. Die Herleitung der Erfolgsrechnung, d.h. die Annahmen, die hinter den Zahlen stehen, können in der Spalte "Erläuterungen" erwähnt werden oder in einem separaten Blatt "Annahmen" hergeleitet werden (diese detaillierte Herleitung ist aber erst in der Grundlagenetappe obligatorisch, das Blatt "Annahmen-ER" ist nur ein </t>
    </r>
    <r>
      <rPr>
        <b/>
        <sz val="12"/>
        <rFont val="Arial Narrow"/>
        <family val="2"/>
      </rPr>
      <t>Beispiel</t>
    </r>
    <r>
      <rPr>
        <sz val="12"/>
        <rFont val="Arial Narrow"/>
        <family val="2"/>
      </rPr>
      <t xml:space="preserve"> wie diese Herleitung aussehen könnte). 
* Bitte die Jahres-Platzhalter (n, n+1) mit den geplanten Umsetzungsjahren des Gesamt-PRE ersetzen.</t>
    </r>
    <r>
      <rPr>
        <b/>
        <sz val="12"/>
        <rFont val="Arial Narrow"/>
        <family val="2"/>
      </rPr>
      <t xml:space="preserve">
* Wertschöpfung in der Landwirtschaft:</t>
    </r>
    <r>
      <rPr>
        <sz val="12"/>
        <rFont val="Arial Narrow"/>
        <family val="2"/>
      </rPr>
      <t xml:space="preserve"> ist ein zentrales Element der PRE und sollte spätenstens in der Grundlagenetappe spezifiziert werden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</si>
</sst>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000%"/>
  </numFmts>
  <fonts count="34" x14ac:knownFonts="1">
    <font>
      <sz val="11"/>
      <color theme="1"/>
      <name val="Arial"/>
      <family val="2"/>
    </font>
    <font>
      <sz val="11"/>
      <color theme="1"/>
      <name val="Arial"/>
      <family val="2"/>
    </font>
    <font>
      <sz val="11"/>
      <color theme="1"/>
      <name val="Arial Narrow"/>
      <family val="2"/>
    </font>
    <font>
      <sz val="10"/>
      <name val="Arial Narrow"/>
      <family val="2"/>
    </font>
    <font>
      <sz val="11"/>
      <name val="Arial Narrow"/>
      <family val="2"/>
    </font>
    <font>
      <sz val="9"/>
      <color indexed="81"/>
      <name val="Segoe UI"/>
      <family val="2"/>
    </font>
    <font>
      <b/>
      <sz val="9"/>
      <color indexed="81"/>
      <name val="Segoe UI"/>
      <family val="2"/>
    </font>
    <font>
      <b/>
      <sz val="12"/>
      <name val="Arial Narrow"/>
      <family val="2"/>
    </font>
    <font>
      <sz val="12"/>
      <name val="Arial Narrow"/>
      <family val="2"/>
    </font>
    <font>
      <sz val="12"/>
      <color rgb="FFFF0000"/>
      <name val="Arial Narrow"/>
      <family val="2"/>
    </font>
    <font>
      <b/>
      <sz val="12"/>
      <color theme="1"/>
      <name val="Arial Narrow"/>
      <family val="2"/>
    </font>
    <font>
      <sz val="12"/>
      <color theme="1"/>
      <name val="Arial Narrow"/>
      <family val="2"/>
    </font>
    <font>
      <sz val="11"/>
      <color theme="1"/>
      <name val="Frutiger 45"/>
      <family val="2"/>
    </font>
    <font>
      <sz val="16"/>
      <color theme="1"/>
      <name val="Arial Narrow"/>
      <family val="2"/>
    </font>
    <font>
      <sz val="12"/>
      <color rgb="FF7030A0"/>
      <name val="Arial Narrow"/>
      <family val="2"/>
    </font>
    <font>
      <b/>
      <sz val="14"/>
      <name val="Arial Narrow"/>
      <family val="2"/>
    </font>
    <font>
      <sz val="9"/>
      <color theme="1"/>
      <name val="Arial Narrow"/>
      <family val="2"/>
    </font>
    <font>
      <sz val="12"/>
      <color theme="1"/>
      <name val="Arial Narrow"/>
      <family val="2"/>
    </font>
    <font>
      <sz val="14"/>
      <name val="Arial Narrow"/>
      <family val="2"/>
    </font>
    <font>
      <b/>
      <sz val="16"/>
      <name val="Arial Narrow"/>
      <family val="2"/>
    </font>
    <font>
      <sz val="9"/>
      <color rgb="FF000000"/>
      <name val="Arial Narrow"/>
      <family val="2"/>
    </font>
    <font>
      <sz val="12"/>
      <color theme="1"/>
      <name val="Arial"/>
      <family val="2"/>
    </font>
    <font>
      <b/>
      <sz val="12"/>
      <color rgb="FFFF0000"/>
      <name val="Arial Narrow"/>
      <family val="2"/>
    </font>
    <font>
      <b/>
      <i/>
      <sz val="12"/>
      <color theme="1"/>
      <name val="Arial Narrow"/>
      <family val="2"/>
    </font>
    <font>
      <sz val="12"/>
      <color rgb="FF00B050"/>
      <name val="Arial Narrow"/>
      <family val="2"/>
    </font>
    <font>
      <i/>
      <sz val="12"/>
      <name val="Arial Narrow"/>
      <family val="2"/>
    </font>
    <font>
      <b/>
      <sz val="12"/>
      <color theme="7" tint="-0.249977111117893"/>
      <name val="Arial Narrow"/>
      <family val="2"/>
    </font>
    <font>
      <sz val="12"/>
      <color indexed="8"/>
      <name val="Arial Narrow"/>
      <family val="2"/>
    </font>
    <font>
      <b/>
      <sz val="16"/>
      <color theme="1"/>
      <name val="Arial Narrow"/>
      <family val="2"/>
    </font>
    <font>
      <i/>
      <sz val="12"/>
      <color theme="1"/>
      <name val="Arial Narrow"/>
      <family val="2"/>
    </font>
    <font>
      <b/>
      <sz val="11"/>
      <name val="Arial Narrow"/>
      <family val="2"/>
    </font>
    <font>
      <b/>
      <sz val="10"/>
      <name val="Arial Narrow"/>
      <family val="2"/>
    </font>
    <font>
      <sz val="9"/>
      <color rgb="FFFF0000"/>
      <name val="Arial Narrow"/>
      <family val="2"/>
    </font>
    <font>
      <b/>
      <sz val="11"/>
      <color theme="1"/>
      <name val="Arial"/>
      <family val="2"/>
    </font>
  </fonts>
  <fills count="11">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5"/>
      </patternFill>
    </fill>
    <fill>
      <patternFill patternType="solid">
        <fgColor rgb="FFFFFFCC"/>
        <bgColor theme="9" tint="0.79998168889431442"/>
      </patternFill>
    </fill>
    <fill>
      <patternFill patternType="solid">
        <fgColor rgb="FFDDEBF7"/>
        <bgColor indexed="64"/>
      </patternFill>
    </fill>
    <fill>
      <patternFill patternType="solid">
        <fgColor theme="4" tint="0.59999389629810485"/>
        <bgColor indexed="64"/>
      </patternFill>
    </fill>
  </fills>
  <borders count="8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right/>
      <top/>
      <bottom style="dotted">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dotted">
        <color indexed="64"/>
      </right>
      <top/>
      <bottom/>
      <diagonal/>
    </border>
    <border>
      <left/>
      <right style="dotted">
        <color indexed="64"/>
      </right>
      <top style="thin">
        <color indexed="64"/>
      </top>
      <bottom style="double">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bottom style="dotted">
        <color indexed="64"/>
      </bottom>
      <diagonal/>
    </border>
    <border>
      <left style="dotted">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right style="thin">
        <color indexed="64"/>
      </right>
      <top style="thin">
        <color indexed="64"/>
      </top>
      <bottom style="double">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double">
        <color indexed="64"/>
      </bottom>
      <diagonal/>
    </border>
    <border>
      <left/>
      <right/>
      <top/>
      <bottom style="double">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top style="thin">
        <color indexed="64"/>
      </top>
      <bottom style="thin">
        <color indexed="64"/>
      </bottom>
      <diagonal/>
    </border>
    <border>
      <left style="thin">
        <color indexed="64"/>
      </left>
      <right/>
      <top/>
      <bottom style="thin">
        <color indexed="64"/>
      </bottom>
      <diagonal/>
    </border>
    <border>
      <left style="dotted">
        <color indexed="64"/>
      </left>
      <right/>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ck">
        <color theme="7" tint="0.79998168889431442"/>
      </left>
      <right/>
      <top style="thick">
        <color theme="7" tint="0.79998168889431442"/>
      </top>
      <bottom/>
      <diagonal/>
    </border>
    <border>
      <left/>
      <right/>
      <top style="thick">
        <color theme="7" tint="0.79998168889431442"/>
      </top>
      <bottom/>
      <diagonal/>
    </border>
    <border>
      <left/>
      <right style="thick">
        <color theme="7" tint="0.79998168889431442"/>
      </right>
      <top style="thick">
        <color theme="7" tint="0.79998168889431442"/>
      </top>
      <bottom/>
      <diagonal/>
    </border>
    <border>
      <left style="thick">
        <color theme="7" tint="0.79998168889431442"/>
      </left>
      <right/>
      <top/>
      <bottom/>
      <diagonal/>
    </border>
    <border>
      <left/>
      <right style="thick">
        <color theme="7" tint="0.79998168889431442"/>
      </right>
      <top/>
      <bottom/>
      <diagonal/>
    </border>
    <border>
      <left style="thick">
        <color theme="7" tint="0.79998168889431442"/>
      </left>
      <right/>
      <top/>
      <bottom style="thick">
        <color theme="7" tint="0.79998168889431442"/>
      </bottom>
      <diagonal/>
    </border>
    <border>
      <left/>
      <right/>
      <top/>
      <bottom style="thick">
        <color theme="7" tint="0.79998168889431442"/>
      </bottom>
      <diagonal/>
    </border>
    <border>
      <left/>
      <right style="thick">
        <color theme="7" tint="0.79998168889431442"/>
      </right>
      <top/>
      <bottom style="thick">
        <color theme="7" tint="0.79998168889431442"/>
      </bottom>
      <diagonal/>
    </border>
    <border>
      <left style="dotted">
        <color indexed="64"/>
      </left>
      <right/>
      <top style="thin">
        <color indexed="64"/>
      </top>
      <bottom style="dotted">
        <color indexed="64"/>
      </bottom>
      <diagonal/>
    </border>
    <border>
      <left style="dotted">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auto="1"/>
      </left>
      <right/>
      <top style="thin">
        <color indexed="64"/>
      </top>
      <bottom style="thin">
        <color indexed="64"/>
      </bottom>
      <diagonal/>
    </border>
    <border>
      <left style="thin">
        <color indexed="64"/>
      </left>
      <right/>
      <top style="thin">
        <color indexed="64"/>
      </top>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bottom style="double">
        <color indexed="64"/>
      </bottom>
      <diagonal/>
    </border>
    <border>
      <left/>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right style="dotted">
        <color indexed="64"/>
      </right>
      <top/>
      <bottom style="double">
        <color indexed="64"/>
      </bottom>
      <diagonal/>
    </border>
    <border>
      <left style="dotted">
        <color indexed="64"/>
      </left>
      <right style="thin">
        <color indexed="64"/>
      </right>
      <top/>
      <bottom style="double">
        <color indexed="64"/>
      </bottom>
      <diagonal/>
    </border>
    <border>
      <left/>
      <right style="thin">
        <color indexed="64"/>
      </right>
      <top/>
      <bottom style="double">
        <color indexed="64"/>
      </bottom>
      <diagonal/>
    </border>
    <border>
      <left/>
      <right style="dotted">
        <color indexed="64"/>
      </right>
      <top style="dotted">
        <color indexed="64"/>
      </top>
      <bottom style="thin">
        <color indexed="64"/>
      </bottom>
      <diagonal/>
    </border>
    <border>
      <left/>
      <right style="dotted">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rgb="FFA3A3A3"/>
      </left>
      <right style="medium">
        <color rgb="FFA3A3A3"/>
      </right>
      <top style="medium">
        <color rgb="FFA3A3A3"/>
      </top>
      <bottom style="medium">
        <color rgb="FFA3A3A3"/>
      </bottom>
      <diagonal/>
    </border>
    <border>
      <left style="thin">
        <color indexed="64"/>
      </left>
      <right style="dotted">
        <color indexed="64"/>
      </right>
      <top/>
      <bottom style="double">
        <color indexed="64"/>
      </bottom>
      <diagonal/>
    </border>
    <border>
      <left style="thin">
        <color indexed="64"/>
      </left>
      <right/>
      <top/>
      <bottom style="double">
        <color indexed="64"/>
      </bottom>
      <diagonal/>
    </border>
    <border>
      <left style="dotted">
        <color indexed="64"/>
      </left>
      <right/>
      <top/>
      <bottom style="dotted">
        <color indexed="64"/>
      </bottom>
      <diagonal/>
    </border>
    <border>
      <left/>
      <right style="medium">
        <color indexed="64"/>
      </right>
      <top style="thin">
        <color indexed="64"/>
      </top>
      <bottom/>
      <diagonal/>
    </border>
    <border>
      <left/>
      <right style="medium">
        <color indexed="64"/>
      </right>
      <top/>
      <bottom/>
      <diagonal/>
    </border>
    <border>
      <left style="thin">
        <color auto="1"/>
      </left>
      <right style="medium">
        <color indexed="64"/>
      </right>
      <top style="thin">
        <color auto="1"/>
      </top>
      <bottom style="thin">
        <color auto="1"/>
      </bottom>
      <diagonal/>
    </border>
  </borders>
  <cellStyleXfs count="5">
    <xf numFmtId="0" fontId="0" fillId="0" borderId="0"/>
    <xf numFmtId="9" fontId="1" fillId="0" borderId="0" applyFont="0" applyFill="0" applyBorder="0" applyAlignment="0" applyProtection="0"/>
    <xf numFmtId="0" fontId="1" fillId="8" borderId="41" applyNumberFormat="0" applyFont="0" applyAlignment="0" applyProtection="0"/>
    <xf numFmtId="0" fontId="1" fillId="7" borderId="0" applyNumberFormat="0" applyBorder="0" applyAlignment="0" applyProtection="0"/>
    <xf numFmtId="0" fontId="12" fillId="0" borderId="0"/>
  </cellStyleXfs>
  <cellXfs count="520">
    <xf numFmtId="0" fontId="0" fillId="0" borderId="0" xfId="0"/>
    <xf numFmtId="0" fontId="11" fillId="0" borderId="0" xfId="0" applyFont="1" applyAlignment="1" applyProtection="1">
      <alignment vertical="center"/>
      <protection locked="0"/>
    </xf>
    <xf numFmtId="0" fontId="4" fillId="0" borderId="0" xfId="0" applyFont="1" applyProtection="1">
      <protection locked="0"/>
    </xf>
    <xf numFmtId="0" fontId="4" fillId="0" borderId="0" xfId="0" applyFont="1" applyAlignment="1" applyProtection="1">
      <alignment vertical="top"/>
      <protection locked="0"/>
    </xf>
    <xf numFmtId="0" fontId="11" fillId="0" borderId="0" xfId="0" applyFont="1" applyProtection="1">
      <protection locked="0"/>
    </xf>
    <xf numFmtId="0" fontId="13" fillId="0" borderId="0" xfId="0" applyFont="1" applyAlignment="1" applyProtection="1">
      <alignment vertical="top"/>
      <protection locked="0"/>
    </xf>
    <xf numFmtId="0" fontId="8" fillId="5" borderId="2" xfId="0" applyFont="1" applyFill="1" applyBorder="1" applyAlignment="1" applyProtection="1">
      <alignment vertical="center" wrapText="1"/>
      <protection locked="0"/>
    </xf>
    <xf numFmtId="0" fontId="7" fillId="5" borderId="2" xfId="0" applyFont="1" applyFill="1" applyBorder="1" applyAlignment="1" applyProtection="1">
      <alignment vertical="center"/>
      <protection locked="0"/>
    </xf>
    <xf numFmtId="0" fontId="11" fillId="0" borderId="0" xfId="0" applyFont="1" applyAlignment="1" applyProtection="1">
      <alignment vertical="top"/>
      <protection locked="0"/>
    </xf>
    <xf numFmtId="0" fontId="10" fillId="0" borderId="1" xfId="0" applyFont="1" applyBorder="1" applyAlignment="1" applyProtection="1">
      <alignment vertical="top"/>
      <protection locked="0"/>
    </xf>
    <xf numFmtId="0" fontId="10" fillId="0" borderId="7" xfId="0" applyFont="1" applyBorder="1" applyAlignment="1" applyProtection="1">
      <alignment vertical="top"/>
      <protection locked="0"/>
    </xf>
    <xf numFmtId="9" fontId="8" fillId="0" borderId="2" xfId="1" applyFont="1" applyBorder="1" applyAlignment="1" applyProtection="1">
      <alignment vertical="top"/>
      <protection locked="0"/>
    </xf>
    <xf numFmtId="9" fontId="11" fillId="0" borderId="0" xfId="1" applyFont="1" applyAlignment="1" applyProtection="1">
      <alignment vertical="top"/>
      <protection locked="0"/>
    </xf>
    <xf numFmtId="0" fontId="8" fillId="0" borderId="0" xfId="0" applyFont="1" applyProtection="1">
      <protection locked="0"/>
    </xf>
    <xf numFmtId="0" fontId="8" fillId="0" borderId="0" xfId="0" applyFont="1" applyAlignment="1">
      <alignment horizontal="left" vertical="top"/>
    </xf>
    <xf numFmtId="0" fontId="9" fillId="0" borderId="58" xfId="0" applyFont="1" applyBorder="1" applyAlignment="1">
      <alignment horizontal="left" vertical="top" wrapText="1"/>
    </xf>
    <xf numFmtId="9" fontId="11" fillId="0" borderId="0" xfId="1" applyFont="1" applyAlignment="1">
      <alignment horizontal="left" vertical="top"/>
    </xf>
    <xf numFmtId="9" fontId="8" fillId="0" borderId="0" xfId="0" applyNumberFormat="1" applyFont="1" applyAlignment="1">
      <alignment horizontal="left" vertical="top"/>
    </xf>
    <xf numFmtId="9" fontId="11" fillId="0" borderId="6" xfId="1" applyFont="1" applyBorder="1" applyAlignment="1">
      <alignment horizontal="left" vertical="top"/>
    </xf>
    <xf numFmtId="0" fontId="8" fillId="0" borderId="6" xfId="0" applyFont="1" applyBorder="1" applyAlignment="1">
      <alignment horizontal="left" vertical="top"/>
    </xf>
    <xf numFmtId="9" fontId="8" fillId="0" borderId="0" xfId="1" applyFont="1" applyAlignment="1">
      <alignment horizontal="left" vertical="top"/>
    </xf>
    <xf numFmtId="0" fontId="8" fillId="0" borderId="0" xfId="0" applyFont="1" applyAlignment="1">
      <alignment vertical="top"/>
    </xf>
    <xf numFmtId="0" fontId="7" fillId="0" borderId="1" xfId="0" applyFont="1" applyBorder="1" applyAlignment="1">
      <alignment vertical="top"/>
    </xf>
    <xf numFmtId="0" fontId="8" fillId="0" borderId="6" xfId="0" applyFont="1" applyBorder="1" applyAlignment="1">
      <alignment vertical="top"/>
    </xf>
    <xf numFmtId="0" fontId="7" fillId="3" borderId="4" xfId="0" applyFont="1" applyFill="1" applyBorder="1" applyAlignment="1">
      <alignment vertical="top"/>
    </xf>
    <xf numFmtId="0" fontId="7" fillId="3" borderId="9" xfId="0" applyFont="1" applyFill="1" applyBorder="1" applyAlignment="1">
      <alignment vertical="top"/>
    </xf>
    <xf numFmtId="0" fontId="8" fillId="0" borderId="7" xfId="0" applyFont="1" applyBorder="1" applyAlignment="1">
      <alignment vertical="top"/>
    </xf>
    <xf numFmtId="0" fontId="7" fillId="0" borderId="1" xfId="0" applyFont="1" applyBorder="1" applyAlignment="1">
      <alignment vertical="top" wrapText="1"/>
    </xf>
    <xf numFmtId="0" fontId="7" fillId="0" borderId="7" xfId="0" applyFont="1" applyBorder="1" applyAlignment="1">
      <alignment vertical="top"/>
    </xf>
    <xf numFmtId="0" fontId="7" fillId="0" borderId="6" xfId="0" applyFont="1" applyBorder="1" applyAlignment="1">
      <alignment vertical="top"/>
    </xf>
    <xf numFmtId="0" fontId="7" fillId="3" borderId="31" xfId="0" applyFont="1" applyFill="1" applyBorder="1" applyAlignment="1">
      <alignment vertical="top" wrapText="1"/>
    </xf>
    <xf numFmtId="0" fontId="7" fillId="0" borderId="58" xfId="0" applyFont="1" applyBorder="1" applyAlignment="1">
      <alignment vertical="top" wrapText="1"/>
    </xf>
    <xf numFmtId="0" fontId="7" fillId="0" borderId="2" xfId="0" applyFont="1" applyBorder="1" applyAlignment="1">
      <alignment vertical="top" wrapText="1"/>
    </xf>
    <xf numFmtId="0" fontId="7" fillId="0" borderId="9" xfId="0" applyFont="1" applyBorder="1" applyAlignment="1">
      <alignment vertical="top" wrapText="1"/>
    </xf>
    <xf numFmtId="0" fontId="7" fillId="0" borderId="4" xfId="0" applyFont="1" applyBorder="1" applyAlignment="1">
      <alignment vertical="top"/>
    </xf>
    <xf numFmtId="0" fontId="8" fillId="0" borderId="58" xfId="0" applyFont="1" applyBorder="1" applyAlignment="1">
      <alignment vertical="top" wrapText="1"/>
    </xf>
    <xf numFmtId="0" fontId="7" fillId="0" borderId="0" xfId="0" applyFont="1" applyAlignment="1">
      <alignment vertical="top" wrapText="1"/>
    </xf>
    <xf numFmtId="0" fontId="7" fillId="0" borderId="6" xfId="0" applyFont="1" applyBorder="1" applyAlignment="1">
      <alignment vertical="top" wrapText="1"/>
    </xf>
    <xf numFmtId="0" fontId="7" fillId="0" borderId="0" xfId="0" applyFont="1" applyAlignment="1">
      <alignment vertical="top"/>
    </xf>
    <xf numFmtId="0" fontId="8" fillId="0" borderId="58" xfId="0" applyFont="1" applyBorder="1" applyAlignment="1">
      <alignment horizontal="left" vertical="top" wrapText="1"/>
    </xf>
    <xf numFmtId="0" fontId="8" fillId="0" borderId="6" xfId="0" applyFont="1" applyBorder="1" applyAlignment="1">
      <alignment horizontal="left" vertical="top" wrapText="1"/>
    </xf>
    <xf numFmtId="0" fontId="11" fillId="0" borderId="0" xfId="0" applyFont="1"/>
    <xf numFmtId="0" fontId="14" fillId="0" borderId="58" xfId="0" applyFont="1" applyBorder="1" applyAlignment="1">
      <alignment horizontal="left" vertical="top" wrapText="1"/>
    </xf>
    <xf numFmtId="0" fontId="14" fillId="0" borderId="0" xfId="0" applyFont="1" applyAlignment="1">
      <alignment horizontal="left" vertical="top" wrapText="1"/>
    </xf>
    <xf numFmtId="0" fontId="8" fillId="0" borderId="6" xfId="0" applyFont="1" applyBorder="1" applyAlignment="1">
      <alignment vertical="top" wrapText="1"/>
    </xf>
    <xf numFmtId="0" fontId="7" fillId="3" borderId="44" xfId="0" applyFont="1" applyFill="1" applyBorder="1" applyAlignment="1">
      <alignment vertical="top" wrapText="1"/>
    </xf>
    <xf numFmtId="0" fontId="8" fillId="0" borderId="44" xfId="0" applyFont="1" applyBorder="1" applyAlignment="1">
      <alignment vertical="top" wrapText="1"/>
    </xf>
    <xf numFmtId="9" fontId="8" fillId="0" borderId="44" xfId="1" applyFont="1" applyBorder="1" applyAlignment="1">
      <alignment vertical="top" wrapText="1"/>
    </xf>
    <xf numFmtId="0" fontId="7" fillId="3" borderId="1" xfId="0" applyFont="1" applyFill="1" applyBorder="1" applyAlignment="1">
      <alignment vertical="top" wrapText="1"/>
    </xf>
    <xf numFmtId="0" fontId="11" fillId="0" borderId="2" xfId="0" applyFont="1" applyBorder="1" applyAlignment="1">
      <alignment vertical="center" wrapText="1"/>
    </xf>
    <xf numFmtId="0" fontId="11" fillId="0" borderId="4" xfId="0" applyFont="1" applyBorder="1" applyAlignment="1">
      <alignment vertical="center" wrapText="1"/>
    </xf>
    <xf numFmtId="0" fontId="11" fillId="0" borderId="44" xfId="0" applyFont="1" applyBorder="1" applyAlignment="1">
      <alignment vertical="center" wrapText="1"/>
    </xf>
    <xf numFmtId="3" fontId="11" fillId="0" borderId="56" xfId="0" applyNumberFormat="1" applyFont="1" applyBorder="1" applyAlignment="1">
      <alignment vertical="top"/>
    </xf>
    <xf numFmtId="3" fontId="11" fillId="0" borderId="43" xfId="0" applyNumberFormat="1" applyFont="1" applyBorder="1"/>
    <xf numFmtId="3" fontId="11" fillId="0" borderId="56" xfId="0" applyNumberFormat="1" applyFont="1" applyBorder="1"/>
    <xf numFmtId="0" fontId="11" fillId="3" borderId="2" xfId="0" applyFont="1" applyFill="1" applyBorder="1" applyAlignment="1">
      <alignment vertical="center" wrapText="1"/>
    </xf>
    <xf numFmtId="166" fontId="8" fillId="0" borderId="0" xfId="0" applyNumberFormat="1" applyFont="1" applyAlignment="1">
      <alignment horizontal="left" vertical="top"/>
    </xf>
    <xf numFmtId="0" fontId="16" fillId="0" borderId="2" xfId="0" applyFont="1" applyBorder="1" applyAlignment="1">
      <alignment vertical="center" wrapText="1"/>
    </xf>
    <xf numFmtId="0" fontId="16" fillId="0" borderId="4" xfId="0" applyFont="1" applyBorder="1" applyAlignment="1">
      <alignment vertical="center" wrapText="1"/>
    </xf>
    <xf numFmtId="0" fontId="11" fillId="0" borderId="0" xfId="0" applyFont="1" applyAlignment="1">
      <alignment vertical="center" wrapText="1"/>
    </xf>
    <xf numFmtId="0" fontId="17" fillId="0" borderId="4" xfId="0" applyFont="1" applyBorder="1" applyAlignment="1">
      <alignment vertical="center" wrapText="1"/>
    </xf>
    <xf numFmtId="0" fontId="20" fillId="9" borderId="73" xfId="0" applyFont="1" applyFill="1" applyBorder="1" applyAlignment="1">
      <alignment vertical="center" wrapText="1"/>
    </xf>
    <xf numFmtId="0" fontId="20" fillId="0" borderId="73" xfId="0" applyFont="1" applyBorder="1" applyAlignment="1">
      <alignment vertical="center" wrapText="1"/>
    </xf>
    <xf numFmtId="0" fontId="4" fillId="0" borderId="0" xfId="0" applyFont="1" applyAlignment="1" applyProtection="1">
      <alignment horizontal="left" vertical="center"/>
      <protection locked="0"/>
    </xf>
    <xf numFmtId="0" fontId="7" fillId="3" borderId="50" xfId="0" applyFont="1" applyFill="1" applyBorder="1" applyAlignment="1" applyProtection="1">
      <alignment vertical="center"/>
      <protection locked="0"/>
    </xf>
    <xf numFmtId="0" fontId="7" fillId="2" borderId="1" xfId="0" applyFont="1" applyFill="1" applyBorder="1" applyAlignment="1" applyProtection="1">
      <alignment vertical="center"/>
      <protection locked="0"/>
    </xf>
    <xf numFmtId="0" fontId="4" fillId="0" borderId="0" xfId="0" applyFont="1" applyAlignment="1" applyProtection="1">
      <alignment vertical="center"/>
      <protection locked="0"/>
    </xf>
    <xf numFmtId="0" fontId="3" fillId="0" borderId="0" xfId="0" applyFont="1" applyAlignment="1" applyProtection="1">
      <alignment vertical="top"/>
      <protection locked="0"/>
    </xf>
    <xf numFmtId="0" fontId="7" fillId="2" borderId="0" xfId="0" applyFont="1" applyFill="1" applyAlignment="1" applyProtection="1">
      <alignment horizontal="left" vertical="center"/>
      <protection locked="0"/>
    </xf>
    <xf numFmtId="0" fontId="10" fillId="2" borderId="0" xfId="0" applyFont="1" applyFill="1" applyAlignment="1" applyProtection="1">
      <alignment vertical="top"/>
      <protection locked="0"/>
    </xf>
    <xf numFmtId="0" fontId="8" fillId="0" borderId="0" xfId="0" applyFont="1" applyAlignment="1" applyProtection="1">
      <alignment vertical="center"/>
      <protection locked="0"/>
    </xf>
    <xf numFmtId="0" fontId="21" fillId="0" borderId="0" xfId="3" applyFont="1" applyFill="1" applyAlignment="1" applyProtection="1">
      <alignment horizontal="left" vertical="center"/>
      <protection locked="0"/>
    </xf>
    <xf numFmtId="0" fontId="8"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8" fillId="3" borderId="0" xfId="0" applyFont="1" applyFill="1" applyAlignment="1" applyProtection="1">
      <alignment vertical="center"/>
      <protection locked="0"/>
    </xf>
    <xf numFmtId="0" fontId="8" fillId="0" borderId="0" xfId="0" applyFont="1" applyAlignment="1" applyProtection="1">
      <alignment vertical="top"/>
      <protection locked="0"/>
    </xf>
    <xf numFmtId="0" fontId="11" fillId="0" borderId="2" xfId="0" applyFont="1" applyBorder="1" applyProtection="1">
      <protection locked="0"/>
    </xf>
    <xf numFmtId="0" fontId="11" fillId="0" borderId="8" xfId="0" applyFont="1" applyBorder="1" applyProtection="1">
      <protection locked="0"/>
    </xf>
    <xf numFmtId="0" fontId="11" fillId="0" borderId="0" xfId="0" applyFont="1" applyAlignment="1" applyProtection="1">
      <alignment horizontal="left" vertical="center" indent="1"/>
      <protection locked="0"/>
    </xf>
    <xf numFmtId="3" fontId="10" fillId="0" borderId="0" xfId="0" applyNumberFormat="1" applyFont="1" applyAlignment="1" applyProtection="1">
      <alignment vertical="top"/>
      <protection locked="0"/>
    </xf>
    <xf numFmtId="0" fontId="24" fillId="0" borderId="0" xfId="0" applyFont="1" applyProtection="1">
      <protection locked="0"/>
    </xf>
    <xf numFmtId="0" fontId="9" fillId="0" borderId="0" xfId="0" applyFont="1" applyProtection="1">
      <protection locked="0"/>
    </xf>
    <xf numFmtId="0" fontId="7" fillId="0" borderId="1" xfId="0" applyFont="1" applyBorder="1" applyAlignment="1" applyProtection="1">
      <alignment horizontal="left" vertical="center"/>
      <protection locked="0"/>
    </xf>
    <xf numFmtId="0" fontId="8" fillId="3" borderId="1" xfId="0" applyFont="1" applyFill="1" applyBorder="1" applyAlignment="1" applyProtection="1">
      <alignment vertical="center"/>
      <protection locked="0"/>
    </xf>
    <xf numFmtId="0" fontId="8" fillId="0" borderId="1" xfId="0" applyFont="1" applyBorder="1" applyAlignment="1" applyProtection="1">
      <alignment vertical="center"/>
      <protection locked="0"/>
    </xf>
    <xf numFmtId="0" fontId="21" fillId="0" borderId="1" xfId="3" applyFont="1" applyFill="1" applyBorder="1" applyAlignment="1" applyProtection="1">
      <alignment horizontal="left" vertical="center"/>
      <protection locked="0"/>
    </xf>
    <xf numFmtId="0" fontId="8" fillId="0" borderId="48" xfId="0" applyFont="1" applyBorder="1" applyProtection="1">
      <protection locked="0"/>
    </xf>
    <xf numFmtId="0" fontId="8" fillId="0" borderId="49" xfId="0" applyFont="1" applyBorder="1" applyProtection="1">
      <protection locked="0"/>
    </xf>
    <xf numFmtId="0" fontId="8" fillId="0" borderId="51" xfId="0" applyFont="1" applyBorder="1" applyAlignment="1" applyProtection="1">
      <alignment vertical="top"/>
      <protection locked="0"/>
    </xf>
    <xf numFmtId="0" fontId="8" fillId="0" borderId="51" xfId="0" applyFont="1" applyBorder="1" applyProtection="1">
      <protection locked="0"/>
    </xf>
    <xf numFmtId="0" fontId="8" fillId="0" borderId="52" xfId="0" applyFont="1" applyBorder="1" applyProtection="1">
      <protection locked="0"/>
    </xf>
    <xf numFmtId="0" fontId="8" fillId="2" borderId="1" xfId="0" applyFont="1" applyFill="1" applyBorder="1" applyAlignment="1" applyProtection="1">
      <alignment vertical="center"/>
      <protection locked="0"/>
    </xf>
    <xf numFmtId="0" fontId="7" fillId="2" borderId="0" xfId="0" applyFont="1" applyFill="1" applyAlignment="1" applyProtection="1">
      <alignment vertical="center"/>
      <protection locked="0"/>
    </xf>
    <xf numFmtId="0" fontId="7" fillId="2" borderId="0" xfId="0" applyFont="1" applyFill="1" applyAlignment="1" applyProtection="1">
      <alignment horizontal="center" vertical="center"/>
      <protection locked="0"/>
    </xf>
    <xf numFmtId="0" fontId="7" fillId="5" borderId="2" xfId="0" applyFont="1" applyFill="1" applyBorder="1" applyAlignment="1" applyProtection="1">
      <alignment vertical="top"/>
      <protection locked="0"/>
    </xf>
    <xf numFmtId="0" fontId="8" fillId="5" borderId="2" xfId="0" applyFont="1" applyFill="1" applyBorder="1" applyAlignment="1" applyProtection="1">
      <alignment vertical="top" wrapText="1"/>
      <protection locked="0"/>
    </xf>
    <xf numFmtId="0" fontId="7" fillId="5" borderId="2" xfId="0" applyFont="1" applyFill="1" applyBorder="1" applyAlignment="1" applyProtection="1">
      <alignment vertical="top" wrapText="1"/>
      <protection locked="0"/>
    </xf>
    <xf numFmtId="0" fontId="7" fillId="0" borderId="20" xfId="0" applyFont="1" applyBorder="1" applyAlignment="1" applyProtection="1">
      <alignment vertical="top"/>
      <protection locked="0"/>
    </xf>
    <xf numFmtId="0" fontId="7" fillId="0" borderId="38" xfId="0" applyFont="1" applyBorder="1" applyAlignment="1" applyProtection="1">
      <alignment vertical="top"/>
      <protection locked="0"/>
    </xf>
    <xf numFmtId="0" fontId="7" fillId="0" borderId="12" xfId="0" applyFont="1" applyBorder="1" applyAlignment="1" applyProtection="1">
      <alignment vertical="top" wrapText="1"/>
      <protection locked="0"/>
    </xf>
    <xf numFmtId="0" fontId="10" fillId="0" borderId="44" xfId="0" applyFont="1" applyBorder="1" applyAlignment="1" applyProtection="1">
      <alignment vertical="top"/>
      <protection locked="0"/>
    </xf>
    <xf numFmtId="0" fontId="7" fillId="0" borderId="30" xfId="0" applyFont="1" applyBorder="1" applyAlignment="1" applyProtection="1">
      <alignment horizontal="left" vertical="top"/>
      <protection locked="0"/>
    </xf>
    <xf numFmtId="0" fontId="7" fillId="0" borderId="2" xfId="0" applyFont="1" applyBorder="1" applyAlignment="1" applyProtection="1">
      <alignment horizontal="left" vertical="center" wrapText="1"/>
      <protection locked="0"/>
    </xf>
    <xf numFmtId="0" fontId="7" fillId="0" borderId="13" xfId="0" applyFont="1" applyBorder="1" applyProtection="1">
      <protection locked="0"/>
    </xf>
    <xf numFmtId="0" fontId="8" fillId="0" borderId="39" xfId="0" applyFont="1" applyBorder="1" applyProtection="1">
      <protection locked="0"/>
    </xf>
    <xf numFmtId="0" fontId="8" fillId="0" borderId="13" xfId="0" applyFont="1" applyBorder="1" applyProtection="1">
      <protection locked="0"/>
    </xf>
    <xf numFmtId="0" fontId="8" fillId="0" borderId="17" xfId="0" applyFont="1" applyBorder="1" applyProtection="1">
      <protection locked="0"/>
    </xf>
    <xf numFmtId="0" fontId="8" fillId="0" borderId="53" xfId="0" applyFont="1" applyBorder="1" applyProtection="1">
      <protection locked="0"/>
    </xf>
    <xf numFmtId="0" fontId="8" fillId="0" borderId="56" xfId="0" applyFont="1" applyBorder="1" applyProtection="1">
      <protection locked="0"/>
    </xf>
    <xf numFmtId="0" fontId="8" fillId="0" borderId="32" xfId="0" applyFont="1" applyBorder="1" applyProtection="1">
      <protection locked="0"/>
    </xf>
    <xf numFmtId="0" fontId="8" fillId="0" borderId="10" xfId="0" applyFont="1" applyBorder="1" applyProtection="1">
      <protection locked="0"/>
    </xf>
    <xf numFmtId="0" fontId="8" fillId="0" borderId="24" xfId="0" applyFont="1" applyBorder="1" applyProtection="1">
      <protection locked="0"/>
    </xf>
    <xf numFmtId="3" fontId="8" fillId="3" borderId="10" xfId="0" applyNumberFormat="1" applyFont="1" applyFill="1" applyBorder="1" applyProtection="1">
      <protection locked="0"/>
    </xf>
    <xf numFmtId="3" fontId="8" fillId="0" borderId="18" xfId="0" applyNumberFormat="1" applyFont="1" applyBorder="1" applyProtection="1">
      <protection locked="0"/>
    </xf>
    <xf numFmtId="3" fontId="8" fillId="0" borderId="24" xfId="0" applyNumberFormat="1" applyFont="1" applyBorder="1" applyProtection="1">
      <protection locked="0"/>
    </xf>
    <xf numFmtId="3" fontId="8" fillId="0" borderId="42" xfId="0" applyNumberFormat="1" applyFont="1" applyBorder="1" applyProtection="1">
      <protection locked="0"/>
    </xf>
    <xf numFmtId="0" fontId="25" fillId="0" borderId="10" xfId="0" applyFont="1" applyBorder="1" applyProtection="1">
      <protection locked="0"/>
    </xf>
    <xf numFmtId="0" fontId="25" fillId="0" borderId="24" xfId="0" applyFont="1" applyBorder="1" applyProtection="1">
      <protection locked="0"/>
    </xf>
    <xf numFmtId="9" fontId="25" fillId="3" borderId="10" xfId="0" applyNumberFormat="1" applyFont="1" applyFill="1" applyBorder="1" applyProtection="1">
      <protection locked="0"/>
    </xf>
    <xf numFmtId="9" fontId="25" fillId="3" borderId="18" xfId="0" applyNumberFormat="1" applyFont="1" applyFill="1" applyBorder="1" applyProtection="1">
      <protection locked="0"/>
    </xf>
    <xf numFmtId="9" fontId="25" fillId="0" borderId="56" xfId="0" applyNumberFormat="1" applyFont="1" applyBorder="1" applyProtection="1">
      <protection locked="0"/>
    </xf>
    <xf numFmtId="0" fontId="25" fillId="3" borderId="32" xfId="0" applyFont="1" applyFill="1" applyBorder="1" applyProtection="1">
      <protection locked="0"/>
    </xf>
    <xf numFmtId="0" fontId="25" fillId="3" borderId="0" xfId="0" applyFont="1" applyFill="1" applyProtection="1">
      <protection locked="0"/>
    </xf>
    <xf numFmtId="0" fontId="25" fillId="3" borderId="10" xfId="0" applyFont="1" applyFill="1" applyBorder="1" applyProtection="1">
      <protection locked="0"/>
    </xf>
    <xf numFmtId="0" fontId="25" fillId="3" borderId="18" xfId="0" applyFont="1" applyFill="1" applyBorder="1" applyProtection="1">
      <protection locked="0"/>
    </xf>
    <xf numFmtId="0" fontId="25" fillId="0" borderId="56" xfId="0" applyFont="1" applyBorder="1" applyProtection="1">
      <protection locked="0"/>
    </xf>
    <xf numFmtId="3" fontId="8" fillId="3" borderId="18" xfId="0" applyNumberFormat="1" applyFont="1" applyFill="1" applyBorder="1" applyProtection="1">
      <protection locked="0"/>
    </xf>
    <xf numFmtId="3" fontId="8" fillId="0" borderId="56" xfId="0" applyNumberFormat="1" applyFont="1" applyBorder="1" applyProtection="1">
      <protection locked="0"/>
    </xf>
    <xf numFmtId="0" fontId="8" fillId="3" borderId="32" xfId="0" applyFont="1" applyFill="1" applyBorder="1" applyProtection="1">
      <protection locked="0"/>
    </xf>
    <xf numFmtId="0" fontId="8" fillId="3" borderId="0" xfId="0" applyFont="1" applyFill="1" applyProtection="1">
      <protection locked="0"/>
    </xf>
    <xf numFmtId="0" fontId="8" fillId="0" borderId="18" xfId="0" applyFont="1" applyBorder="1" applyProtection="1">
      <protection locked="0"/>
    </xf>
    <xf numFmtId="0" fontId="7" fillId="0" borderId="14" xfId="0" applyFont="1" applyBorder="1" applyProtection="1">
      <protection locked="0"/>
    </xf>
    <xf numFmtId="0" fontId="8" fillId="0" borderId="35" xfId="0" applyFont="1" applyBorder="1" applyProtection="1">
      <protection locked="0"/>
    </xf>
    <xf numFmtId="0" fontId="8" fillId="0" borderId="14" xfId="0" applyFont="1" applyBorder="1" applyProtection="1">
      <protection locked="0"/>
    </xf>
    <xf numFmtId="0" fontId="8" fillId="0" borderId="19" xfId="0" applyFont="1" applyBorder="1" applyProtection="1">
      <protection locked="0"/>
    </xf>
    <xf numFmtId="0" fontId="8" fillId="0" borderId="57" xfId="0" applyFont="1" applyBorder="1" applyProtection="1">
      <protection locked="0"/>
    </xf>
    <xf numFmtId="4" fontId="8" fillId="3" borderId="10" xfId="0" applyNumberFormat="1" applyFont="1" applyFill="1" applyBorder="1" applyProtection="1">
      <protection locked="0"/>
    </xf>
    <xf numFmtId="4" fontId="8" fillId="3" borderId="18" xfId="0" applyNumberFormat="1" applyFont="1" applyFill="1" applyBorder="1" applyProtection="1">
      <protection locked="0"/>
    </xf>
    <xf numFmtId="4" fontId="8" fillId="3" borderId="24" xfId="0" applyNumberFormat="1" applyFont="1" applyFill="1" applyBorder="1" applyProtection="1">
      <protection locked="0"/>
    </xf>
    <xf numFmtId="4" fontId="8" fillId="0" borderId="56" xfId="0" applyNumberFormat="1" applyFont="1" applyBorder="1" applyProtection="1">
      <protection locked="0"/>
    </xf>
    <xf numFmtId="4" fontId="8" fillId="6" borderId="18" xfId="0" applyNumberFormat="1" applyFont="1" applyFill="1" applyBorder="1" applyProtection="1">
      <protection locked="0"/>
    </xf>
    <xf numFmtId="4" fontId="8" fillId="6" borderId="24" xfId="0" applyNumberFormat="1" applyFont="1" applyFill="1" applyBorder="1" applyProtection="1">
      <protection locked="0"/>
    </xf>
    <xf numFmtId="9" fontId="25" fillId="3" borderId="18" xfId="0" quotePrefix="1" applyNumberFormat="1" applyFont="1" applyFill="1" applyBorder="1" applyProtection="1">
      <protection locked="0"/>
    </xf>
    <xf numFmtId="9" fontId="25" fillId="3" borderId="24" xfId="0" quotePrefix="1" applyNumberFormat="1" applyFont="1" applyFill="1" applyBorder="1" applyProtection="1">
      <protection locked="0"/>
    </xf>
    <xf numFmtId="2" fontId="8" fillId="0" borderId="10" xfId="0" applyNumberFormat="1" applyFont="1" applyBorder="1" applyProtection="1">
      <protection locked="0"/>
    </xf>
    <xf numFmtId="2" fontId="8" fillId="0" borderId="18" xfId="0" applyNumberFormat="1" applyFont="1" applyBorder="1" applyProtection="1">
      <protection locked="0"/>
    </xf>
    <xf numFmtId="2" fontId="8" fillId="0" borderId="24" xfId="0" applyNumberFormat="1" applyFont="1" applyBorder="1" applyProtection="1">
      <protection locked="0"/>
    </xf>
    <xf numFmtId="0" fontId="7" fillId="0" borderId="10" xfId="0" applyFont="1" applyBorder="1" applyProtection="1">
      <protection locked="0"/>
    </xf>
    <xf numFmtId="2" fontId="8" fillId="3" borderId="10" xfId="0" applyNumberFormat="1" applyFont="1" applyFill="1" applyBorder="1" applyProtection="1">
      <protection locked="0"/>
    </xf>
    <xf numFmtId="2" fontId="8" fillId="3" borderId="18" xfId="0" applyNumberFormat="1" applyFont="1" applyFill="1" applyBorder="1" applyProtection="1">
      <protection locked="0"/>
    </xf>
    <xf numFmtId="2" fontId="8" fillId="3" borderId="24" xfId="0" applyNumberFormat="1" applyFont="1" applyFill="1" applyBorder="1" applyProtection="1">
      <protection locked="0"/>
    </xf>
    <xf numFmtId="9" fontId="8" fillId="3" borderId="10" xfId="0" applyNumberFormat="1" applyFont="1" applyFill="1" applyBorder="1" applyProtection="1">
      <protection locked="0"/>
    </xf>
    <xf numFmtId="9" fontId="8" fillId="3" borderId="18" xfId="0" applyNumberFormat="1" applyFont="1" applyFill="1" applyBorder="1" applyProtection="1">
      <protection locked="0"/>
    </xf>
    <xf numFmtId="9" fontId="8" fillId="3" borderId="24" xfId="0" applyNumberFormat="1" applyFont="1" applyFill="1" applyBorder="1" applyProtection="1">
      <protection locked="0"/>
    </xf>
    <xf numFmtId="0" fontId="7" fillId="0" borderId="12" xfId="0" applyFont="1" applyBorder="1" applyAlignment="1" applyProtection="1">
      <alignment horizontal="left" vertical="top"/>
      <protection locked="0"/>
    </xf>
    <xf numFmtId="0" fontId="8" fillId="0" borderId="38" xfId="0" applyFont="1" applyBorder="1" applyAlignment="1" applyProtection="1">
      <alignment vertical="top"/>
      <protection locked="0"/>
    </xf>
    <xf numFmtId="3" fontId="8" fillId="3" borderId="12" xfId="0" applyNumberFormat="1" applyFont="1" applyFill="1" applyBorder="1" applyAlignment="1" applyProtection="1">
      <alignment vertical="top"/>
      <protection locked="0"/>
    </xf>
    <xf numFmtId="3" fontId="8" fillId="3" borderId="16" xfId="0" applyNumberFormat="1" applyFont="1" applyFill="1" applyBorder="1" applyAlignment="1" applyProtection="1">
      <alignment vertical="top"/>
      <protection locked="0"/>
    </xf>
    <xf numFmtId="3" fontId="8" fillId="3" borderId="38" xfId="0" applyNumberFormat="1" applyFont="1" applyFill="1" applyBorder="1" applyAlignment="1" applyProtection="1">
      <alignment vertical="top"/>
      <protection locked="0"/>
    </xf>
    <xf numFmtId="3" fontId="8" fillId="0" borderId="44" xfId="0" applyNumberFormat="1" applyFont="1" applyBorder="1" applyAlignment="1" applyProtection="1">
      <alignment vertical="top"/>
      <protection locked="0"/>
    </xf>
    <xf numFmtId="0" fontId="9" fillId="0" borderId="40" xfId="0" applyFont="1" applyBorder="1" applyAlignment="1" applyProtection="1">
      <alignment vertical="top"/>
      <protection locked="0"/>
    </xf>
    <xf numFmtId="0" fontId="7" fillId="0" borderId="10" xfId="0" applyFont="1" applyBorder="1" applyAlignment="1" applyProtection="1">
      <alignment vertical="top"/>
      <protection locked="0"/>
    </xf>
    <xf numFmtId="0" fontId="8" fillId="0" borderId="24" xfId="0" applyFont="1" applyBorder="1" applyAlignment="1" applyProtection="1">
      <alignment vertical="top"/>
      <protection locked="0"/>
    </xf>
    <xf numFmtId="3" fontId="8" fillId="3" borderId="10" xfId="0" applyNumberFormat="1" applyFont="1" applyFill="1" applyBorder="1" applyAlignment="1" applyProtection="1">
      <alignment vertical="top"/>
      <protection locked="0"/>
    </xf>
    <xf numFmtId="3" fontId="8" fillId="3" borderId="18" xfId="0" applyNumberFormat="1" applyFont="1" applyFill="1" applyBorder="1" applyAlignment="1" applyProtection="1">
      <alignment vertical="top"/>
      <protection locked="0"/>
    </xf>
    <xf numFmtId="3" fontId="8" fillId="3" borderId="24" xfId="0" applyNumberFormat="1" applyFont="1" applyFill="1" applyBorder="1" applyAlignment="1" applyProtection="1">
      <alignment vertical="top"/>
      <protection locked="0"/>
    </xf>
    <xf numFmtId="0" fontId="7" fillId="0" borderId="11" xfId="0" applyFont="1" applyBorder="1" applyAlignment="1" applyProtection="1">
      <alignment vertical="top"/>
      <protection locked="0"/>
    </xf>
    <xf numFmtId="0" fontId="8" fillId="0" borderId="26" xfId="0" applyFont="1" applyBorder="1" applyAlignment="1" applyProtection="1">
      <alignment vertical="top"/>
      <protection locked="0"/>
    </xf>
    <xf numFmtId="3" fontId="7" fillId="0" borderId="11" xfId="0" applyNumberFormat="1" applyFont="1" applyBorder="1" applyAlignment="1" applyProtection="1">
      <alignment vertical="top"/>
      <protection locked="0"/>
    </xf>
    <xf numFmtId="3" fontId="7" fillId="0" borderId="15" xfId="0" applyNumberFormat="1" applyFont="1" applyBorder="1" applyAlignment="1" applyProtection="1">
      <alignment vertical="top"/>
      <protection locked="0"/>
    </xf>
    <xf numFmtId="3" fontId="7" fillId="0" borderId="26" xfId="0" applyNumberFormat="1" applyFont="1" applyBorder="1" applyAlignment="1" applyProtection="1">
      <alignment vertical="top"/>
      <protection locked="0"/>
    </xf>
    <xf numFmtId="3" fontId="7" fillId="0" borderId="55" xfId="0" applyNumberFormat="1" applyFont="1" applyBorder="1" applyAlignment="1" applyProtection="1">
      <alignment vertical="top"/>
      <protection locked="0"/>
    </xf>
    <xf numFmtId="0" fontId="7" fillId="0" borderId="0" xfId="0" applyFont="1" applyAlignment="1" applyProtection="1">
      <alignment vertical="top"/>
      <protection locked="0"/>
    </xf>
    <xf numFmtId="3" fontId="8" fillId="0" borderId="0" xfId="0" applyNumberFormat="1" applyFont="1" applyAlignment="1" applyProtection="1">
      <alignment vertical="top"/>
      <protection locked="0"/>
    </xf>
    <xf numFmtId="0" fontId="8" fillId="0" borderId="43" xfId="0" applyFont="1" applyBorder="1" applyProtection="1">
      <protection locked="0"/>
    </xf>
    <xf numFmtId="3" fontId="8" fillId="0" borderId="32" xfId="0" applyNumberFormat="1" applyFont="1" applyBorder="1" applyProtection="1">
      <protection locked="0"/>
    </xf>
    <xf numFmtId="9" fontId="25" fillId="3" borderId="32" xfId="0" applyNumberFormat="1" applyFont="1" applyFill="1" applyBorder="1" applyProtection="1">
      <protection locked="0"/>
    </xf>
    <xf numFmtId="3" fontId="8" fillId="3" borderId="32" xfId="0" applyNumberFormat="1" applyFont="1" applyFill="1" applyBorder="1" applyProtection="1">
      <protection locked="0"/>
    </xf>
    <xf numFmtId="3" fontId="25" fillId="0" borderId="56" xfId="0" applyNumberFormat="1" applyFont="1" applyBorder="1" applyProtection="1">
      <protection locked="0"/>
    </xf>
    <xf numFmtId="3" fontId="8" fillId="0" borderId="10" xfId="0" applyNumberFormat="1" applyFont="1" applyBorder="1" applyProtection="1">
      <protection locked="0"/>
    </xf>
    <xf numFmtId="9" fontId="8" fillId="3" borderId="18" xfId="1" applyFont="1" applyFill="1" applyBorder="1" applyProtection="1">
      <protection locked="0"/>
    </xf>
    <xf numFmtId="9" fontId="8" fillId="3" borderId="32" xfId="0" applyNumberFormat="1" applyFont="1" applyFill="1" applyBorder="1" applyProtection="1">
      <protection locked="0"/>
    </xf>
    <xf numFmtId="9" fontId="8" fillId="0" borderId="56" xfId="0" applyNumberFormat="1" applyFont="1" applyBorder="1" applyProtection="1">
      <protection locked="0"/>
    </xf>
    <xf numFmtId="3" fontId="8" fillId="3" borderId="30" xfId="0" applyNumberFormat="1" applyFont="1" applyFill="1" applyBorder="1" applyAlignment="1" applyProtection="1">
      <alignment vertical="top"/>
      <protection locked="0"/>
    </xf>
    <xf numFmtId="3" fontId="8" fillId="3" borderId="32" xfId="0" applyNumberFormat="1" applyFont="1" applyFill="1" applyBorder="1" applyAlignment="1" applyProtection="1">
      <alignment vertical="top"/>
      <protection locked="0"/>
    </xf>
    <xf numFmtId="3" fontId="7" fillId="0" borderId="54" xfId="0" applyNumberFormat="1" applyFont="1" applyBorder="1" applyAlignment="1" applyProtection="1">
      <alignment vertical="top"/>
      <protection locked="0"/>
    </xf>
    <xf numFmtId="3" fontId="7" fillId="0" borderId="40" xfId="0" applyNumberFormat="1" applyFont="1" applyBorder="1" applyAlignment="1" applyProtection="1">
      <alignment vertical="top"/>
      <protection locked="0"/>
    </xf>
    <xf numFmtId="3" fontId="7" fillId="0" borderId="0" xfId="0" applyNumberFormat="1" applyFont="1" applyAlignment="1" applyProtection="1">
      <alignment vertical="top"/>
      <protection locked="0"/>
    </xf>
    <xf numFmtId="0" fontId="7" fillId="0" borderId="2" xfId="0" applyFont="1" applyBorder="1" applyAlignment="1" applyProtection="1">
      <alignment vertical="top"/>
      <protection locked="0"/>
    </xf>
    <xf numFmtId="0" fontId="7" fillId="0" borderId="16" xfId="0" applyFont="1" applyBorder="1" applyAlignment="1" applyProtection="1">
      <alignment vertical="top" wrapText="1"/>
      <protection locked="0"/>
    </xf>
    <xf numFmtId="0" fontId="7" fillId="0" borderId="30" xfId="0" applyFont="1" applyBorder="1" applyAlignment="1" applyProtection="1">
      <alignment vertical="top" wrapText="1"/>
      <protection locked="0"/>
    </xf>
    <xf numFmtId="0" fontId="7" fillId="0" borderId="38" xfId="0" applyFont="1" applyBorder="1" applyAlignment="1" applyProtection="1">
      <alignment vertical="top" wrapText="1"/>
      <protection locked="0"/>
    </xf>
    <xf numFmtId="0" fontId="7" fillId="0" borderId="58" xfId="0" applyFont="1" applyBorder="1" applyAlignment="1" applyProtection="1">
      <alignment vertical="top"/>
      <protection locked="0"/>
    </xf>
    <xf numFmtId="0" fontId="7" fillId="0" borderId="2" xfId="0" applyFont="1" applyBorder="1" applyAlignment="1" applyProtection="1">
      <alignment vertical="top" wrapText="1"/>
      <protection locked="0"/>
    </xf>
    <xf numFmtId="0" fontId="7" fillId="2" borderId="1" xfId="0" applyFont="1" applyFill="1" applyBorder="1" applyAlignment="1" applyProtection="1">
      <alignment vertical="top"/>
      <protection locked="0"/>
    </xf>
    <xf numFmtId="0" fontId="8" fillId="2" borderId="25" xfId="0" applyFont="1" applyFill="1" applyBorder="1" applyAlignment="1" applyProtection="1">
      <alignment vertical="top"/>
      <protection locked="0"/>
    </xf>
    <xf numFmtId="0" fontId="8" fillId="2" borderId="1" xfId="0" applyFont="1" applyFill="1" applyBorder="1" applyAlignment="1" applyProtection="1">
      <alignment vertical="top"/>
      <protection locked="0"/>
    </xf>
    <xf numFmtId="0" fontId="8" fillId="2" borderId="7" xfId="0" applyFont="1" applyFill="1" applyBorder="1" applyAlignment="1" applyProtection="1">
      <alignment vertical="top"/>
      <protection locked="0"/>
    </xf>
    <xf numFmtId="0" fontId="8" fillId="2" borderId="2" xfId="0" applyFont="1" applyFill="1" applyBorder="1" applyAlignment="1" applyProtection="1">
      <alignment vertical="top"/>
      <protection locked="0"/>
    </xf>
    <xf numFmtId="0" fontId="8" fillId="2" borderId="22" xfId="0" applyFont="1" applyFill="1" applyBorder="1" applyAlignment="1" applyProtection="1">
      <alignment vertical="top"/>
      <protection locked="0"/>
    </xf>
    <xf numFmtId="0" fontId="8" fillId="2" borderId="30" xfId="0" applyFont="1" applyFill="1" applyBorder="1" applyAlignment="1" applyProtection="1">
      <alignment vertical="top"/>
      <protection locked="0"/>
    </xf>
    <xf numFmtId="0" fontId="7" fillId="0" borderId="6" xfId="0" applyFont="1" applyBorder="1" applyAlignment="1" applyProtection="1">
      <alignment vertical="top"/>
      <protection locked="0"/>
    </xf>
    <xf numFmtId="0" fontId="8" fillId="0" borderId="18" xfId="0" applyFont="1" applyBorder="1" applyAlignment="1" applyProtection="1">
      <alignment vertical="top"/>
      <protection locked="0"/>
    </xf>
    <xf numFmtId="9" fontId="8" fillId="3" borderId="24" xfId="1" applyFont="1" applyFill="1" applyBorder="1" applyAlignment="1" applyProtection="1">
      <alignment vertical="top"/>
      <protection locked="0"/>
    </xf>
    <xf numFmtId="0" fontId="8" fillId="0" borderId="6" xfId="0" applyFont="1" applyBorder="1" applyAlignment="1" applyProtection="1">
      <alignment vertical="top"/>
      <protection locked="0"/>
    </xf>
    <xf numFmtId="0" fontId="8" fillId="0" borderId="0" xfId="0" applyFont="1" applyAlignment="1" applyProtection="1">
      <alignment horizontal="left" vertical="top" indent="1"/>
      <protection locked="0"/>
    </xf>
    <xf numFmtId="3" fontId="8" fillId="3" borderId="0" xfId="0" applyNumberFormat="1" applyFont="1" applyFill="1" applyAlignment="1" applyProtection="1">
      <alignment vertical="top"/>
      <protection locked="0"/>
    </xf>
    <xf numFmtId="3" fontId="8" fillId="3" borderId="6" xfId="0" applyNumberFormat="1" applyFont="1" applyFill="1" applyBorder="1" applyAlignment="1" applyProtection="1">
      <alignment vertical="top"/>
      <protection locked="0"/>
    </xf>
    <xf numFmtId="9" fontId="8" fillId="3" borderId="0" xfId="1" applyFont="1" applyFill="1" applyAlignment="1" applyProtection="1">
      <alignment vertical="top"/>
      <protection locked="0"/>
    </xf>
    <xf numFmtId="9" fontId="8" fillId="3" borderId="6" xfId="1" applyFont="1" applyFill="1" applyBorder="1" applyAlignment="1" applyProtection="1">
      <alignment vertical="top"/>
      <protection locked="0"/>
    </xf>
    <xf numFmtId="0" fontId="7" fillId="2" borderId="2" xfId="0" applyFont="1" applyFill="1" applyBorder="1" applyAlignment="1" applyProtection="1">
      <alignment vertical="top"/>
      <protection locked="0"/>
    </xf>
    <xf numFmtId="0" fontId="8" fillId="2" borderId="38" xfId="0" applyFont="1" applyFill="1" applyBorder="1" applyAlignment="1" applyProtection="1">
      <alignment vertical="top"/>
      <protection locked="0"/>
    </xf>
    <xf numFmtId="0" fontId="8" fillId="2" borderId="8" xfId="0" applyFont="1" applyFill="1" applyBorder="1" applyAlignment="1" applyProtection="1">
      <alignment vertical="top"/>
      <protection locked="0"/>
    </xf>
    <xf numFmtId="0" fontId="8" fillId="2" borderId="16" xfId="0" applyFont="1" applyFill="1" applyBorder="1" applyAlignment="1" applyProtection="1">
      <alignment vertical="top"/>
      <protection locked="0"/>
    </xf>
    <xf numFmtId="0" fontId="8" fillId="0" borderId="0" xfId="0" applyFont="1" applyAlignment="1" applyProtection="1">
      <alignment horizontal="left" vertical="top"/>
      <protection locked="0"/>
    </xf>
    <xf numFmtId="164" fontId="8" fillId="3" borderId="0" xfId="1" applyNumberFormat="1" applyFont="1" applyFill="1" applyAlignment="1" applyProtection="1">
      <alignment vertical="top"/>
      <protection locked="0"/>
    </xf>
    <xf numFmtId="164" fontId="8" fillId="3" borderId="6" xfId="1" applyNumberFormat="1" applyFont="1" applyFill="1" applyBorder="1" applyAlignment="1" applyProtection="1">
      <alignment vertical="top"/>
      <protection locked="0"/>
    </xf>
    <xf numFmtId="3" fontId="8" fillId="0" borderId="0" xfId="0" applyNumberFormat="1" applyFont="1" applyProtection="1">
      <protection locked="0"/>
    </xf>
    <xf numFmtId="3" fontId="8" fillId="0" borderId="6" xfId="0" applyNumberFormat="1" applyFont="1" applyBorder="1" applyProtection="1">
      <protection locked="0"/>
    </xf>
    <xf numFmtId="0" fontId="9" fillId="0" borderId="10" xfId="0" applyFont="1" applyBorder="1" applyAlignment="1" applyProtection="1">
      <alignment vertical="top"/>
      <protection locked="0"/>
    </xf>
    <xf numFmtId="3" fontId="8" fillId="2" borderId="2" xfId="0" applyNumberFormat="1" applyFont="1" applyFill="1" applyBorder="1" applyAlignment="1" applyProtection="1">
      <alignment vertical="top"/>
      <protection locked="0"/>
    </xf>
    <xf numFmtId="3" fontId="8" fillId="3" borderId="0" xfId="0" applyNumberFormat="1" applyFont="1" applyFill="1" applyProtection="1">
      <protection locked="0"/>
    </xf>
    <xf numFmtId="3" fontId="8" fillId="3" borderId="6" xfId="0" applyNumberFormat="1" applyFont="1" applyFill="1" applyBorder="1" applyProtection="1">
      <protection locked="0"/>
    </xf>
    <xf numFmtId="0" fontId="7" fillId="0" borderId="0" xfId="0" applyFont="1" applyAlignment="1" applyProtection="1">
      <alignment horizontal="left" vertical="top"/>
      <protection locked="0"/>
    </xf>
    <xf numFmtId="3" fontId="7" fillId="0" borderId="6" xfId="0" applyNumberFormat="1" applyFont="1" applyBorder="1" applyAlignment="1" applyProtection="1">
      <alignment vertical="top"/>
      <protection locked="0"/>
    </xf>
    <xf numFmtId="4" fontId="8" fillId="0" borderId="0" xfId="0" applyNumberFormat="1" applyFont="1" applyAlignment="1" applyProtection="1">
      <alignment vertical="top"/>
      <protection locked="0"/>
    </xf>
    <xf numFmtId="4" fontId="8" fillId="0" borderId="6" xfId="0" applyNumberFormat="1" applyFont="1" applyBorder="1" applyAlignment="1" applyProtection="1">
      <alignment vertical="top"/>
      <protection locked="0"/>
    </xf>
    <xf numFmtId="164" fontId="7" fillId="0" borderId="0" xfId="1" applyNumberFormat="1" applyFont="1" applyFill="1" applyAlignment="1" applyProtection="1">
      <alignment vertical="top"/>
      <protection locked="0"/>
    </xf>
    <xf numFmtId="164" fontId="7" fillId="0" borderId="6" xfId="1" applyNumberFormat="1" applyFont="1" applyFill="1" applyBorder="1" applyAlignment="1" applyProtection="1">
      <alignment vertical="top"/>
      <protection locked="0"/>
    </xf>
    <xf numFmtId="0" fontId="8" fillId="0" borderId="0" xfId="0" applyFont="1" applyAlignment="1" applyProtection="1">
      <alignment horizontal="left" vertical="top" indent="2"/>
      <protection locked="0"/>
    </xf>
    <xf numFmtId="9" fontId="8" fillId="3" borderId="0" xfId="0" applyNumberFormat="1" applyFont="1" applyFill="1" applyAlignment="1" applyProtection="1">
      <alignment vertical="top"/>
      <protection locked="0"/>
    </xf>
    <xf numFmtId="9" fontId="8" fillId="3" borderId="6" xfId="0" applyNumberFormat="1" applyFont="1" applyFill="1" applyBorder="1" applyAlignment="1" applyProtection="1">
      <alignment vertical="top"/>
      <protection locked="0"/>
    </xf>
    <xf numFmtId="0" fontId="9" fillId="0" borderId="18" xfId="0" applyFont="1" applyBorder="1" applyProtection="1">
      <protection locked="0"/>
    </xf>
    <xf numFmtId="165" fontId="8" fillId="3" borderId="0" xfId="0" applyNumberFormat="1" applyFont="1" applyFill="1" applyAlignment="1" applyProtection="1">
      <alignment vertical="top"/>
      <protection locked="0"/>
    </xf>
    <xf numFmtId="165" fontId="8" fillId="3" borderId="6" xfId="0" applyNumberFormat="1" applyFont="1" applyFill="1" applyBorder="1" applyAlignment="1" applyProtection="1">
      <alignment vertical="top"/>
      <protection locked="0"/>
    </xf>
    <xf numFmtId="0" fontId="10" fillId="2" borderId="0" xfId="0" applyFont="1" applyFill="1" applyAlignment="1" applyProtection="1">
      <alignment vertical="top" wrapText="1"/>
      <protection locked="0"/>
    </xf>
    <xf numFmtId="0" fontId="11" fillId="2" borderId="0" xfId="0" applyFont="1" applyFill="1" applyAlignment="1" applyProtection="1">
      <alignment vertical="top"/>
      <protection locked="0"/>
    </xf>
    <xf numFmtId="0" fontId="11" fillId="0" borderId="0" xfId="0" applyFont="1" applyAlignment="1" applyProtection="1">
      <alignment vertical="center" wrapText="1"/>
      <protection locked="0"/>
    </xf>
    <xf numFmtId="0" fontId="7" fillId="0" borderId="33" xfId="0" applyFont="1" applyBorder="1" applyAlignment="1" applyProtection="1">
      <alignment horizontal="left" vertical="center"/>
      <protection locked="0"/>
    </xf>
    <xf numFmtId="0" fontId="11" fillId="4" borderId="33" xfId="0" applyFont="1" applyFill="1" applyBorder="1" applyAlignment="1" applyProtection="1">
      <alignment vertical="center"/>
      <protection locked="0"/>
    </xf>
    <xf numFmtId="0" fontId="7" fillId="0" borderId="1" xfId="0" applyFont="1" applyBorder="1" applyAlignment="1" applyProtection="1">
      <alignment horizontal="left" vertical="center" wrapText="1"/>
      <protection locked="0"/>
    </xf>
    <xf numFmtId="0" fontId="8" fillId="4" borderId="1" xfId="0" applyFont="1" applyFill="1" applyBorder="1" applyAlignment="1" applyProtection="1">
      <alignment vertical="center"/>
      <protection locked="0"/>
    </xf>
    <xf numFmtId="0" fontId="11" fillId="0" borderId="1" xfId="0" applyFont="1" applyBorder="1" applyAlignment="1" applyProtection="1">
      <alignment vertical="center"/>
      <protection locked="0"/>
    </xf>
    <xf numFmtId="0" fontId="11" fillId="0" borderId="1" xfId="0" applyFont="1" applyBorder="1" applyAlignment="1" applyProtection="1">
      <alignment vertical="center" wrapText="1"/>
      <protection locked="0"/>
    </xf>
    <xf numFmtId="0" fontId="11" fillId="0" borderId="0" xfId="0" applyFont="1" applyAlignment="1" applyProtection="1">
      <alignment vertical="top" wrapText="1"/>
      <protection locked="0"/>
    </xf>
    <xf numFmtId="0" fontId="8" fillId="0" borderId="0" xfId="0" applyFont="1" applyAlignment="1" applyProtection="1">
      <alignment vertical="top" wrapText="1"/>
      <protection locked="0"/>
    </xf>
    <xf numFmtId="0" fontId="8" fillId="0" borderId="4" xfId="0" applyFont="1" applyBorder="1" applyAlignment="1" applyProtection="1">
      <alignment vertical="top" wrapText="1"/>
      <protection locked="0"/>
    </xf>
    <xf numFmtId="0" fontId="7" fillId="3" borderId="0" xfId="0" applyFont="1" applyFill="1" applyAlignment="1" applyProtection="1">
      <alignment vertical="center"/>
      <protection locked="0"/>
    </xf>
    <xf numFmtId="0" fontId="10" fillId="4" borderId="0" xfId="0" applyFont="1" applyFill="1" applyAlignment="1" applyProtection="1">
      <alignment vertical="top" wrapText="1"/>
      <protection locked="0"/>
    </xf>
    <xf numFmtId="167" fontId="11" fillId="0" borderId="0" xfId="0" applyNumberFormat="1" applyFont="1" applyAlignment="1" applyProtection="1">
      <alignment vertical="top"/>
      <protection locked="0"/>
    </xf>
    <xf numFmtId="0" fontId="10" fillId="0" borderId="0" xfId="0" applyFont="1" applyAlignment="1" applyProtection="1">
      <alignment vertical="top"/>
      <protection locked="0"/>
    </xf>
    <xf numFmtId="0" fontId="8" fillId="0" borderId="0" xfId="0" applyFont="1" applyAlignment="1" applyProtection="1">
      <alignment vertical="center" wrapText="1"/>
      <protection locked="0"/>
    </xf>
    <xf numFmtId="0" fontId="8" fillId="0" borderId="2" xfId="0" applyFont="1" applyBorder="1" applyAlignment="1" applyProtection="1">
      <alignment vertical="center" wrapText="1"/>
      <protection locked="0"/>
    </xf>
    <xf numFmtId="0" fontId="10" fillId="0" borderId="58" xfId="0" applyFont="1" applyBorder="1" applyAlignment="1" applyProtection="1">
      <alignment vertical="top"/>
      <protection locked="0"/>
    </xf>
    <xf numFmtId="0" fontId="10" fillId="0" borderId="22" xfId="0" applyFont="1" applyBorder="1" applyAlignment="1" applyProtection="1">
      <alignment vertical="top" wrapText="1"/>
      <protection locked="0"/>
    </xf>
    <xf numFmtId="0" fontId="10" fillId="0" borderId="22" xfId="0" applyFont="1" applyBorder="1" applyAlignment="1" applyProtection="1">
      <alignment horizontal="left" vertical="top" textRotation="90" wrapText="1"/>
      <protection locked="0"/>
    </xf>
    <xf numFmtId="0" fontId="11" fillId="0" borderId="38" xfId="0" applyFont="1" applyBorder="1" applyAlignment="1" applyProtection="1">
      <alignment vertical="top" wrapText="1"/>
      <protection locked="0"/>
    </xf>
    <xf numFmtId="0" fontId="10" fillId="0" borderId="44" xfId="0" applyFont="1" applyBorder="1" applyAlignment="1" applyProtection="1">
      <alignment vertical="top" wrapText="1"/>
      <protection locked="0"/>
    </xf>
    <xf numFmtId="0" fontId="11" fillId="0" borderId="44" xfId="0" applyFont="1" applyBorder="1" applyAlignment="1" applyProtection="1">
      <alignment vertical="top" wrapText="1"/>
      <protection locked="0"/>
    </xf>
    <xf numFmtId="0" fontId="11" fillId="0" borderId="22" xfId="0" applyFont="1" applyBorder="1" applyAlignment="1" applyProtection="1">
      <alignment vertical="top" wrapText="1"/>
      <protection locked="0"/>
    </xf>
    <xf numFmtId="0" fontId="11" fillId="0" borderId="21" xfId="0" applyFont="1" applyBorder="1" applyAlignment="1" applyProtection="1">
      <alignment vertical="top" wrapText="1"/>
      <protection locked="0"/>
    </xf>
    <xf numFmtId="0" fontId="10" fillId="0" borderId="21" xfId="0" applyFont="1" applyBorder="1" applyAlignment="1" applyProtection="1">
      <alignment vertical="top" wrapText="1"/>
      <protection locked="0"/>
    </xf>
    <xf numFmtId="0" fontId="11" fillId="0" borderId="25" xfId="0" applyFont="1" applyBorder="1" applyAlignment="1" applyProtection="1">
      <alignment vertical="top" wrapText="1"/>
      <protection locked="0"/>
    </xf>
    <xf numFmtId="0" fontId="11" fillId="0" borderId="12" xfId="0" applyFont="1" applyBorder="1" applyAlignment="1" applyProtection="1">
      <alignment vertical="top" wrapText="1"/>
      <protection locked="0"/>
    </xf>
    <xf numFmtId="0" fontId="11" fillId="0" borderId="16" xfId="0" applyFont="1" applyBorder="1" applyAlignment="1" applyProtection="1">
      <alignment vertical="top" wrapText="1"/>
      <protection locked="0"/>
    </xf>
    <xf numFmtId="0" fontId="11" fillId="4" borderId="5" xfId="0" applyFont="1" applyFill="1" applyBorder="1" applyAlignment="1" applyProtection="1">
      <alignment vertical="top" wrapText="1"/>
      <protection locked="0"/>
    </xf>
    <xf numFmtId="9" fontId="11" fillId="0" borderId="57" xfId="1" applyFont="1" applyBorder="1" applyAlignment="1" applyProtection="1">
      <alignment vertical="top" wrapText="1"/>
    </xf>
    <xf numFmtId="9" fontId="11" fillId="0" borderId="14" xfId="1" applyFont="1" applyBorder="1" applyAlignment="1" applyProtection="1">
      <alignment vertical="top" wrapText="1"/>
    </xf>
    <xf numFmtId="9" fontId="11" fillId="0" borderId="35" xfId="0" applyNumberFormat="1" applyFont="1" applyBorder="1" applyAlignment="1">
      <alignment horizontal="right" vertical="top"/>
    </xf>
    <xf numFmtId="0" fontId="11" fillId="3" borderId="34" xfId="0" applyFont="1" applyFill="1" applyBorder="1" applyAlignment="1" applyProtection="1">
      <alignment vertical="top" wrapText="1"/>
      <protection locked="0"/>
    </xf>
    <xf numFmtId="3" fontId="10" fillId="3" borderId="34" xfId="0" applyNumberFormat="1" applyFont="1" applyFill="1" applyBorder="1" applyAlignment="1" applyProtection="1">
      <alignment vertical="top"/>
      <protection locked="0"/>
    </xf>
    <xf numFmtId="0" fontId="11" fillId="4" borderId="33" xfId="0" applyFont="1" applyFill="1" applyBorder="1" applyAlignment="1" applyProtection="1">
      <alignment vertical="top" wrapText="1"/>
      <protection locked="0"/>
    </xf>
    <xf numFmtId="0" fontId="11" fillId="4" borderId="28" xfId="0" applyFont="1" applyFill="1" applyBorder="1" applyAlignment="1" applyProtection="1">
      <alignment vertical="top" wrapText="1"/>
      <protection locked="0"/>
    </xf>
    <xf numFmtId="3" fontId="11" fillId="3" borderId="37" xfId="0" applyNumberFormat="1" applyFont="1" applyFill="1" applyBorder="1" applyAlignment="1" applyProtection="1">
      <alignment vertical="top"/>
      <protection locked="0"/>
    </xf>
    <xf numFmtId="3" fontId="10" fillId="0" borderId="64" xfId="0" applyNumberFormat="1" applyFont="1" applyBorder="1" applyAlignment="1">
      <alignment vertical="top"/>
    </xf>
    <xf numFmtId="3" fontId="10" fillId="0" borderId="34" xfId="0" applyNumberFormat="1" applyFont="1" applyBorder="1" applyAlignment="1" applyProtection="1">
      <alignment vertical="top" wrapText="1"/>
      <protection locked="0"/>
    </xf>
    <xf numFmtId="3" fontId="11" fillId="3" borderId="34" xfId="0" applyNumberFormat="1" applyFont="1" applyFill="1" applyBorder="1" applyAlignment="1" applyProtection="1">
      <alignment vertical="top"/>
      <protection locked="0"/>
    </xf>
    <xf numFmtId="3" fontId="11" fillId="3" borderId="28" xfId="0" applyNumberFormat="1" applyFont="1" applyFill="1" applyBorder="1" applyAlignment="1" applyProtection="1">
      <alignment vertical="top"/>
      <protection locked="0"/>
    </xf>
    <xf numFmtId="3" fontId="11" fillId="3" borderId="37" xfId="0" applyNumberFormat="1" applyFont="1" applyFill="1" applyBorder="1" applyAlignment="1" applyProtection="1">
      <alignment horizontal="right" vertical="top"/>
      <protection locked="0"/>
    </xf>
    <xf numFmtId="3" fontId="10" fillId="0" borderId="64" xfId="0" applyNumberFormat="1" applyFont="1" applyBorder="1" applyAlignment="1" applyProtection="1">
      <alignment vertical="top"/>
      <protection locked="0"/>
    </xf>
    <xf numFmtId="3" fontId="11" fillId="0" borderId="64" xfId="0" applyNumberFormat="1" applyFont="1" applyBorder="1" applyAlignment="1" applyProtection="1">
      <alignment vertical="top" wrapText="1"/>
      <protection locked="0"/>
    </xf>
    <xf numFmtId="0" fontId="11" fillId="3" borderId="69" xfId="0" applyFont="1" applyFill="1" applyBorder="1" applyAlignment="1" applyProtection="1">
      <alignment vertical="top" wrapText="1"/>
      <protection locked="0"/>
    </xf>
    <xf numFmtId="3" fontId="10" fillId="3" borderId="69" xfId="0" applyNumberFormat="1" applyFont="1" applyFill="1" applyBorder="1" applyAlignment="1" applyProtection="1">
      <alignment vertical="top"/>
      <protection locked="0"/>
    </xf>
    <xf numFmtId="0" fontId="11" fillId="4" borderId="70" xfId="0" applyFont="1" applyFill="1" applyBorder="1" applyAlignment="1" applyProtection="1">
      <alignment vertical="top" wrapText="1"/>
      <protection locked="0"/>
    </xf>
    <xf numFmtId="0" fontId="11" fillId="4" borderId="29" xfId="0" applyFont="1" applyFill="1" applyBorder="1" applyAlignment="1" applyProtection="1">
      <alignment vertical="top" wrapText="1"/>
      <protection locked="0"/>
    </xf>
    <xf numFmtId="3" fontId="11" fillId="3" borderId="36" xfId="0" applyNumberFormat="1" applyFont="1" applyFill="1" applyBorder="1" applyAlignment="1" applyProtection="1">
      <alignment vertical="top"/>
      <protection locked="0"/>
    </xf>
    <xf numFmtId="3" fontId="10" fillId="0" borderId="42" xfId="0" applyNumberFormat="1" applyFont="1" applyBorder="1" applyAlignment="1">
      <alignment vertical="top"/>
    </xf>
    <xf numFmtId="9" fontId="11" fillId="0" borderId="24" xfId="0" applyNumberFormat="1" applyFont="1" applyBorder="1" applyAlignment="1">
      <alignment horizontal="right" vertical="top"/>
    </xf>
    <xf numFmtId="3" fontId="11" fillId="3" borderId="69" xfId="0" applyNumberFormat="1" applyFont="1" applyFill="1" applyBorder="1" applyAlignment="1" applyProtection="1">
      <alignment vertical="top"/>
      <protection locked="0"/>
    </xf>
    <xf numFmtId="3" fontId="11" fillId="3" borderId="29" xfId="0" applyNumberFormat="1" applyFont="1" applyFill="1" applyBorder="1" applyAlignment="1" applyProtection="1">
      <alignment vertical="top"/>
      <protection locked="0"/>
    </xf>
    <xf numFmtId="3" fontId="11" fillId="3" borderId="36" xfId="0" applyNumberFormat="1" applyFont="1" applyFill="1" applyBorder="1" applyAlignment="1" applyProtection="1">
      <alignment horizontal="right" vertical="top"/>
      <protection locked="0"/>
    </xf>
    <xf numFmtId="3" fontId="10" fillId="0" borderId="42" xfId="0" applyNumberFormat="1" applyFont="1" applyBorder="1" applyAlignment="1" applyProtection="1">
      <alignment vertical="top"/>
      <protection locked="0"/>
    </xf>
    <xf numFmtId="3" fontId="11" fillId="0" borderId="42" xfId="0" applyNumberFormat="1" applyFont="1" applyBorder="1" applyAlignment="1" applyProtection="1">
      <alignment vertical="top" wrapText="1"/>
      <protection locked="0"/>
    </xf>
    <xf numFmtId="0" fontId="11" fillId="3" borderId="68" xfId="0" applyFont="1" applyFill="1" applyBorder="1" applyAlignment="1" applyProtection="1">
      <alignment vertical="top" wrapText="1"/>
      <protection locked="0"/>
    </xf>
    <xf numFmtId="3" fontId="10" fillId="3" borderId="68" xfId="0" applyNumberFormat="1" applyFont="1" applyFill="1" applyBorder="1" applyAlignment="1" applyProtection="1">
      <alignment vertical="top"/>
      <protection locked="0"/>
    </xf>
    <xf numFmtId="0" fontId="11" fillId="4" borderId="63" xfId="0" applyFont="1" applyFill="1" applyBorder="1" applyAlignment="1" applyProtection="1">
      <alignment vertical="top" wrapText="1"/>
      <protection locked="0"/>
    </xf>
    <xf numFmtId="3" fontId="11" fillId="3" borderId="60" xfId="0" applyNumberFormat="1" applyFont="1" applyFill="1" applyBorder="1" applyAlignment="1" applyProtection="1">
      <alignment vertical="top"/>
      <protection locked="0"/>
    </xf>
    <xf numFmtId="3" fontId="10" fillId="0" borderId="71" xfId="0" applyNumberFormat="1" applyFont="1" applyBorder="1" applyAlignment="1">
      <alignment vertical="top"/>
    </xf>
    <xf numFmtId="9" fontId="11" fillId="0" borderId="60" xfId="0" applyNumberFormat="1" applyFont="1" applyBorder="1" applyAlignment="1">
      <alignment horizontal="right" vertical="top"/>
    </xf>
    <xf numFmtId="3" fontId="11" fillId="3" borderId="68" xfId="0" applyNumberFormat="1" applyFont="1" applyFill="1" applyBorder="1" applyAlignment="1" applyProtection="1">
      <alignment vertical="top"/>
      <protection locked="0"/>
    </xf>
    <xf numFmtId="3" fontId="11" fillId="3" borderId="61" xfId="0" applyNumberFormat="1" applyFont="1" applyFill="1" applyBorder="1" applyAlignment="1" applyProtection="1">
      <alignment vertical="top"/>
      <protection locked="0"/>
    </xf>
    <xf numFmtId="3" fontId="11" fillId="3" borderId="60" xfId="0" applyNumberFormat="1" applyFont="1" applyFill="1" applyBorder="1" applyAlignment="1" applyProtection="1">
      <alignment horizontal="right" vertical="top"/>
      <protection locked="0"/>
    </xf>
    <xf numFmtId="3" fontId="10" fillId="0" borderId="71" xfId="0" applyNumberFormat="1" applyFont="1" applyBorder="1" applyAlignment="1" applyProtection="1">
      <alignment vertical="top"/>
      <protection locked="0"/>
    </xf>
    <xf numFmtId="3" fontId="11" fillId="0" borderId="71" xfId="0" applyNumberFormat="1" applyFont="1" applyBorder="1" applyAlignment="1" applyProtection="1">
      <alignment vertical="top" wrapText="1"/>
      <protection locked="0"/>
    </xf>
    <xf numFmtId="0" fontId="11" fillId="0" borderId="63" xfId="0" applyFont="1" applyBorder="1" applyAlignment="1" applyProtection="1">
      <alignment vertical="top"/>
      <protection locked="0"/>
    </xf>
    <xf numFmtId="0" fontId="10" fillId="0" borderId="27" xfId="0" applyFont="1" applyBorder="1" applyAlignment="1" applyProtection="1">
      <alignment vertical="top"/>
      <protection locked="0"/>
    </xf>
    <xf numFmtId="0" fontId="11" fillId="0" borderId="27" xfId="0" applyFont="1" applyBorder="1" applyAlignment="1" applyProtection="1">
      <alignment vertical="top"/>
      <protection locked="0"/>
    </xf>
    <xf numFmtId="3" fontId="10" fillId="0" borderId="65" xfId="0" applyNumberFormat="1" applyFont="1" applyBorder="1" applyAlignment="1" applyProtection="1">
      <alignment vertical="top"/>
      <protection locked="0"/>
    </xf>
    <xf numFmtId="3" fontId="10" fillId="0" borderId="66" xfId="0" applyNumberFormat="1" applyFont="1" applyBorder="1" applyAlignment="1" applyProtection="1">
      <alignment vertical="top"/>
      <protection locked="0"/>
    </xf>
    <xf numFmtId="0" fontId="10" fillId="0" borderId="67" xfId="0" applyFont="1" applyBorder="1" applyAlignment="1">
      <alignment vertical="top"/>
    </xf>
    <xf numFmtId="3" fontId="10" fillId="0" borderId="74" xfId="0" applyNumberFormat="1" applyFont="1" applyBorder="1" applyAlignment="1" applyProtection="1">
      <alignment vertical="top"/>
      <protection locked="0"/>
    </xf>
    <xf numFmtId="3" fontId="10" fillId="0" borderId="62" xfId="0" applyNumberFormat="1" applyFont="1" applyBorder="1" applyAlignment="1" applyProtection="1">
      <alignment vertical="top"/>
      <protection locked="0"/>
    </xf>
    <xf numFmtId="3" fontId="10" fillId="0" borderId="75" xfId="0" applyNumberFormat="1" applyFont="1" applyBorder="1" applyAlignment="1" applyProtection="1">
      <alignment vertical="top"/>
      <protection locked="0"/>
    </xf>
    <xf numFmtId="0" fontId="11" fillId="0" borderId="27" xfId="0" applyFont="1" applyBorder="1" applyAlignment="1" applyProtection="1">
      <alignment vertical="top" wrapText="1"/>
      <protection locked="0"/>
    </xf>
    <xf numFmtId="0" fontId="23" fillId="0" borderId="4" xfId="0" applyFont="1" applyBorder="1" applyAlignment="1" applyProtection="1">
      <alignment horizontal="right" vertical="top"/>
      <protection locked="0"/>
    </xf>
    <xf numFmtId="0" fontId="11" fillId="0" borderId="4" xfId="0" applyFont="1" applyBorder="1" applyAlignment="1" applyProtection="1">
      <alignment vertical="top"/>
      <protection locked="0"/>
    </xf>
    <xf numFmtId="3" fontId="10" fillId="0" borderId="4" xfId="0" applyNumberFormat="1" applyFont="1" applyBorder="1" applyAlignment="1" applyProtection="1">
      <alignment vertical="top"/>
      <protection locked="0"/>
    </xf>
    <xf numFmtId="0" fontId="11" fillId="0" borderId="2" xfId="0" applyFont="1" applyBorder="1" applyAlignment="1" applyProtection="1">
      <alignment vertical="top" wrapText="1"/>
      <protection locked="0"/>
    </xf>
    <xf numFmtId="0" fontId="27" fillId="3" borderId="43" xfId="4" applyFont="1" applyFill="1" applyBorder="1" applyAlignment="1" applyProtection="1">
      <alignment vertical="top" wrapText="1"/>
      <protection locked="0"/>
    </xf>
    <xf numFmtId="0" fontId="27" fillId="3" borderId="44" xfId="4" applyFont="1" applyFill="1" applyBorder="1" applyAlignment="1" applyProtection="1">
      <alignment vertical="top" wrapText="1"/>
      <protection locked="0"/>
    </xf>
    <xf numFmtId="0" fontId="19" fillId="2" borderId="0" xfId="0" applyFont="1" applyFill="1" applyAlignment="1" applyProtection="1">
      <alignment horizontal="left" vertical="center"/>
      <protection locked="0"/>
    </xf>
    <xf numFmtId="0" fontId="28" fillId="2" borderId="0" xfId="0" applyFont="1" applyFill="1" applyAlignment="1" applyProtection="1">
      <alignment vertical="top"/>
      <protection locked="0"/>
    </xf>
    <xf numFmtId="0" fontId="28" fillId="2" borderId="0" xfId="0" applyFont="1" applyFill="1" applyAlignment="1" applyProtection="1">
      <alignment vertical="top" wrapText="1"/>
      <protection locked="0"/>
    </xf>
    <xf numFmtId="0" fontId="13" fillId="2" borderId="0" xfId="0" applyFont="1" applyFill="1" applyAlignment="1" applyProtection="1">
      <alignment vertical="top"/>
      <protection locked="0"/>
    </xf>
    <xf numFmtId="0" fontId="15" fillId="5" borderId="2" xfId="0" applyFont="1" applyFill="1" applyBorder="1" applyAlignment="1" applyProtection="1">
      <alignment vertical="center"/>
      <protection locked="0"/>
    </xf>
    <xf numFmtId="0" fontId="8" fillId="0" borderId="1" xfId="0" applyFont="1" applyBorder="1" applyAlignment="1" applyProtection="1">
      <alignment vertical="top" wrapText="1"/>
      <protection locked="0"/>
    </xf>
    <xf numFmtId="0" fontId="11" fillId="0" borderId="0" xfId="3" applyFont="1" applyFill="1" applyAlignment="1" applyProtection="1">
      <alignment horizontal="left" vertical="center"/>
      <protection locked="0"/>
    </xf>
    <xf numFmtId="0" fontId="8" fillId="5" borderId="2" xfId="0" applyFont="1" applyFill="1" applyBorder="1" applyAlignment="1" applyProtection="1">
      <alignment vertical="center"/>
      <protection locked="0"/>
    </xf>
    <xf numFmtId="0" fontId="11" fillId="0" borderId="1" xfId="0" applyFont="1" applyBorder="1" applyAlignment="1" applyProtection="1">
      <alignment vertical="top" wrapText="1"/>
      <protection locked="0"/>
    </xf>
    <xf numFmtId="0" fontId="11" fillId="0" borderId="8" xfId="0" applyFont="1" applyBorder="1" applyAlignment="1" applyProtection="1">
      <alignment vertical="top" wrapText="1"/>
      <protection locked="0"/>
    </xf>
    <xf numFmtId="0" fontId="10" fillId="3" borderId="1" xfId="0" applyFont="1" applyFill="1" applyBorder="1" applyAlignment="1" applyProtection="1">
      <alignment horizontal="left" vertical="top" wrapText="1"/>
      <protection locked="0"/>
    </xf>
    <xf numFmtId="0" fontId="10" fillId="3" borderId="8" xfId="0" applyFont="1" applyFill="1" applyBorder="1" applyAlignment="1" applyProtection="1">
      <alignment horizontal="left" vertical="top" wrapText="1"/>
      <protection locked="0"/>
    </xf>
    <xf numFmtId="0" fontId="10" fillId="0" borderId="8" xfId="0" applyFont="1" applyBorder="1" applyAlignment="1" applyProtection="1">
      <alignment vertical="center"/>
      <protection locked="0"/>
    </xf>
    <xf numFmtId="3" fontId="11" fillId="3" borderId="0" xfId="0" applyNumberFormat="1" applyFont="1" applyFill="1" applyAlignment="1" applyProtection="1">
      <alignment vertical="top"/>
      <protection locked="0"/>
    </xf>
    <xf numFmtId="0" fontId="11" fillId="0" borderId="6" xfId="0" applyFont="1" applyBorder="1" applyAlignment="1" applyProtection="1">
      <alignment horizontal="left" vertical="center" indent="1"/>
      <protection locked="0"/>
    </xf>
    <xf numFmtId="3" fontId="11" fillId="3" borderId="6" xfId="0" applyNumberFormat="1" applyFont="1" applyFill="1" applyBorder="1" applyAlignment="1" applyProtection="1">
      <alignment vertical="top"/>
      <protection locked="0"/>
    </xf>
    <xf numFmtId="3" fontId="11" fillId="0" borderId="6" xfId="0" applyNumberFormat="1" applyFont="1" applyBorder="1" applyAlignment="1" applyProtection="1">
      <alignment vertical="top"/>
      <protection locked="0"/>
    </xf>
    <xf numFmtId="0" fontId="10" fillId="0" borderId="6" xfId="0" applyFont="1" applyBorder="1" applyAlignment="1" applyProtection="1">
      <alignment vertical="top"/>
      <protection locked="0"/>
    </xf>
    <xf numFmtId="3" fontId="11" fillId="0" borderId="0" xfId="0" applyNumberFormat="1" applyFont="1" applyAlignment="1" applyProtection="1">
      <alignment vertical="top"/>
      <protection locked="0"/>
    </xf>
    <xf numFmtId="0" fontId="11" fillId="3" borderId="6" xfId="0" applyFont="1" applyFill="1" applyBorder="1" applyAlignment="1" applyProtection="1">
      <alignment horizontal="left" vertical="center" indent="1"/>
      <protection locked="0"/>
    </xf>
    <xf numFmtId="0" fontId="7" fillId="0" borderId="8" xfId="0" applyFont="1" applyBorder="1" applyAlignment="1" applyProtection="1">
      <alignment vertical="top" wrapText="1"/>
      <protection locked="0"/>
    </xf>
    <xf numFmtId="3" fontId="7" fillId="0" borderId="2" xfId="0" applyNumberFormat="1" applyFont="1" applyBorder="1" applyAlignment="1">
      <alignment vertical="top"/>
    </xf>
    <xf numFmtId="3" fontId="7" fillId="0" borderId="8" xfId="0" applyNumberFormat="1" applyFont="1" applyBorder="1" applyAlignment="1">
      <alignment vertical="top"/>
    </xf>
    <xf numFmtId="0" fontId="7" fillId="3" borderId="6" xfId="0" applyFont="1" applyFill="1" applyBorder="1" applyAlignment="1" applyProtection="1">
      <alignment vertical="top"/>
      <protection locked="0"/>
    </xf>
    <xf numFmtId="3" fontId="11" fillId="0" borderId="9" xfId="0" applyNumberFormat="1" applyFont="1" applyBorder="1" applyAlignment="1">
      <alignment vertical="top"/>
    </xf>
    <xf numFmtId="3" fontId="11" fillId="0" borderId="6" xfId="0" applyNumberFormat="1" applyFont="1" applyBorder="1" applyAlignment="1">
      <alignment vertical="top"/>
    </xf>
    <xf numFmtId="3" fontId="11" fillId="0" borderId="4" xfId="0" applyNumberFormat="1" applyFont="1" applyBorder="1" applyAlignment="1" applyProtection="1">
      <alignment vertical="top"/>
      <protection locked="0"/>
    </xf>
    <xf numFmtId="0" fontId="7" fillId="0" borderId="1" xfId="0" applyFont="1" applyBorder="1" applyProtection="1">
      <protection locked="0"/>
    </xf>
    <xf numFmtId="0" fontId="8" fillId="0" borderId="1" xfId="0" applyFont="1" applyBorder="1" applyProtection="1">
      <protection locked="0"/>
    </xf>
    <xf numFmtId="9" fontId="8" fillId="3" borderId="6" xfId="0" quotePrefix="1" applyNumberFormat="1" applyFont="1" applyFill="1" applyBorder="1" applyAlignment="1" applyProtection="1">
      <alignment horizontal="right"/>
      <protection locked="0"/>
    </xf>
    <xf numFmtId="3" fontId="8" fillId="0" borderId="0" xfId="0" applyNumberFormat="1" applyFont="1"/>
    <xf numFmtId="0" fontId="8" fillId="0" borderId="3" xfId="0" applyFont="1" applyBorder="1" applyProtection="1">
      <protection locked="0"/>
    </xf>
    <xf numFmtId="0" fontId="8" fillId="0" borderId="23" xfId="0" applyFont="1" applyBorder="1" applyProtection="1">
      <protection locked="0"/>
    </xf>
    <xf numFmtId="3" fontId="7" fillId="0" borderId="3" xfId="0" applyNumberFormat="1" applyFont="1" applyBorder="1"/>
    <xf numFmtId="0" fontId="11" fillId="0" borderId="0" xfId="3" applyFont="1" applyFill="1" applyAlignment="1" applyProtection="1">
      <alignment horizontal="left" vertical="center" wrapText="1"/>
      <protection locked="0"/>
    </xf>
    <xf numFmtId="0" fontId="8" fillId="0" borderId="0" xfId="0" applyFont="1" applyAlignment="1" applyProtection="1">
      <alignment wrapText="1"/>
      <protection locked="0"/>
    </xf>
    <xf numFmtId="0" fontId="11" fillId="0" borderId="0" xfId="0" applyFont="1" applyAlignment="1" applyProtection="1">
      <alignment wrapText="1"/>
      <protection locked="0"/>
    </xf>
    <xf numFmtId="0" fontId="7" fillId="0" borderId="2" xfId="0" applyFont="1" applyBorder="1" applyAlignment="1" applyProtection="1">
      <alignment vertical="center"/>
      <protection locked="0"/>
    </xf>
    <xf numFmtId="0" fontId="7" fillId="0" borderId="8" xfId="0" applyFont="1" applyBorder="1" applyAlignment="1" applyProtection="1">
      <alignment vertical="center"/>
      <protection locked="0"/>
    </xf>
    <xf numFmtId="3" fontId="7" fillId="0" borderId="2" xfId="0" applyNumberFormat="1" applyFont="1" applyBorder="1" applyAlignment="1" applyProtection="1">
      <alignment vertical="center"/>
      <protection locked="0"/>
    </xf>
    <xf numFmtId="3" fontId="7" fillId="0" borderId="8" xfId="0" applyNumberFormat="1" applyFont="1" applyBorder="1" applyAlignment="1" applyProtection="1">
      <alignment vertical="center"/>
      <protection locked="0"/>
    </xf>
    <xf numFmtId="9" fontId="8" fillId="0" borderId="2" xfId="1" applyFont="1" applyBorder="1" applyAlignment="1" applyProtection="1">
      <alignment vertical="center"/>
      <protection locked="0"/>
    </xf>
    <xf numFmtId="0" fontId="23" fillId="2" borderId="2" xfId="0" applyFont="1" applyFill="1" applyBorder="1" applyAlignment="1" applyProtection="1">
      <alignment horizontal="right" vertical="center"/>
      <protection locked="0"/>
    </xf>
    <xf numFmtId="0" fontId="23" fillId="2" borderId="8" xfId="0" applyFont="1" applyFill="1" applyBorder="1" applyAlignment="1" applyProtection="1">
      <alignment horizontal="right" vertical="center"/>
      <protection locked="0"/>
    </xf>
    <xf numFmtId="3" fontId="23" fillId="2" borderId="2" xfId="0" applyNumberFormat="1" applyFont="1" applyFill="1" applyBorder="1" applyAlignment="1">
      <alignment vertical="center"/>
    </xf>
    <xf numFmtId="3" fontId="23" fillId="2" borderId="8" xfId="0" applyNumberFormat="1" applyFont="1" applyFill="1" applyBorder="1" applyAlignment="1">
      <alignment vertical="center"/>
    </xf>
    <xf numFmtId="0" fontId="18" fillId="5" borderId="2" xfId="0" applyFont="1" applyFill="1" applyBorder="1" applyAlignment="1" applyProtection="1">
      <alignment vertical="center" wrapText="1"/>
      <protection locked="0"/>
    </xf>
    <xf numFmtId="0" fontId="10" fillId="0" borderId="16" xfId="0" applyFont="1" applyBorder="1" applyAlignment="1" applyProtection="1">
      <alignment vertical="top" wrapText="1"/>
      <protection locked="0"/>
    </xf>
    <xf numFmtId="0" fontId="10" fillId="0" borderId="38" xfId="0" applyFont="1" applyBorder="1" applyAlignment="1" applyProtection="1">
      <alignment vertical="top" wrapText="1"/>
      <protection locked="0"/>
    </xf>
    <xf numFmtId="3" fontId="10" fillId="0" borderId="67" xfId="0" applyNumberFormat="1" applyFont="1" applyBorder="1" applyAlignment="1" applyProtection="1">
      <alignment vertical="top"/>
      <protection locked="0"/>
    </xf>
    <xf numFmtId="3" fontId="10" fillId="0" borderId="37" xfId="0" applyNumberFormat="1" applyFont="1" applyBorder="1" applyAlignment="1" applyProtection="1">
      <alignment vertical="top" wrapText="1"/>
      <protection locked="0"/>
    </xf>
    <xf numFmtId="3" fontId="10" fillId="0" borderId="36" xfId="0" applyNumberFormat="1" applyFont="1" applyBorder="1" applyAlignment="1" applyProtection="1">
      <alignment vertical="top" wrapText="1"/>
      <protection locked="0"/>
    </xf>
    <xf numFmtId="3" fontId="10" fillId="0" borderId="60" xfId="0" applyNumberFormat="1" applyFont="1" applyBorder="1" applyAlignment="1" applyProtection="1">
      <alignment vertical="top" wrapText="1"/>
      <protection locked="0"/>
    </xf>
    <xf numFmtId="164" fontId="11" fillId="3" borderId="28" xfId="1" applyNumberFormat="1" applyFont="1" applyFill="1" applyBorder="1" applyAlignment="1" applyProtection="1">
      <alignment horizontal="right" vertical="top"/>
      <protection locked="0"/>
    </xf>
    <xf numFmtId="0" fontId="11" fillId="3" borderId="14" xfId="0" applyFont="1" applyFill="1" applyBorder="1" applyAlignment="1" applyProtection="1">
      <alignment vertical="top" wrapText="1"/>
      <protection locked="0"/>
    </xf>
    <xf numFmtId="3" fontId="10" fillId="3" borderId="14" xfId="0" applyNumberFormat="1" applyFont="1" applyFill="1" applyBorder="1" applyAlignment="1" applyProtection="1">
      <alignment vertical="top"/>
      <protection locked="0"/>
    </xf>
    <xf numFmtId="0" fontId="11" fillId="4" borderId="19" xfId="0" applyFont="1" applyFill="1" applyBorder="1" applyAlignment="1" applyProtection="1">
      <alignment vertical="top" wrapText="1"/>
      <protection locked="0"/>
    </xf>
    <xf numFmtId="3" fontId="11" fillId="0" borderId="19" xfId="0" applyNumberFormat="1" applyFont="1" applyBorder="1" applyAlignment="1">
      <alignment vertical="top"/>
    </xf>
    <xf numFmtId="3" fontId="11" fillId="3" borderId="35" xfId="0" applyNumberFormat="1" applyFont="1" applyFill="1" applyBorder="1" applyAlignment="1" applyProtection="1">
      <alignment vertical="top"/>
      <protection locked="0"/>
    </xf>
    <xf numFmtId="3" fontId="10" fillId="0" borderId="57" xfId="0" applyNumberFormat="1" applyFont="1" applyBorder="1" applyAlignment="1">
      <alignment vertical="top"/>
    </xf>
    <xf numFmtId="10" fontId="11" fillId="0" borderId="19" xfId="1" applyNumberFormat="1" applyFont="1" applyFill="1" applyBorder="1" applyAlignment="1" applyProtection="1">
      <alignment vertical="top" wrapText="1"/>
    </xf>
    <xf numFmtId="164" fontId="11" fillId="0" borderId="19" xfId="1" applyNumberFormat="1" applyFont="1" applyFill="1" applyBorder="1" applyAlignment="1" applyProtection="1">
      <alignment vertical="top" wrapText="1"/>
    </xf>
    <xf numFmtId="9" fontId="11" fillId="0" borderId="19" xfId="1" applyFont="1" applyFill="1" applyBorder="1" applyAlignment="1" applyProtection="1">
      <alignment vertical="top" wrapText="1"/>
    </xf>
    <xf numFmtId="3" fontId="11" fillId="3" borderId="19" xfId="0" applyNumberFormat="1" applyFont="1" applyFill="1" applyBorder="1" applyAlignment="1" applyProtection="1">
      <alignment vertical="top" wrapText="1"/>
      <protection locked="0"/>
    </xf>
    <xf numFmtId="164" fontId="11" fillId="3" borderId="19" xfId="1" applyNumberFormat="1" applyFont="1" applyFill="1" applyBorder="1" applyAlignment="1" applyProtection="1">
      <alignment horizontal="right" vertical="top"/>
      <protection locked="0"/>
    </xf>
    <xf numFmtId="164" fontId="11" fillId="0" borderId="19" xfId="1" applyNumberFormat="1" applyFont="1" applyFill="1" applyBorder="1" applyAlignment="1" applyProtection="1">
      <alignment vertical="top" wrapText="1"/>
      <protection locked="0"/>
    </xf>
    <xf numFmtId="3" fontId="10" fillId="0" borderId="35" xfId="0" applyNumberFormat="1" applyFont="1" applyBorder="1" applyAlignment="1" applyProtection="1">
      <alignment vertical="top" wrapText="1"/>
      <protection locked="0"/>
    </xf>
    <xf numFmtId="3" fontId="10" fillId="0" borderId="14" xfId="0" applyNumberFormat="1" applyFont="1" applyBorder="1" applyAlignment="1" applyProtection="1">
      <alignment vertical="top" wrapText="1"/>
      <protection locked="0"/>
    </xf>
    <xf numFmtId="3" fontId="11" fillId="3" borderId="14" xfId="0" applyNumberFormat="1" applyFont="1" applyFill="1" applyBorder="1" applyAlignment="1" applyProtection="1">
      <alignment vertical="top"/>
      <protection locked="0"/>
    </xf>
    <xf numFmtId="3" fontId="11" fillId="3" borderId="19" xfId="0" applyNumberFormat="1" applyFont="1" applyFill="1" applyBorder="1" applyAlignment="1" applyProtection="1">
      <alignment vertical="top"/>
      <protection locked="0"/>
    </xf>
    <xf numFmtId="3" fontId="11" fillId="3" borderId="35" xfId="0" applyNumberFormat="1" applyFont="1" applyFill="1" applyBorder="1" applyAlignment="1" applyProtection="1">
      <alignment horizontal="right" vertical="top"/>
      <protection locked="0"/>
    </xf>
    <xf numFmtId="3" fontId="10" fillId="0" borderId="57" xfId="0" applyNumberFormat="1" applyFont="1" applyBorder="1" applyAlignment="1" applyProtection="1">
      <alignment vertical="top"/>
      <protection locked="0"/>
    </xf>
    <xf numFmtId="3" fontId="11" fillId="0" borderId="57" xfId="0" applyNumberFormat="1" applyFont="1" applyBorder="1" applyAlignment="1" applyProtection="1">
      <alignment vertical="top" wrapText="1"/>
      <protection locked="0"/>
    </xf>
    <xf numFmtId="0" fontId="10" fillId="0" borderId="7" xfId="0" applyFont="1" applyBorder="1" applyAlignment="1" applyProtection="1">
      <alignment vertical="top" wrapText="1"/>
      <protection locked="0"/>
    </xf>
    <xf numFmtId="3" fontId="10" fillId="3" borderId="19" xfId="1" applyNumberFormat="1" applyFont="1" applyFill="1" applyBorder="1" applyAlignment="1" applyProtection="1">
      <alignment horizontal="right" vertical="top"/>
      <protection locked="0"/>
    </xf>
    <xf numFmtId="3" fontId="10" fillId="3" borderId="28" xfId="1" applyNumberFormat="1" applyFont="1" applyFill="1" applyBorder="1" applyAlignment="1" applyProtection="1">
      <alignment horizontal="right" vertical="top"/>
      <protection locked="0"/>
    </xf>
    <xf numFmtId="3" fontId="10" fillId="3" borderId="61" xfId="1" applyNumberFormat="1" applyFont="1" applyFill="1" applyBorder="1" applyAlignment="1" applyProtection="1">
      <alignment horizontal="right" vertical="top"/>
      <protection locked="0"/>
    </xf>
    <xf numFmtId="164" fontId="11" fillId="3" borderId="61" xfId="1" applyNumberFormat="1" applyFont="1" applyFill="1" applyBorder="1" applyAlignment="1" applyProtection="1">
      <alignment horizontal="right" vertical="top"/>
      <protection locked="0"/>
    </xf>
    <xf numFmtId="0" fontId="4" fillId="0" borderId="0" xfId="0" applyFont="1" applyAlignment="1">
      <alignment vertical="top"/>
    </xf>
    <xf numFmtId="0" fontId="30" fillId="0" borderId="0" xfId="0" applyFont="1" applyAlignment="1">
      <alignment vertical="top"/>
    </xf>
    <xf numFmtId="0" fontId="3" fillId="0" borderId="0" xfId="0" applyFont="1" applyAlignment="1">
      <alignment vertical="top"/>
    </xf>
    <xf numFmtId="9" fontId="3" fillId="0" borderId="0" xfId="0" applyNumberFormat="1" applyFont="1" applyAlignment="1">
      <alignment vertical="top"/>
    </xf>
    <xf numFmtId="3" fontId="3" fillId="0" borderId="0" xfId="0" applyNumberFormat="1" applyFont="1" applyAlignment="1">
      <alignment vertical="top"/>
    </xf>
    <xf numFmtId="0" fontId="3" fillId="0" borderId="1" xfId="0" applyFont="1" applyBorder="1" applyAlignment="1">
      <alignment vertical="top"/>
    </xf>
    <xf numFmtId="9" fontId="3" fillId="0" borderId="1" xfId="0" applyNumberFormat="1" applyFont="1" applyBorder="1" applyAlignment="1">
      <alignment vertical="top"/>
    </xf>
    <xf numFmtId="3" fontId="3" fillId="0" borderId="1" xfId="0" applyNumberFormat="1" applyFont="1" applyBorder="1" applyAlignment="1">
      <alignment vertical="top"/>
    </xf>
    <xf numFmtId="3" fontId="31" fillId="0" borderId="0" xfId="0" applyNumberFormat="1" applyFont="1" applyAlignment="1">
      <alignment vertical="top"/>
    </xf>
    <xf numFmtId="3" fontId="31" fillId="0" borderId="1" xfId="0" applyNumberFormat="1" applyFont="1" applyBorder="1" applyAlignment="1">
      <alignment vertical="top"/>
    </xf>
    <xf numFmtId="0" fontId="3" fillId="0" borderId="6" xfId="0" applyFont="1" applyBorder="1" applyAlignment="1">
      <alignment vertical="top" wrapText="1"/>
    </xf>
    <xf numFmtId="9" fontId="3" fillId="0" borderId="1" xfId="1" applyFont="1" applyBorder="1" applyAlignment="1">
      <alignment vertical="top"/>
    </xf>
    <xf numFmtId="9" fontId="3" fillId="0" borderId="0" xfId="1" applyFont="1" applyAlignment="1">
      <alignment vertical="top"/>
    </xf>
    <xf numFmtId="0" fontId="8" fillId="0" borderId="0" xfId="0" applyFont="1" applyAlignment="1">
      <alignment horizontal="left" vertical="top" wrapText="1"/>
    </xf>
    <xf numFmtId="0" fontId="3" fillId="0" borderId="8" xfId="0" applyFont="1" applyBorder="1" applyAlignment="1">
      <alignment vertical="top" wrapText="1"/>
    </xf>
    <xf numFmtId="0" fontId="3" fillId="0" borderId="2" xfId="0" applyFont="1" applyBorder="1" applyAlignment="1">
      <alignment vertical="top"/>
    </xf>
    <xf numFmtId="9" fontId="3" fillId="0" borderId="2" xfId="0" applyNumberFormat="1" applyFont="1" applyBorder="1" applyAlignment="1">
      <alignment vertical="top"/>
    </xf>
    <xf numFmtId="3" fontId="3" fillId="0" borderId="2" xfId="0" applyNumberFormat="1" applyFont="1" applyBorder="1" applyAlignment="1">
      <alignment vertical="top"/>
    </xf>
    <xf numFmtId="3" fontId="31" fillId="0" borderId="2" xfId="0" applyNumberFormat="1" applyFont="1" applyBorder="1" applyAlignment="1">
      <alignment vertical="top"/>
    </xf>
    <xf numFmtId="9" fontId="3" fillId="0" borderId="2" xfId="1" applyFont="1" applyBorder="1" applyAlignment="1">
      <alignment vertical="top"/>
    </xf>
    <xf numFmtId="9" fontId="11" fillId="0" borderId="61" xfId="1" applyFont="1" applyFill="1" applyBorder="1" applyAlignment="1" applyProtection="1">
      <alignment vertical="top" wrapText="1"/>
    </xf>
    <xf numFmtId="0" fontId="32" fillId="0" borderId="2" xfId="0" applyFont="1" applyBorder="1" applyAlignment="1">
      <alignment vertical="center" wrapText="1"/>
    </xf>
    <xf numFmtId="0" fontId="22" fillId="3" borderId="1" xfId="0" applyFont="1" applyFill="1" applyBorder="1" applyAlignment="1">
      <alignment vertical="top" wrapText="1"/>
    </xf>
    <xf numFmtId="0" fontId="11" fillId="4" borderId="33" xfId="0" applyFont="1" applyFill="1" applyBorder="1" applyAlignment="1" applyProtection="1">
      <alignment vertical="center" wrapText="1"/>
      <protection locked="0"/>
    </xf>
    <xf numFmtId="0" fontId="31" fillId="0" borderId="1" xfId="0" applyFont="1" applyBorder="1" applyAlignment="1">
      <alignment vertical="top" wrapText="1"/>
    </xf>
    <xf numFmtId="0" fontId="31" fillId="0" borderId="1" xfId="0" applyFont="1" applyBorder="1" applyAlignment="1">
      <alignment vertical="top"/>
    </xf>
    <xf numFmtId="164" fontId="3" fillId="0" borderId="0" xfId="0" applyNumberFormat="1" applyFont="1" applyAlignment="1">
      <alignment vertical="top"/>
    </xf>
    <xf numFmtId="164" fontId="3" fillId="0" borderId="2" xfId="0" applyNumberFormat="1" applyFont="1" applyBorder="1" applyAlignment="1">
      <alignment vertical="top"/>
    </xf>
    <xf numFmtId="3" fontId="3" fillId="0" borderId="2" xfId="0" applyNumberFormat="1" applyFont="1" applyBorder="1" applyAlignment="1">
      <alignment vertical="top" wrapText="1"/>
    </xf>
    <xf numFmtId="3" fontId="10" fillId="0" borderId="57" xfId="0" applyNumberFormat="1" applyFont="1" applyBorder="1" applyAlignment="1">
      <alignment vertical="top" wrapText="1"/>
    </xf>
    <xf numFmtId="3" fontId="10" fillId="0" borderId="71" xfId="0" applyNumberFormat="1" applyFont="1" applyBorder="1" applyAlignment="1">
      <alignment vertical="top" wrapText="1"/>
    </xf>
    <xf numFmtId="0" fontId="14" fillId="0" borderId="0" xfId="0" applyFont="1" applyAlignment="1">
      <alignment horizontal="left" vertical="top"/>
    </xf>
    <xf numFmtId="3" fontId="11" fillId="0" borderId="17" xfId="0" applyNumberFormat="1" applyFont="1" applyBorder="1" applyAlignment="1">
      <alignment vertical="top"/>
    </xf>
    <xf numFmtId="0" fontId="10" fillId="0" borderId="30" xfId="0" applyFont="1" applyBorder="1" applyAlignment="1" applyProtection="1">
      <alignment horizontal="left" vertical="top" textRotation="90" wrapText="1"/>
      <protection locked="0"/>
    </xf>
    <xf numFmtId="0" fontId="11" fillId="0" borderId="72" xfId="0" applyFont="1" applyBorder="1" applyAlignment="1" applyProtection="1">
      <alignment vertical="top" wrapText="1"/>
      <protection locked="0"/>
    </xf>
    <xf numFmtId="0" fontId="10" fillId="0" borderId="12" xfId="0" applyFont="1" applyBorder="1" applyAlignment="1" applyProtection="1">
      <alignment vertical="top" wrapText="1"/>
      <protection locked="0"/>
    </xf>
    <xf numFmtId="0" fontId="10" fillId="0" borderId="8" xfId="0" applyFont="1" applyBorder="1" applyAlignment="1" applyProtection="1">
      <alignment vertical="top" wrapText="1"/>
      <protection locked="0"/>
    </xf>
    <xf numFmtId="3" fontId="11" fillId="0" borderId="76" xfId="0" applyNumberFormat="1" applyFont="1" applyBorder="1" applyAlignment="1">
      <alignment vertical="top" wrapText="1"/>
    </xf>
    <xf numFmtId="3" fontId="11" fillId="0" borderId="18" xfId="0" applyNumberFormat="1" applyFont="1" applyBorder="1" applyAlignment="1">
      <alignment vertical="top"/>
    </xf>
    <xf numFmtId="3" fontId="10" fillId="0" borderId="56" xfId="0" applyNumberFormat="1" applyFont="1" applyBorder="1" applyAlignment="1">
      <alignment vertical="top"/>
    </xf>
    <xf numFmtId="164" fontId="11" fillId="0" borderId="18" xfId="1" applyNumberFormat="1" applyFont="1" applyFill="1" applyBorder="1" applyAlignment="1" applyProtection="1">
      <alignment vertical="top" wrapText="1"/>
    </xf>
    <xf numFmtId="9" fontId="11" fillId="0" borderId="18" xfId="1" applyFont="1" applyFill="1" applyBorder="1" applyAlignment="1" applyProtection="1">
      <alignment vertical="top" wrapText="1"/>
    </xf>
    <xf numFmtId="3" fontId="10" fillId="3" borderId="29" xfId="1" applyNumberFormat="1" applyFont="1" applyFill="1" applyBorder="1" applyAlignment="1" applyProtection="1">
      <alignment horizontal="right" vertical="top"/>
      <protection locked="0"/>
    </xf>
    <xf numFmtId="164" fontId="11" fillId="3" borderId="18" xfId="1" applyNumberFormat="1" applyFont="1" applyFill="1" applyBorder="1" applyAlignment="1" applyProtection="1">
      <alignment horizontal="right" vertical="top"/>
      <protection locked="0"/>
    </xf>
    <xf numFmtId="3" fontId="10" fillId="0" borderId="24" xfId="0" applyNumberFormat="1" applyFont="1" applyBorder="1" applyAlignment="1" applyProtection="1">
      <alignment vertical="top" wrapText="1"/>
      <protection locked="0"/>
    </xf>
    <xf numFmtId="3" fontId="10" fillId="0" borderId="10" xfId="0" applyNumberFormat="1" applyFont="1" applyBorder="1" applyAlignment="1" applyProtection="1">
      <alignment vertical="top" wrapText="1"/>
      <protection locked="0"/>
    </xf>
    <xf numFmtId="3" fontId="11" fillId="0" borderId="15" xfId="0" applyNumberFormat="1" applyFont="1" applyBorder="1" applyAlignment="1">
      <alignment vertical="top"/>
    </xf>
    <xf numFmtId="0" fontId="11" fillId="0" borderId="15" xfId="0" applyFont="1" applyBorder="1" applyAlignment="1" applyProtection="1">
      <alignment vertical="top" wrapText="1"/>
      <protection locked="0"/>
    </xf>
    <xf numFmtId="3" fontId="11" fillId="0" borderId="54" xfId="0" applyNumberFormat="1" applyFont="1" applyBorder="1" applyAlignment="1">
      <alignment vertical="top" wrapText="1"/>
    </xf>
    <xf numFmtId="3" fontId="10" fillId="10" borderId="55" xfId="0" applyNumberFormat="1" applyFont="1" applyFill="1" applyBorder="1" applyAlignment="1">
      <alignment vertical="top"/>
    </xf>
    <xf numFmtId="10" fontId="11" fillId="10" borderId="15" xfId="1" applyNumberFormat="1" applyFont="1" applyFill="1" applyBorder="1" applyAlignment="1" applyProtection="1">
      <alignment vertical="top" wrapText="1"/>
    </xf>
    <xf numFmtId="3" fontId="10" fillId="10" borderId="11" xfId="0" applyNumberFormat="1" applyFont="1" applyFill="1" applyBorder="1" applyAlignment="1" applyProtection="1">
      <alignment vertical="top"/>
      <protection locked="0"/>
    </xf>
    <xf numFmtId="164" fontId="11" fillId="10" borderId="15" xfId="1" applyNumberFormat="1" applyFont="1" applyFill="1" applyBorder="1" applyAlignment="1" applyProtection="1">
      <alignment horizontal="right" vertical="top"/>
      <protection locked="0"/>
    </xf>
    <xf numFmtId="3" fontId="10" fillId="10" borderId="26" xfId="0" applyNumberFormat="1" applyFont="1" applyFill="1" applyBorder="1" applyAlignment="1" applyProtection="1">
      <alignment vertical="top" wrapText="1"/>
      <protection locked="0"/>
    </xf>
    <xf numFmtId="9" fontId="10" fillId="10" borderId="23" xfId="1" applyFont="1" applyFill="1" applyBorder="1" applyAlignment="1" applyProtection="1">
      <alignment vertical="top"/>
    </xf>
    <xf numFmtId="0" fontId="11" fillId="10" borderId="15" xfId="0" applyFont="1" applyFill="1" applyBorder="1" applyAlignment="1" applyProtection="1">
      <alignment vertical="top" wrapText="1"/>
      <protection locked="0"/>
    </xf>
    <xf numFmtId="164" fontId="11" fillId="10" borderId="55" xfId="1" applyNumberFormat="1" applyFont="1" applyFill="1" applyBorder="1" applyAlignment="1" applyProtection="1">
      <alignment vertical="top" wrapText="1"/>
    </xf>
    <xf numFmtId="3" fontId="10" fillId="10" borderId="74" xfId="0" applyNumberFormat="1" applyFont="1" applyFill="1" applyBorder="1" applyAlignment="1" applyProtection="1">
      <alignment vertical="top"/>
      <protection locked="0"/>
    </xf>
    <xf numFmtId="3" fontId="10" fillId="10" borderId="62" xfId="0" applyNumberFormat="1" applyFont="1" applyFill="1" applyBorder="1" applyAlignment="1" applyProtection="1">
      <alignment vertical="top"/>
      <protection locked="0"/>
    </xf>
    <xf numFmtId="0" fontId="7" fillId="0" borderId="72" xfId="0" applyFont="1" applyBorder="1" applyAlignment="1" applyProtection="1">
      <alignment vertical="top" wrapText="1"/>
      <protection locked="0"/>
    </xf>
    <xf numFmtId="0" fontId="11" fillId="0" borderId="19" xfId="0" applyFont="1" applyBorder="1" applyAlignment="1" applyProtection="1">
      <alignment vertical="top" wrapText="1"/>
      <protection locked="0"/>
    </xf>
    <xf numFmtId="0" fontId="11" fillId="0" borderId="28" xfId="0" applyFont="1" applyBorder="1" applyAlignment="1" applyProtection="1">
      <alignment vertical="top" wrapText="1"/>
      <protection locked="0"/>
    </xf>
    <xf numFmtId="0" fontId="11" fillId="0" borderId="29" xfId="0" applyFont="1" applyBorder="1" applyAlignment="1" applyProtection="1">
      <alignment vertical="top" wrapText="1"/>
      <protection locked="0"/>
    </xf>
    <xf numFmtId="0" fontId="10" fillId="0" borderId="3" xfId="0" applyFont="1" applyBorder="1" applyAlignment="1" applyProtection="1">
      <alignment vertical="top"/>
      <protection locked="0"/>
    </xf>
    <xf numFmtId="10" fontId="10" fillId="10" borderId="15" xfId="1" applyNumberFormat="1" applyFont="1" applyFill="1" applyBorder="1" applyAlignment="1" applyProtection="1">
      <alignment vertical="top" wrapText="1"/>
    </xf>
    <xf numFmtId="10" fontId="11" fillId="10" borderId="15" xfId="1" applyNumberFormat="1" applyFont="1" applyFill="1" applyBorder="1" applyAlignment="1" applyProtection="1">
      <alignment vertical="top" wrapText="1"/>
      <protection locked="0"/>
    </xf>
    <xf numFmtId="0" fontId="10" fillId="0" borderId="30" xfId="0" applyFont="1" applyBorder="1" applyAlignment="1" applyProtection="1">
      <alignment vertical="top" wrapText="1"/>
      <protection locked="0"/>
    </xf>
    <xf numFmtId="3" fontId="10" fillId="3" borderId="44" xfId="0" applyNumberFormat="1" applyFont="1" applyFill="1" applyBorder="1" applyAlignment="1" applyProtection="1">
      <alignment vertical="top"/>
      <protection locked="0"/>
    </xf>
    <xf numFmtId="0" fontId="8" fillId="0" borderId="4" xfId="0" applyFont="1" applyBorder="1" applyAlignment="1">
      <alignment vertical="top"/>
    </xf>
    <xf numFmtId="0" fontId="8" fillId="0" borderId="9" xfId="0" applyFont="1" applyBorder="1" applyAlignment="1">
      <alignment vertical="top"/>
    </xf>
    <xf numFmtId="0" fontId="8" fillId="0" borderId="40" xfId="0" applyFont="1" applyBorder="1" applyAlignment="1">
      <alignment vertical="top"/>
    </xf>
    <xf numFmtId="0" fontId="8" fillId="0" borderId="1" xfId="0" applyFont="1" applyBorder="1" applyAlignment="1">
      <alignment vertical="top"/>
    </xf>
    <xf numFmtId="0" fontId="8" fillId="0" borderId="77" xfId="0" applyFont="1" applyBorder="1" applyAlignment="1">
      <alignment vertical="top"/>
    </xf>
    <xf numFmtId="0" fontId="27" fillId="3" borderId="79" xfId="4" applyFont="1" applyFill="1" applyBorder="1" applyAlignment="1" applyProtection="1">
      <alignment vertical="top" wrapText="1"/>
      <protection locked="0"/>
    </xf>
    <xf numFmtId="0" fontId="7" fillId="0" borderId="40" xfId="0" applyFont="1" applyBorder="1" applyAlignment="1">
      <alignment vertical="top"/>
    </xf>
    <xf numFmtId="0" fontId="7" fillId="0" borderId="78" xfId="0" applyFont="1" applyBorder="1" applyAlignment="1">
      <alignment vertical="top"/>
    </xf>
    <xf numFmtId="0" fontId="33" fillId="0" borderId="0" xfId="0" applyFont="1" applyAlignment="1">
      <alignment horizontal="left" vertical="top"/>
    </xf>
    <xf numFmtId="0" fontId="19" fillId="0" borderId="59" xfId="0" applyFont="1" applyBorder="1" applyAlignment="1">
      <alignment vertical="top"/>
    </xf>
    <xf numFmtId="0" fontId="19" fillId="0" borderId="4" xfId="0" applyFont="1" applyBorder="1" applyAlignment="1">
      <alignment vertical="top"/>
    </xf>
    <xf numFmtId="3" fontId="8" fillId="0" borderId="0" xfId="0" applyNumberFormat="1" applyFont="1" applyAlignment="1">
      <alignment vertical="top"/>
    </xf>
    <xf numFmtId="3" fontId="11" fillId="0" borderId="61" xfId="0" applyNumberFormat="1" applyFont="1" applyBorder="1" applyAlignment="1">
      <alignment vertical="top"/>
    </xf>
    <xf numFmtId="0" fontId="7" fillId="0" borderId="63" xfId="0" applyFont="1" applyBorder="1" applyAlignment="1" applyProtection="1">
      <alignment horizontal="left" vertical="center"/>
      <protection locked="0"/>
    </xf>
    <xf numFmtId="9" fontId="11" fillId="0" borderId="71" xfId="1" applyFont="1" applyBorder="1" applyAlignment="1" applyProtection="1">
      <alignment vertical="top" wrapText="1"/>
    </xf>
    <xf numFmtId="10" fontId="11" fillId="0" borderId="61" xfId="1" applyNumberFormat="1" applyFont="1" applyFill="1" applyBorder="1" applyAlignment="1" applyProtection="1">
      <alignment vertical="top" wrapText="1"/>
    </xf>
    <xf numFmtId="9" fontId="11" fillId="0" borderId="68" xfId="1" applyFont="1" applyBorder="1" applyAlignment="1" applyProtection="1">
      <alignment vertical="top" wrapText="1"/>
    </xf>
    <xf numFmtId="164" fontId="11" fillId="0" borderId="61" xfId="1" applyNumberFormat="1" applyFont="1" applyFill="1" applyBorder="1" applyAlignment="1" applyProtection="1">
      <alignment vertical="top" wrapText="1"/>
    </xf>
    <xf numFmtId="3" fontId="10" fillId="0" borderId="68" xfId="0" applyNumberFormat="1" applyFont="1" applyBorder="1" applyAlignment="1" applyProtection="1">
      <alignment vertical="top" wrapText="1"/>
      <protection locked="0"/>
    </xf>
    <xf numFmtId="3" fontId="11" fillId="3" borderId="19" xfId="0" applyNumberFormat="1" applyFont="1" applyFill="1" applyBorder="1" applyAlignment="1">
      <alignment vertical="top" wrapText="1"/>
    </xf>
    <xf numFmtId="0" fontId="10" fillId="0" borderId="1" xfId="0" applyFont="1" applyBorder="1" applyAlignment="1" applyProtection="1">
      <alignment vertical="center" wrapText="1"/>
      <protection locked="0"/>
    </xf>
    <xf numFmtId="3" fontId="7" fillId="0" borderId="2" xfId="0" applyNumberFormat="1" applyFont="1" applyBorder="1" applyAlignment="1" applyProtection="1">
      <alignment vertical="top" wrapText="1"/>
      <protection locked="0"/>
    </xf>
    <xf numFmtId="3" fontId="11" fillId="3" borderId="0" xfId="0" applyNumberFormat="1" applyFont="1" applyFill="1" applyAlignment="1" applyProtection="1">
      <alignment vertical="top" wrapText="1"/>
      <protection locked="0"/>
    </xf>
    <xf numFmtId="3" fontId="11" fillId="0" borderId="0" xfId="0" applyNumberFormat="1" applyFont="1" applyAlignment="1" applyProtection="1">
      <alignment vertical="top" wrapText="1"/>
      <protection locked="0"/>
    </xf>
    <xf numFmtId="3" fontId="7" fillId="0" borderId="2" xfId="0" applyNumberFormat="1" applyFont="1" applyBorder="1" applyAlignment="1" applyProtection="1">
      <alignment vertical="center" wrapText="1"/>
      <protection locked="0"/>
    </xf>
    <xf numFmtId="0" fontId="18" fillId="0" borderId="0" xfId="0" applyFont="1" applyAlignment="1" applyProtection="1">
      <alignment vertical="top" wrapText="1"/>
      <protection locked="0"/>
    </xf>
    <xf numFmtId="0" fontId="2" fillId="0" borderId="0" xfId="0" applyFont="1" applyAlignment="1" applyProtection="1">
      <alignment wrapText="1"/>
      <protection locked="0"/>
    </xf>
    <xf numFmtId="9" fontId="11" fillId="3" borderId="17" xfId="1" applyFont="1" applyFill="1" applyBorder="1" applyAlignment="1" applyProtection="1">
      <alignment vertical="top"/>
    </xf>
    <xf numFmtId="9" fontId="11" fillId="3" borderId="19" xfId="1" applyFont="1" applyFill="1" applyBorder="1" applyAlignment="1" applyProtection="1">
      <alignment vertical="top"/>
    </xf>
    <xf numFmtId="9" fontId="11" fillId="3" borderId="18" xfId="1" applyFont="1" applyFill="1" applyBorder="1" applyAlignment="1" applyProtection="1">
      <alignment vertical="top"/>
    </xf>
    <xf numFmtId="9" fontId="10" fillId="0" borderId="15" xfId="1" applyFont="1" applyFill="1" applyBorder="1" applyAlignment="1" applyProtection="1">
      <alignment vertical="top" wrapText="1"/>
    </xf>
    <xf numFmtId="0" fontId="18" fillId="0" borderId="2" xfId="0" quotePrefix="1" applyFont="1" applyBorder="1" applyAlignment="1" applyProtection="1">
      <alignment vertical="center"/>
      <protection locked="0"/>
    </xf>
    <xf numFmtId="0" fontId="11" fillId="4" borderId="61" xfId="0" applyFont="1" applyFill="1" applyBorder="1" applyAlignment="1" applyProtection="1">
      <alignment vertical="top" wrapText="1"/>
      <protection locked="0"/>
    </xf>
    <xf numFmtId="0" fontId="7" fillId="0" borderId="33" xfId="0" applyFont="1" applyBorder="1" applyAlignment="1" applyProtection="1">
      <alignment vertical="center" wrapText="1"/>
      <protection locked="0"/>
    </xf>
    <xf numFmtId="0" fontId="9" fillId="4" borderId="33" xfId="0" applyFont="1" applyFill="1" applyBorder="1" applyAlignment="1" applyProtection="1">
      <alignment vertical="center"/>
      <protection locked="0"/>
    </xf>
    <xf numFmtId="3" fontId="11" fillId="3" borderId="4" xfId="0" applyNumberFormat="1" applyFont="1" applyFill="1" applyBorder="1" applyAlignment="1">
      <alignment vertical="top"/>
    </xf>
    <xf numFmtId="3" fontId="11" fillId="3" borderId="8" xfId="0" applyNumberFormat="1" applyFont="1" applyFill="1" applyBorder="1" applyAlignment="1">
      <alignment vertical="top"/>
    </xf>
    <xf numFmtId="3" fontId="11" fillId="3" borderId="0" xfId="0" applyNumberFormat="1" applyFont="1" applyFill="1" applyAlignment="1">
      <alignment vertical="top"/>
    </xf>
    <xf numFmtId="3" fontId="11" fillId="3" borderId="9" xfId="0" applyNumberFormat="1" applyFont="1" applyFill="1" applyBorder="1" applyAlignment="1">
      <alignment vertical="top"/>
    </xf>
    <xf numFmtId="0" fontId="11" fillId="4" borderId="5" xfId="0" applyFont="1" applyFill="1" applyBorder="1" applyAlignment="1" applyProtection="1">
      <alignment vertical="center"/>
      <protection locked="0"/>
    </xf>
    <xf numFmtId="0" fontId="7" fillId="0" borderId="5" xfId="0" applyFont="1" applyBorder="1" applyAlignment="1" applyProtection="1">
      <alignment horizontal="left" vertical="center"/>
      <protection locked="0"/>
    </xf>
    <xf numFmtId="0" fontId="8" fillId="3" borderId="5" xfId="0" applyFont="1" applyFill="1" applyBorder="1" applyAlignment="1" applyProtection="1">
      <alignment vertical="center"/>
      <protection locked="0"/>
    </xf>
    <xf numFmtId="0" fontId="8" fillId="0" borderId="4"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18" fillId="0" borderId="2" xfId="0" quotePrefix="1" applyFont="1" applyBorder="1" applyAlignment="1" applyProtection="1">
      <alignment horizontal="left" vertical="center" wrapText="1"/>
      <protection locked="0"/>
    </xf>
    <xf numFmtId="0" fontId="18" fillId="0" borderId="2" xfId="0" quotePrefix="1" applyFont="1" applyBorder="1" applyAlignment="1" applyProtection="1">
      <alignment horizontal="left" vertical="center"/>
      <protection locked="0"/>
    </xf>
    <xf numFmtId="0" fontId="7" fillId="0" borderId="45" xfId="0" applyFont="1" applyBorder="1" applyAlignment="1" applyProtection="1">
      <alignment horizontal="left" vertical="center" wrapText="1"/>
      <protection locked="0"/>
    </xf>
    <xf numFmtId="0" fontId="7" fillId="0" borderId="46" xfId="0" applyFont="1" applyBorder="1" applyAlignment="1" applyProtection="1">
      <alignment horizontal="left" vertical="center" wrapText="1"/>
      <protection locked="0"/>
    </xf>
    <xf numFmtId="0" fontId="7" fillId="0" borderId="47" xfId="0" applyFont="1" applyBorder="1" applyAlignment="1" applyProtection="1">
      <alignment horizontal="left" vertical="center" wrapText="1"/>
      <protection locked="0"/>
    </xf>
    <xf numFmtId="0" fontId="7" fillId="0" borderId="31" xfId="0" applyFont="1" applyBorder="1" applyAlignment="1">
      <alignment horizontal="left" vertical="top" wrapText="1"/>
    </xf>
    <xf numFmtId="0" fontId="7" fillId="0" borderId="1"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9" xfId="0" applyFont="1" applyBorder="1" applyAlignment="1">
      <alignment horizontal="left" vertical="top" wrapText="1"/>
    </xf>
  </cellXfs>
  <cellStyles count="5">
    <cellStyle name="20 % - Akzent1" xfId="3" builtinId="30"/>
    <cellStyle name="Notiz" xfId="2" builtinId="10" customBuiltin="1"/>
    <cellStyle name="Prozent" xfId="1" builtinId="5"/>
    <cellStyle name="Standard" xfId="0" builtinId="0"/>
    <cellStyle name="Standard 2" xfId="4" xr:uid="{00000000-0005-0000-0000-000004000000}"/>
  </cellStyles>
  <dxfs count="54">
    <dxf>
      <font>
        <color rgb="FFFF0000"/>
      </font>
      <fill>
        <patternFill patternType="solid">
          <bgColor theme="7" tint="0.79998168889431442"/>
        </patternFill>
      </fill>
    </dxf>
    <dxf>
      <font>
        <color rgb="FFFF0000"/>
      </font>
      <fill>
        <patternFill patternType="solid">
          <bgColor theme="7" tint="0.79998168889431442"/>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Arial Narrow"/>
        <scheme val="none"/>
      </font>
      <alignment horizontal="general" vertical="center" textRotation="0" wrapText="1"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Narrow"/>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Arial Narrow"/>
        <scheme val="none"/>
      </font>
      <numFmt numFmtId="3" formatCode="#,##0"/>
      <fill>
        <patternFill patternType="none">
          <fgColor indexed="64"/>
          <bgColor indexed="65"/>
        </patternFill>
      </fill>
      <border diagonalUp="0" diagonalDown="0" outline="0">
        <left style="thin">
          <color indexed="64"/>
        </left>
        <right style="thin">
          <color indexed="64"/>
        </right>
        <top/>
        <bottom/>
      </border>
    </dxf>
    <dxf>
      <border outline="0">
        <bottom style="thin">
          <color indexed="64"/>
        </bottom>
      </border>
    </dxf>
    <dxf>
      <font>
        <b val="0"/>
        <i val="0"/>
        <strike val="0"/>
        <condense val="0"/>
        <extend val="0"/>
        <outline val="0"/>
        <shadow val="0"/>
        <u val="none"/>
        <vertAlign val="baseline"/>
        <sz val="12"/>
        <color theme="1"/>
        <name val="Arial Narrow"/>
        <scheme val="none"/>
      </font>
      <fill>
        <patternFill patternType="none">
          <fgColor indexed="64"/>
          <bgColor indexed="65"/>
        </patternFill>
      </fill>
    </dxf>
    <dxf>
      <font>
        <b/>
        <i val="0"/>
        <strike val="0"/>
        <condense val="0"/>
        <extend val="0"/>
        <outline val="0"/>
        <shadow val="0"/>
        <u val="none"/>
        <vertAlign val="baseline"/>
        <sz val="12"/>
        <color auto="1"/>
        <name val="Arial Narrow"/>
        <scheme val="none"/>
      </font>
      <alignment horizontal="general" vertical="top" textRotation="0" wrapText="0" indent="0" justifyLastLine="0" shrinkToFit="0" readingOrder="0"/>
    </dxf>
    <dxf>
      <font>
        <strike val="0"/>
        <outline val="0"/>
        <shadow val="0"/>
        <u val="none"/>
        <vertAlign val="baseline"/>
        <sz val="12"/>
        <name val="Arial Narrow"/>
        <scheme val="none"/>
      </font>
    </dxf>
    <dxf>
      <border outline="0">
        <right style="thin">
          <color indexed="64"/>
        </right>
        <top style="thin">
          <color indexed="64"/>
        </top>
      </border>
    </dxf>
    <dxf>
      <font>
        <strike val="0"/>
        <outline val="0"/>
        <shadow val="0"/>
        <u val="none"/>
        <vertAlign val="baseline"/>
        <sz val="12"/>
        <name val="Arial Narrow"/>
        <scheme val="none"/>
      </font>
    </dxf>
    <dxf>
      <border outline="0">
        <bottom style="thin">
          <color indexed="64"/>
        </bottom>
      </border>
    </dxf>
    <dxf>
      <font>
        <b/>
        <i val="0"/>
        <strike val="0"/>
        <condense val="0"/>
        <extend val="0"/>
        <outline val="0"/>
        <shadow val="0"/>
        <u val="none"/>
        <vertAlign val="baseline"/>
        <sz val="12"/>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Narrow"/>
        <scheme val="none"/>
      </font>
      <alignment horizontal="general" vertical="top" textRotation="0" wrapText="0" indent="0" justifyLastLine="0" shrinkToFit="0" readingOrder="0"/>
    </dxf>
    <dxf>
      <font>
        <b val="0"/>
        <i val="0"/>
        <strike val="0"/>
        <condense val="0"/>
        <extend val="0"/>
        <outline val="0"/>
        <shadow val="0"/>
        <u val="none"/>
        <vertAlign val="baseline"/>
        <sz val="12"/>
        <color auto="1"/>
        <name val="Arial Narrow"/>
        <scheme val="none"/>
      </font>
      <alignment horizontal="general" vertical="top" textRotation="0" wrapText="0" indent="0" justifyLastLine="0" shrinkToFit="0" readingOrder="0"/>
    </dxf>
    <dxf>
      <font>
        <b val="0"/>
        <i val="0"/>
        <strike val="0"/>
        <condense val="0"/>
        <extend val="0"/>
        <outline val="0"/>
        <shadow val="0"/>
        <u val="none"/>
        <vertAlign val="baseline"/>
        <sz val="12"/>
        <color auto="1"/>
        <name val="Arial Narrow"/>
        <scheme val="none"/>
      </font>
      <alignment horizontal="general" vertical="top" textRotation="0" wrapText="0"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left/>
        <right/>
        <top style="thin">
          <color indexed="64"/>
        </top>
        <bottom/>
        <vertical/>
        <horizontal/>
      </border>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rgb="FFFF0000"/>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left/>
        <right/>
        <top style="thin">
          <color indexed="64"/>
        </top>
        <bottom/>
        <vertical/>
        <horizontal/>
      </border>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roduktion" displayName="Produktion" ref="B27:B34" totalsRowShown="0" headerRowDxfId="53" dataDxfId="51" headerRowBorderDxfId="52" tableBorderDxfId="50" totalsRowBorderDxfId="49">
  <autoFilter ref="B27:B34" xr:uid="{00000000-0009-0000-0100-000001000000}"/>
  <tableColumns count="1">
    <tableColumn id="1" xr3:uid="{00000000-0010-0000-0000-000001000000}" name="Produktion" dataDxfId="4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Verarbeitung" displayName="Verarbeitung" ref="C27:C34" totalsRowShown="0" headerRowDxfId="47" dataDxfId="45" headerRowBorderDxfId="46" tableBorderDxfId="44" totalsRowBorderDxfId="43">
  <autoFilter ref="C27:C34" xr:uid="{00000000-0009-0000-0100-000002000000}"/>
  <tableColumns count="1">
    <tableColumn id="1" xr3:uid="{00000000-0010-0000-0100-000001000000}" name="Verarbeitung" dataDxfId="4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Vermarktung" displayName="Vermarktung" ref="D27:D34" totalsRowShown="0" headerRowDxfId="41" dataDxfId="39" headerRowBorderDxfId="40" tableBorderDxfId="38" totalsRowBorderDxfId="37">
  <autoFilter ref="D27:D34" xr:uid="{00000000-0009-0000-0100-000003000000}"/>
  <tableColumns count="1">
    <tableColumn id="1" xr3:uid="{00000000-0010-0000-0200-000001000000}" name="Vermarktung" dataDxfId="3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Aufbau_Weiterentwicklung_Betriebszweig_auf_LW_Betrieb" displayName="Aufbau_Weiterentwicklung_Betriebszweig_auf_LW_Betrieb" ref="E27:E34" totalsRowShown="0" headerRowDxfId="35" dataDxfId="33" headerRowBorderDxfId="34" tableBorderDxfId="32" totalsRowBorderDxfId="31">
  <autoFilter ref="E27:E34" xr:uid="{00000000-0009-0000-0100-000004000000}"/>
  <tableColumns count="1">
    <tableColumn id="1" xr3:uid="{00000000-0010-0000-0300-000001000000}" name="Aufbau_Weiterentwicklung_Betriebszweig_auf_LW_Betrieb" dataDxfId="3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Weiteres" displayName="Weiteres" ref="F27:F34" totalsRowShown="0" headerRowDxfId="29" dataDxfId="27" headerRowBorderDxfId="28" tableBorderDxfId="26" totalsRowBorderDxfId="25">
  <autoFilter ref="F27:F34" xr:uid="{00000000-0009-0000-0100-000005000000}"/>
  <tableColumns count="1">
    <tableColumn id="1" xr3:uid="{00000000-0010-0000-0400-000001000000}" name="Weiteres" dataDxfId="2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auswählen" displayName="auswählen" ref="G27:G34" totalsRowShown="0" headerRowDxfId="23" dataDxfId="22">
  <autoFilter ref="G27:G34" xr:uid="{00000000-0009-0000-0100-000006000000}"/>
  <tableColumns count="1">
    <tableColumn id="1" xr3:uid="{00000000-0010-0000-0500-000001000000}" name="auswählen" dataDxfId="2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Massnahme" displayName="Massnahme" ref="B6:B18" totalsRowShown="0" headerRowDxfId="20" dataDxfId="18" headerRowBorderDxfId="19" tableBorderDxfId="17">
  <autoFilter ref="B6:B18" xr:uid="{00000000-0009-0000-0100-00000A000000}"/>
  <tableColumns count="1">
    <tableColumn id="1" xr3:uid="{00000000-0010-0000-0600-000001000000}" name="Massnahme" dataDxfId="1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Finanzierungsquellen" displayName="Finanzierungsquellen" ref="B46:B53" totalsRowShown="0" headerRowDxfId="15" dataDxfId="14" tableBorderDxfId="13">
  <autoFilter ref="B46:B53" xr:uid="{00000000-0009-0000-0100-000007000000}"/>
  <tableColumns count="1">
    <tableColumn id="1" xr3:uid="{00000000-0010-0000-0700-000001000000}" name="Finanzierungsquellen" dataDxfId="1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8000000}" name="Tabelle8" displayName="Tabelle8" ref="B55:B59" totalsRowShown="0" headerRowDxfId="11" dataDxfId="9" headerRowBorderDxfId="10" tableBorderDxfId="8" totalsRowBorderDxfId="7">
  <autoFilter ref="B55:B59" xr:uid="{00000000-0009-0000-0100-000008000000}"/>
  <tableColumns count="1">
    <tableColumn id="1" xr3:uid="{00000000-0010-0000-0800-000001000000}" name="Gesichert?" dataDxfId="6"/>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groscope.admin.ch/agroscope/de/home/themen/wirtschaft-technik/betriebswirtschaft/zabh/grundlagenbericht.html" TargetMode="External"/><Relationship Id="rId1" Type="http://schemas.openxmlformats.org/officeDocument/2006/relationships/hyperlink" Target="https://www.agroscope.admin.ch/agroscope/de/home/themen/wirtschaft-technik/betriebswirtschaft/zabh/grundlagenbericht.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AK69"/>
  <sheetViews>
    <sheetView showGridLines="0" tabSelected="1" zoomScale="85" zoomScaleNormal="85" zoomScaleSheetLayoutView="80" workbookViewId="0">
      <selection activeCell="A11" sqref="A11:I11"/>
    </sheetView>
  </sheetViews>
  <sheetFormatPr baseColWidth="10" defaultColWidth="10.58203125" defaultRowHeight="15.5" x14ac:dyDescent="0.35"/>
  <cols>
    <col min="1" max="1" width="60.08203125" style="4" customWidth="1"/>
    <col min="2" max="2" width="20.33203125" style="4" customWidth="1"/>
    <col min="3" max="3" width="15" style="4" customWidth="1"/>
    <col min="4" max="4" width="16.58203125" style="4" customWidth="1"/>
    <col min="5" max="9" width="15" style="4" customWidth="1"/>
    <col min="10" max="10" width="17.75" style="4" customWidth="1"/>
    <col min="11" max="11" width="10.58203125" style="4"/>
    <col min="12" max="12" width="27.5" style="492" customWidth="1"/>
    <col min="13" max="13" width="9.08203125" style="4" customWidth="1"/>
    <col min="14" max="14" width="7" style="4" customWidth="1"/>
    <col min="15" max="15" width="6.08203125" style="4" customWidth="1"/>
    <col min="16" max="16384" width="10.58203125" style="4"/>
  </cols>
  <sheetData>
    <row r="1" spans="1:37" s="236" customFormat="1" ht="26.5" customHeight="1" x14ac:dyDescent="0.3">
      <c r="A1" s="320" t="s">
        <v>335</v>
      </c>
      <c r="B1" s="69"/>
      <c r="C1" s="69"/>
      <c r="D1" s="69"/>
      <c r="E1" s="69"/>
      <c r="F1" s="69"/>
      <c r="G1" s="69"/>
      <c r="H1" s="69"/>
      <c r="I1" s="69"/>
      <c r="J1" s="69"/>
      <c r="K1" s="69"/>
      <c r="L1" s="235"/>
      <c r="M1" s="69"/>
      <c r="N1" s="69"/>
      <c r="O1" s="69"/>
      <c r="P1" s="8"/>
      <c r="Q1" s="8"/>
      <c r="R1" s="8"/>
      <c r="S1" s="8"/>
      <c r="T1" s="8"/>
      <c r="U1" s="8"/>
      <c r="V1" s="8"/>
      <c r="W1" s="8"/>
      <c r="X1" s="8"/>
      <c r="Y1" s="8"/>
      <c r="Z1" s="8"/>
      <c r="AA1" s="8"/>
      <c r="AB1" s="8"/>
      <c r="AC1" s="8"/>
      <c r="AD1" s="8"/>
      <c r="AE1" s="8"/>
      <c r="AF1" s="8"/>
      <c r="AG1" s="8"/>
      <c r="AH1" s="8"/>
      <c r="AI1" s="8"/>
      <c r="AJ1" s="8"/>
      <c r="AK1" s="8"/>
    </row>
    <row r="2" spans="1:37" s="72" customFormat="1" ht="34" customHeight="1" x14ac:dyDescent="0.3">
      <c r="A2" s="73" t="s">
        <v>64</v>
      </c>
      <c r="B2" s="507"/>
      <c r="C2" s="507"/>
      <c r="D2" s="326"/>
      <c r="E2" s="73" t="s">
        <v>10</v>
      </c>
      <c r="F2" s="74"/>
      <c r="G2" s="326"/>
      <c r="H2" s="326"/>
      <c r="I2" s="326"/>
      <c r="J2" s="326"/>
      <c r="K2" s="326"/>
      <c r="L2" s="354"/>
      <c r="M2" s="326"/>
      <c r="N2" s="326"/>
      <c r="P2" s="8"/>
      <c r="Q2" s="8"/>
      <c r="R2" s="75"/>
      <c r="S2" s="75"/>
      <c r="T2" s="8"/>
      <c r="U2" s="8"/>
      <c r="V2" s="8"/>
      <c r="W2" s="8"/>
      <c r="X2" s="8"/>
      <c r="Y2" s="8"/>
      <c r="Z2" s="8"/>
      <c r="AA2" s="8"/>
      <c r="AB2" s="8"/>
    </row>
    <row r="3" spans="1:37" s="1" customFormat="1" ht="24.5" customHeight="1" x14ac:dyDescent="0.3">
      <c r="A3" s="238" t="s">
        <v>167</v>
      </c>
      <c r="B3" s="505" t="s">
        <v>226</v>
      </c>
      <c r="C3" s="506" t="str">
        <f>IF(B3="auswählen","Auswahl zwingend für weitere Berechnung","")</f>
        <v>Auswahl zwingend für weitere Berechnung</v>
      </c>
      <c r="U3" s="237"/>
    </row>
    <row r="4" spans="1:37" s="1" customFormat="1" ht="24.5" customHeight="1" x14ac:dyDescent="0.3">
      <c r="A4" s="238" t="s">
        <v>243</v>
      </c>
      <c r="B4" s="421" t="s">
        <v>226</v>
      </c>
      <c r="C4" s="238" t="str">
        <f>IF(B4="auswählen","Auswahl zwingend für weitere Berechnung","")</f>
        <v>Auswahl zwingend für weitere Berechnung</v>
      </c>
      <c r="U4" s="237"/>
    </row>
    <row r="5" spans="1:37" s="1" customFormat="1" ht="34.5" customHeight="1" x14ac:dyDescent="0.3">
      <c r="A5" s="238" t="s">
        <v>244</v>
      </c>
      <c r="B5" s="421" t="s">
        <v>154</v>
      </c>
      <c r="C5" s="238" t="str">
        <f>IF(B5="","Auswahl zwingend für weitere Berechnung","")</f>
        <v/>
      </c>
      <c r="U5" s="237"/>
    </row>
    <row r="6" spans="1:37" s="1" customFormat="1" ht="24.5" customHeight="1" x14ac:dyDescent="0.3">
      <c r="A6" s="238" t="s">
        <v>229</v>
      </c>
      <c r="B6" s="239" t="s">
        <v>226</v>
      </c>
      <c r="C6" s="238" t="str">
        <f>IF(B6="auswählen","Auswahl zwingend für weitere Berechnung","")</f>
        <v>Auswahl zwingend für weitere Berechnung</v>
      </c>
      <c r="U6" s="237"/>
    </row>
    <row r="7" spans="1:37" s="1" customFormat="1" ht="24.5" customHeight="1" x14ac:dyDescent="0.3">
      <c r="A7" s="499" t="s">
        <v>133</v>
      </c>
      <c r="B7" s="500" t="s">
        <v>226</v>
      </c>
      <c r="C7" s="238" t="str">
        <f>IF(B7="auswählen","Auswahl zwingend für weitere Berechnung","")</f>
        <v>Auswahl zwingend für weitere Berechnung</v>
      </c>
      <c r="U7" s="237"/>
    </row>
    <row r="8" spans="1:37" s="1" customFormat="1" ht="24.5" customHeight="1" x14ac:dyDescent="0.3">
      <c r="A8" s="240" t="s">
        <v>99</v>
      </c>
      <c r="B8" s="241" t="s">
        <v>226</v>
      </c>
      <c r="C8" s="479" t="str">
        <f>IF(B8="auswählen","Auswahl zwingend für weitere Berechnung","")</f>
        <v>Auswahl zwingend für weitere Berechnung</v>
      </c>
      <c r="D8" s="242" t="s">
        <v>214</v>
      </c>
      <c r="E8" s="242"/>
      <c r="F8" s="242"/>
      <c r="G8" s="242"/>
      <c r="H8" s="242"/>
      <c r="I8" s="242"/>
      <c r="J8" s="242"/>
      <c r="K8" s="242"/>
      <c r="L8" s="242"/>
      <c r="M8" s="242"/>
      <c r="N8" s="242"/>
      <c r="O8" s="242"/>
      <c r="P8" s="242"/>
      <c r="Q8" s="242"/>
      <c r="R8" s="242"/>
      <c r="S8" s="242"/>
      <c r="T8" s="242"/>
      <c r="U8" s="243"/>
      <c r="V8" s="242"/>
      <c r="W8" s="242"/>
      <c r="X8" s="242"/>
      <c r="Y8" s="242"/>
      <c r="Z8" s="242"/>
      <c r="AA8" s="242"/>
    </row>
    <row r="9" spans="1:37" s="72" customFormat="1" ht="7.5" customHeight="1" x14ac:dyDescent="0.3">
      <c r="A9" s="326"/>
      <c r="B9" s="326"/>
      <c r="C9" s="326"/>
      <c r="D9" s="326"/>
      <c r="E9" s="326"/>
      <c r="F9" s="326"/>
      <c r="G9" s="326"/>
      <c r="H9" s="326"/>
      <c r="I9" s="326"/>
      <c r="J9" s="326"/>
      <c r="K9" s="326"/>
      <c r="L9" s="354"/>
      <c r="M9" s="326"/>
      <c r="N9" s="326"/>
      <c r="P9" s="8"/>
      <c r="Q9" s="8"/>
      <c r="R9" s="75"/>
      <c r="S9" s="75"/>
      <c r="T9" s="8"/>
      <c r="U9" s="8"/>
      <c r="V9" s="8"/>
      <c r="W9" s="8"/>
      <c r="X9" s="8"/>
      <c r="Y9" s="8"/>
      <c r="Z9" s="8"/>
      <c r="AA9" s="8"/>
      <c r="AB9" s="8"/>
    </row>
    <row r="10" spans="1:37" s="1" customFormat="1" ht="34" customHeight="1" x14ac:dyDescent="0.3">
      <c r="A10" s="324" t="s">
        <v>210</v>
      </c>
      <c r="B10" s="6"/>
      <c r="C10" s="6"/>
      <c r="D10" s="6"/>
      <c r="E10" s="6"/>
      <c r="F10" s="6"/>
      <c r="G10" s="6"/>
      <c r="H10" s="6"/>
      <c r="I10" s="6"/>
      <c r="J10" s="7"/>
      <c r="K10" s="6"/>
      <c r="L10" s="6"/>
      <c r="M10" s="6"/>
      <c r="N10" s="6"/>
      <c r="O10" s="6"/>
      <c r="P10" s="70"/>
      <c r="Q10" s="70"/>
      <c r="R10" s="70"/>
      <c r="S10" s="70"/>
      <c r="T10" s="70"/>
      <c r="U10" s="70"/>
      <c r="V10" s="70"/>
      <c r="W10" s="70"/>
      <c r="X10" s="70"/>
      <c r="Y10" s="70"/>
      <c r="Z10" s="70"/>
      <c r="AA10" s="70"/>
      <c r="AB10" s="70"/>
      <c r="AC10" s="70"/>
      <c r="AD10" s="70"/>
      <c r="AE10" s="70"/>
    </row>
    <row r="11" spans="1:37" s="8" customFormat="1" ht="98.5" customHeight="1" x14ac:dyDescent="0.3">
      <c r="A11" s="508" t="s">
        <v>336</v>
      </c>
      <c r="B11" s="508"/>
      <c r="C11" s="508"/>
      <c r="D11" s="508"/>
      <c r="E11" s="508"/>
      <c r="F11" s="508"/>
      <c r="G11" s="508"/>
      <c r="H11" s="508"/>
      <c r="I11" s="508"/>
      <c r="J11" s="246"/>
      <c r="K11" s="246"/>
      <c r="L11" s="246"/>
      <c r="M11" s="246"/>
      <c r="N11" s="246"/>
      <c r="O11" s="246"/>
      <c r="P11" s="70"/>
      <c r="Q11" s="70"/>
      <c r="R11" s="70"/>
      <c r="S11" s="70"/>
      <c r="T11" s="70"/>
      <c r="U11" s="70"/>
      <c r="V11" s="70"/>
      <c r="W11" s="70"/>
      <c r="X11" s="70"/>
      <c r="Y11" s="70"/>
      <c r="Z11" s="70"/>
      <c r="AA11" s="70"/>
      <c r="AB11" s="70"/>
      <c r="AC11" s="70"/>
      <c r="AD11" s="70"/>
      <c r="AE11" s="70"/>
    </row>
    <row r="12" spans="1:37" s="8" customFormat="1" ht="161.5" customHeight="1" x14ac:dyDescent="0.3">
      <c r="A12" s="509" t="s">
        <v>325</v>
      </c>
      <c r="B12" s="509"/>
      <c r="C12" s="509"/>
      <c r="D12" s="509"/>
      <c r="E12" s="509"/>
      <c r="F12" s="509"/>
      <c r="G12" s="509"/>
      <c r="H12" s="509"/>
      <c r="I12" s="509"/>
      <c r="J12" s="325"/>
      <c r="K12" s="325"/>
      <c r="L12" s="325"/>
      <c r="M12" s="325"/>
      <c r="N12" s="325"/>
      <c r="O12" s="325"/>
      <c r="P12" s="70"/>
      <c r="Q12" s="70"/>
      <c r="R12" s="70"/>
      <c r="S12" s="70"/>
      <c r="T12" s="70"/>
      <c r="U12" s="70"/>
      <c r="V12" s="70"/>
      <c r="W12" s="70"/>
      <c r="X12" s="70"/>
      <c r="Y12" s="70"/>
      <c r="Z12" s="70"/>
      <c r="AA12" s="70"/>
      <c r="AB12" s="70"/>
      <c r="AC12" s="70"/>
      <c r="AD12" s="70"/>
      <c r="AE12" s="70"/>
    </row>
    <row r="13" spans="1:37" s="13" customFormat="1" ht="23.15" customHeight="1" x14ac:dyDescent="0.35">
      <c r="A13" s="247" t="s">
        <v>138</v>
      </c>
      <c r="B13" s="75"/>
      <c r="C13" s="75"/>
      <c r="D13" s="75"/>
      <c r="E13" s="75"/>
      <c r="F13" s="75"/>
      <c r="G13" s="75"/>
      <c r="H13" s="75"/>
      <c r="I13" s="75"/>
      <c r="J13" s="75"/>
      <c r="K13" s="75"/>
      <c r="L13" s="355"/>
      <c r="P13" s="70"/>
      <c r="Q13" s="70"/>
      <c r="R13" s="70"/>
      <c r="S13" s="70"/>
      <c r="T13" s="70"/>
      <c r="U13" s="70"/>
      <c r="V13" s="70"/>
      <c r="W13" s="70"/>
      <c r="X13" s="70"/>
      <c r="Y13" s="70"/>
      <c r="Z13" s="70"/>
      <c r="AA13" s="70"/>
      <c r="AB13" s="70"/>
      <c r="AC13" s="70"/>
      <c r="AD13" s="70"/>
      <c r="AE13" s="70"/>
      <c r="AF13" s="70"/>
    </row>
    <row r="14" spans="1:37" s="13" customFormat="1" ht="6" customHeight="1" x14ac:dyDescent="0.35">
      <c r="A14" s="75"/>
      <c r="B14" s="75"/>
      <c r="C14" s="75"/>
      <c r="D14" s="75"/>
      <c r="E14" s="75"/>
      <c r="F14" s="75"/>
      <c r="G14" s="75"/>
      <c r="H14" s="75"/>
      <c r="I14" s="75"/>
      <c r="J14" s="75"/>
      <c r="K14" s="75"/>
      <c r="L14" s="355"/>
      <c r="P14" s="70"/>
      <c r="Q14" s="70"/>
      <c r="R14" s="70"/>
      <c r="S14" s="70"/>
      <c r="T14" s="70"/>
      <c r="U14" s="70"/>
      <c r="V14" s="70"/>
      <c r="W14" s="70"/>
      <c r="X14" s="70"/>
      <c r="Y14" s="70"/>
      <c r="Z14" s="70"/>
      <c r="AA14" s="70"/>
      <c r="AB14" s="70"/>
      <c r="AC14" s="70"/>
      <c r="AD14" s="70"/>
      <c r="AE14" s="70"/>
    </row>
    <row r="15" spans="1:37" s="1" customFormat="1" ht="24.65" customHeight="1" x14ac:dyDescent="0.3">
      <c r="A15" s="324" t="s">
        <v>195</v>
      </c>
      <c r="B15" s="6"/>
      <c r="C15" s="6"/>
      <c r="D15" s="6"/>
      <c r="E15" s="6"/>
      <c r="F15" s="6"/>
      <c r="G15" s="6"/>
      <c r="H15" s="6"/>
      <c r="I15" s="6"/>
      <c r="J15" s="7"/>
      <c r="K15" s="6"/>
      <c r="L15" s="366"/>
      <c r="M15" s="327" t="s">
        <v>86</v>
      </c>
      <c r="N15" s="6"/>
      <c r="O15" s="6"/>
      <c r="P15" s="70"/>
      <c r="Q15" s="70"/>
      <c r="R15" s="70"/>
      <c r="S15" s="70"/>
      <c r="T15" s="70"/>
      <c r="U15" s="70"/>
      <c r="V15" s="70"/>
      <c r="W15" s="70"/>
      <c r="X15" s="70"/>
      <c r="Y15" s="70"/>
      <c r="Z15" s="70"/>
      <c r="AA15" s="70"/>
      <c r="AB15" s="70"/>
      <c r="AC15" s="70"/>
      <c r="AD15" s="70"/>
      <c r="AE15" s="70"/>
      <c r="AF15" s="70"/>
    </row>
    <row r="16" spans="1:37" s="8" customFormat="1" ht="44.5" customHeight="1" x14ac:dyDescent="0.3">
      <c r="A16" s="328"/>
      <c r="B16" s="329"/>
      <c r="C16" s="330" t="s">
        <v>1</v>
      </c>
      <c r="D16" s="330" t="s">
        <v>194</v>
      </c>
      <c r="E16" s="330" t="s">
        <v>3</v>
      </c>
      <c r="F16" s="330" t="s">
        <v>4</v>
      </c>
      <c r="G16" s="330" t="s">
        <v>5</v>
      </c>
      <c r="H16" s="330" t="s">
        <v>6</v>
      </c>
      <c r="I16" s="330" t="s">
        <v>7</v>
      </c>
      <c r="J16" s="331" t="s">
        <v>188</v>
      </c>
      <c r="K16" s="332" t="s">
        <v>19</v>
      </c>
      <c r="L16" s="486" t="s">
        <v>85</v>
      </c>
      <c r="M16" s="9" t="s">
        <v>46</v>
      </c>
      <c r="N16" s="9" t="s">
        <v>2</v>
      </c>
      <c r="O16" s="10" t="s">
        <v>7</v>
      </c>
      <c r="P16" s="70"/>
      <c r="Q16" s="70"/>
      <c r="R16" s="70"/>
      <c r="S16" s="70"/>
      <c r="T16" s="70"/>
      <c r="U16" s="70"/>
      <c r="V16" s="70"/>
      <c r="W16" s="70"/>
      <c r="X16" s="70"/>
      <c r="Y16" s="70"/>
      <c r="Z16" s="70"/>
      <c r="AA16" s="70"/>
      <c r="AB16" s="70"/>
      <c r="AC16" s="70"/>
      <c r="AD16" s="70"/>
      <c r="AE16" s="70"/>
    </row>
    <row r="17" spans="1:15" s="70" customFormat="1" ht="32.15" customHeight="1" x14ac:dyDescent="0.3">
      <c r="A17" s="357" t="s">
        <v>260</v>
      </c>
      <c r="B17" s="358"/>
      <c r="C17" s="359">
        <f>SUM(C18:C26)</f>
        <v>0</v>
      </c>
      <c r="D17" s="359">
        <f t="shared" ref="D17:J17" si="0">SUM(D18:D26)</f>
        <v>0</v>
      </c>
      <c r="E17" s="359">
        <f t="shared" si="0"/>
        <v>0</v>
      </c>
      <c r="F17" s="359">
        <f t="shared" si="0"/>
        <v>0</v>
      </c>
      <c r="G17" s="359">
        <f t="shared" si="0"/>
        <v>0</v>
      </c>
      <c r="H17" s="359">
        <f t="shared" si="0"/>
        <v>0</v>
      </c>
      <c r="I17" s="359">
        <f t="shared" si="0"/>
        <v>0</v>
      </c>
      <c r="J17" s="360">
        <f t="shared" si="0"/>
        <v>0</v>
      </c>
      <c r="K17" s="360">
        <f>SUM(C17:J17)</f>
        <v>0</v>
      </c>
      <c r="L17" s="487"/>
      <c r="M17" s="361" t="str">
        <f>IF(SUM(M18:M26)=100%,"OK","!")</f>
        <v>!</v>
      </c>
      <c r="N17" s="361" t="str">
        <f>IF(SUM(N18:N26)=100%,"OK","!")</f>
        <v>!</v>
      </c>
      <c r="O17" s="361" t="str">
        <f>IF(SUM(O18:O26)=100%,"OK","!")</f>
        <v>!</v>
      </c>
    </row>
    <row r="18" spans="1:15" s="8" customFormat="1" x14ac:dyDescent="0.3">
      <c r="A18" s="333" t="s">
        <v>326</v>
      </c>
      <c r="B18" s="334"/>
      <c r="C18" s="333"/>
      <c r="D18" s="333"/>
      <c r="E18" s="333"/>
      <c r="F18" s="333"/>
      <c r="G18" s="333"/>
      <c r="H18" s="333"/>
      <c r="I18" s="333"/>
      <c r="J18" s="335"/>
      <c r="K18" s="336">
        <f>SUM(C18:J18)</f>
        <v>0</v>
      </c>
      <c r="L18" s="488"/>
      <c r="M18" s="12" t="str">
        <f>IFERROR(C18/$C$17,"N/A")</f>
        <v>N/A</v>
      </c>
      <c r="N18" s="12" t="str">
        <f>IFERROR(D18/$D$17,"N/A")</f>
        <v>N/A</v>
      </c>
      <c r="O18" s="12" t="str">
        <f>IFERROR(I18/$I$17,"N/A")</f>
        <v>N/A</v>
      </c>
    </row>
    <row r="19" spans="1:15" s="8" customFormat="1" x14ac:dyDescent="0.3">
      <c r="A19" s="333" t="s">
        <v>327</v>
      </c>
      <c r="B19" s="334"/>
      <c r="C19" s="333"/>
      <c r="D19" s="333"/>
      <c r="E19" s="333"/>
      <c r="F19" s="333"/>
      <c r="G19" s="333"/>
      <c r="H19" s="333"/>
      <c r="I19" s="333"/>
      <c r="J19" s="335"/>
      <c r="K19" s="336">
        <f t="shared" ref="K19:K26" si="1">SUM(C19:J19)</f>
        <v>0</v>
      </c>
      <c r="L19" s="488"/>
      <c r="M19" s="12" t="str">
        <f>IFERROR(C19/$C$17,"N/A")</f>
        <v>N/A</v>
      </c>
      <c r="N19" s="12" t="str">
        <f>IFERROR(D19/$D$17,"N/A")</f>
        <v>N/A</v>
      </c>
      <c r="O19" s="12" t="str">
        <f>IFERROR(I19/$I$17,"N/A")</f>
        <v>N/A</v>
      </c>
    </row>
    <row r="20" spans="1:15" s="8" customFormat="1" x14ac:dyDescent="0.3">
      <c r="A20" s="333" t="s">
        <v>328</v>
      </c>
      <c r="B20" s="334"/>
      <c r="C20" s="333"/>
      <c r="D20" s="333"/>
      <c r="E20" s="333"/>
      <c r="F20" s="333"/>
      <c r="G20" s="333"/>
      <c r="H20" s="333"/>
      <c r="I20" s="333"/>
      <c r="J20" s="335"/>
      <c r="K20" s="336">
        <f t="shared" si="1"/>
        <v>0</v>
      </c>
      <c r="L20" s="488"/>
      <c r="M20" s="12" t="str">
        <f>IFERROR(C20/$C$17,"N/A")</f>
        <v>N/A</v>
      </c>
      <c r="N20" s="12" t="str">
        <f>IFERROR(D20/$D$17,"N/A")</f>
        <v>N/A</v>
      </c>
      <c r="O20" s="12" t="str">
        <f>IFERROR(I20/$I$17,"N/A")</f>
        <v>N/A</v>
      </c>
    </row>
    <row r="21" spans="1:15" s="8" customFormat="1" x14ac:dyDescent="0.3">
      <c r="A21" s="333"/>
      <c r="B21" s="334"/>
      <c r="C21" s="333"/>
      <c r="D21" s="333"/>
      <c r="E21" s="333"/>
      <c r="F21" s="333"/>
      <c r="G21" s="333"/>
      <c r="H21" s="333"/>
      <c r="I21" s="333"/>
      <c r="J21" s="335"/>
      <c r="K21" s="336">
        <f t="shared" si="1"/>
        <v>0</v>
      </c>
      <c r="L21" s="488"/>
      <c r="M21" s="12" t="str">
        <f>IFERROR(C21/$C$17,"N/A")</f>
        <v>N/A</v>
      </c>
      <c r="N21" s="12" t="str">
        <f>IFERROR(D21/$D$17,"N/A")</f>
        <v>N/A</v>
      </c>
      <c r="O21" s="12" t="str">
        <f>IFERROR(I21/$I$17,"N/A")</f>
        <v>N/A</v>
      </c>
    </row>
    <row r="22" spans="1:15" s="8" customFormat="1" x14ac:dyDescent="0.3">
      <c r="A22" s="333" t="s">
        <v>196</v>
      </c>
      <c r="B22" s="334"/>
      <c r="C22" s="333"/>
      <c r="D22" s="333"/>
      <c r="E22" s="333"/>
      <c r="F22" s="333"/>
      <c r="G22" s="333"/>
      <c r="H22" s="333"/>
      <c r="I22" s="333"/>
      <c r="J22" s="335"/>
      <c r="K22" s="336">
        <f t="shared" si="1"/>
        <v>0</v>
      </c>
      <c r="L22" s="488"/>
      <c r="M22" s="12" t="str">
        <f>IFERROR(C22/$C$17,"N/A")</f>
        <v>N/A</v>
      </c>
      <c r="N22" s="12" t="str">
        <f>IFERROR(D22/$D$17,"N/A")</f>
        <v>N/A</v>
      </c>
      <c r="O22" s="12" t="str">
        <f>IFERROR(I22/$I$17,"N/A")</f>
        <v>N/A</v>
      </c>
    </row>
    <row r="23" spans="1:15" s="8" customFormat="1" x14ac:dyDescent="0.3">
      <c r="A23" s="333"/>
      <c r="B23" s="334"/>
      <c r="C23" s="333"/>
      <c r="D23" s="333"/>
      <c r="E23" s="333"/>
      <c r="F23" s="333"/>
      <c r="G23" s="333"/>
      <c r="H23" s="333"/>
      <c r="I23" s="333"/>
      <c r="J23" s="335"/>
      <c r="K23" s="336">
        <f t="shared" si="1"/>
        <v>0</v>
      </c>
      <c r="L23" s="488"/>
      <c r="M23" s="12"/>
      <c r="N23" s="12"/>
      <c r="O23" s="12"/>
    </row>
    <row r="24" spans="1:15" s="8" customFormat="1" x14ac:dyDescent="0.3">
      <c r="A24" s="333"/>
      <c r="B24" s="334"/>
      <c r="C24" s="333"/>
      <c r="D24" s="333"/>
      <c r="E24" s="333"/>
      <c r="F24" s="333"/>
      <c r="G24" s="333"/>
      <c r="H24" s="333"/>
      <c r="I24" s="333"/>
      <c r="J24" s="335"/>
      <c r="K24" s="336">
        <f t="shared" si="1"/>
        <v>0</v>
      </c>
      <c r="L24" s="488"/>
      <c r="M24" s="12"/>
      <c r="N24" s="12"/>
      <c r="O24" s="12"/>
    </row>
    <row r="25" spans="1:15" s="8" customFormat="1" x14ac:dyDescent="0.3">
      <c r="A25" s="333"/>
      <c r="B25" s="334"/>
      <c r="C25" s="333"/>
      <c r="D25" s="333"/>
      <c r="E25" s="333"/>
      <c r="F25" s="333"/>
      <c r="G25" s="333"/>
      <c r="H25" s="333"/>
      <c r="I25" s="333"/>
      <c r="J25" s="335"/>
      <c r="K25" s="336">
        <f t="shared" si="1"/>
        <v>0</v>
      </c>
      <c r="L25" s="488"/>
      <c r="M25" s="12" t="str">
        <f>IFERROR(C25/$C$17,"N/A")</f>
        <v>N/A</v>
      </c>
      <c r="N25" s="12" t="str">
        <f>IFERROR(D25/$D$17,"N/A")</f>
        <v>N/A</v>
      </c>
      <c r="O25" s="12" t="str">
        <f>IFERROR(I25/$I$17,"N/A")</f>
        <v>N/A</v>
      </c>
    </row>
    <row r="26" spans="1:15" s="8" customFormat="1" x14ac:dyDescent="0.3">
      <c r="A26" s="333"/>
      <c r="B26" s="334"/>
      <c r="C26" s="333"/>
      <c r="D26" s="333"/>
      <c r="E26" s="333"/>
      <c r="F26" s="333"/>
      <c r="G26" s="333"/>
      <c r="H26" s="333"/>
      <c r="I26" s="333"/>
      <c r="J26" s="335"/>
      <c r="K26" s="336">
        <f t="shared" si="1"/>
        <v>0</v>
      </c>
      <c r="L26" s="489"/>
      <c r="M26" s="12" t="str">
        <f>IFERROR(C26/$C$17,"N/A")</f>
        <v>N/A</v>
      </c>
      <c r="N26" s="12" t="str">
        <f>IFERROR(D26/$D$17,"N/A")</f>
        <v>N/A</v>
      </c>
      <c r="O26" s="12" t="str">
        <f>IFERROR(I26/$I$17,"N/A")</f>
        <v>N/A</v>
      </c>
    </row>
    <row r="27" spans="1:15" s="70" customFormat="1" ht="32.15" customHeight="1" x14ac:dyDescent="0.3">
      <c r="A27" s="357" t="s">
        <v>261</v>
      </c>
      <c r="B27" s="358"/>
      <c r="C27" s="359">
        <f>SUM(C28:C35)</f>
        <v>0</v>
      </c>
      <c r="D27" s="359">
        <f t="shared" ref="D27:J27" si="2">SUM(D28:D35)</f>
        <v>0</v>
      </c>
      <c r="E27" s="359">
        <f t="shared" si="2"/>
        <v>0</v>
      </c>
      <c r="F27" s="359">
        <f t="shared" si="2"/>
        <v>0</v>
      </c>
      <c r="G27" s="359">
        <f t="shared" si="2"/>
        <v>0</v>
      </c>
      <c r="H27" s="359">
        <f t="shared" si="2"/>
        <v>0</v>
      </c>
      <c r="I27" s="359">
        <f t="shared" si="2"/>
        <v>0</v>
      </c>
      <c r="J27" s="359">
        <f t="shared" si="2"/>
        <v>0</v>
      </c>
      <c r="K27" s="360">
        <f>SUM(C27:J27)</f>
        <v>0</v>
      </c>
      <c r="L27" s="490"/>
      <c r="M27" s="361" t="str">
        <f>IF(SUM(M28:M35)=100%,"OK","!")</f>
        <v>!</v>
      </c>
      <c r="N27" s="361" t="str">
        <f t="shared" ref="N27:O27" si="3">IF(SUM(N28:N35)=100%,"OK","!")</f>
        <v>!</v>
      </c>
      <c r="O27" s="361" t="str">
        <f t="shared" si="3"/>
        <v>!</v>
      </c>
    </row>
    <row r="28" spans="1:15" s="8" customFormat="1" x14ac:dyDescent="0.3">
      <c r="A28" s="333" t="s">
        <v>326</v>
      </c>
      <c r="B28" s="337"/>
      <c r="C28" s="333"/>
      <c r="D28" s="333"/>
      <c r="E28" s="333"/>
      <c r="F28" s="333"/>
      <c r="G28" s="333"/>
      <c r="H28" s="333"/>
      <c r="I28" s="333"/>
      <c r="J28" s="335"/>
      <c r="K28" s="336">
        <f>SUM(C28:J28)</f>
        <v>0</v>
      </c>
      <c r="L28" s="488"/>
      <c r="M28" s="12" t="str">
        <f t="shared" ref="M28:M35" si="4">IFERROR(C28/$C$27,"N/A")</f>
        <v>N/A</v>
      </c>
      <c r="N28" s="12" t="str">
        <f t="shared" ref="N28:N35" si="5">IFERROR(D28/$D$27,"N/A")</f>
        <v>N/A</v>
      </c>
      <c r="O28" s="12" t="str">
        <f t="shared" ref="O28:O35" si="6">IFERROR(I28/$I$27,"N/A")</f>
        <v>N/A</v>
      </c>
    </row>
    <row r="29" spans="1:15" s="8" customFormat="1" x14ac:dyDescent="0.3">
      <c r="A29" s="333" t="s">
        <v>327</v>
      </c>
      <c r="B29" s="337"/>
      <c r="C29" s="333"/>
      <c r="D29" s="333"/>
      <c r="E29" s="333"/>
      <c r="F29" s="333"/>
      <c r="G29" s="333"/>
      <c r="H29" s="333"/>
      <c r="I29" s="333"/>
      <c r="J29" s="335"/>
      <c r="K29" s="336">
        <f>SUM(C29:J29)</f>
        <v>0</v>
      </c>
      <c r="L29" s="488"/>
      <c r="M29" s="12" t="str">
        <f t="shared" si="4"/>
        <v>N/A</v>
      </c>
      <c r="N29" s="12" t="str">
        <f t="shared" si="5"/>
        <v>N/A</v>
      </c>
      <c r="O29" s="12" t="str">
        <f t="shared" si="6"/>
        <v>N/A</v>
      </c>
    </row>
    <row r="30" spans="1:15" s="8" customFormat="1" x14ac:dyDescent="0.3">
      <c r="A30" s="333" t="s">
        <v>328</v>
      </c>
      <c r="B30" s="337"/>
      <c r="C30" s="333"/>
      <c r="D30" s="333"/>
      <c r="E30" s="333"/>
      <c r="F30" s="333"/>
      <c r="G30" s="333"/>
      <c r="H30" s="333"/>
      <c r="I30" s="333"/>
      <c r="J30" s="335"/>
      <c r="K30" s="336">
        <f t="shared" ref="K30:K35" si="7">SUM(C30:J30)</f>
        <v>0</v>
      </c>
      <c r="L30" s="488"/>
      <c r="M30" s="12" t="str">
        <f t="shared" si="4"/>
        <v>N/A</v>
      </c>
      <c r="N30" s="12" t="str">
        <f t="shared" si="5"/>
        <v>N/A</v>
      </c>
      <c r="O30" s="12" t="str">
        <f t="shared" si="6"/>
        <v>N/A</v>
      </c>
    </row>
    <row r="31" spans="1:15" s="8" customFormat="1" x14ac:dyDescent="0.3">
      <c r="A31" s="333"/>
      <c r="B31" s="337"/>
      <c r="C31" s="333"/>
      <c r="D31" s="333"/>
      <c r="E31" s="333"/>
      <c r="F31" s="333"/>
      <c r="G31" s="333"/>
      <c r="H31" s="333"/>
      <c r="I31" s="333"/>
      <c r="J31" s="335"/>
      <c r="K31" s="336">
        <f t="shared" si="7"/>
        <v>0</v>
      </c>
      <c r="L31" s="488"/>
      <c r="M31" s="12" t="str">
        <f t="shared" si="4"/>
        <v>N/A</v>
      </c>
      <c r="N31" s="12" t="str">
        <f t="shared" si="5"/>
        <v>N/A</v>
      </c>
      <c r="O31" s="12" t="str">
        <f t="shared" si="6"/>
        <v>N/A</v>
      </c>
    </row>
    <row r="32" spans="1:15" s="8" customFormat="1" x14ac:dyDescent="0.3">
      <c r="A32" s="333"/>
      <c r="B32" s="337"/>
      <c r="C32" s="333"/>
      <c r="D32" s="333"/>
      <c r="E32" s="333"/>
      <c r="F32" s="333"/>
      <c r="G32" s="333"/>
      <c r="H32" s="333"/>
      <c r="I32" s="333"/>
      <c r="J32" s="335"/>
      <c r="K32" s="336">
        <f t="shared" si="7"/>
        <v>0</v>
      </c>
      <c r="L32" s="488"/>
      <c r="M32" s="12" t="str">
        <f t="shared" si="4"/>
        <v>N/A</v>
      </c>
      <c r="N32" s="12" t="str">
        <f t="shared" si="5"/>
        <v>N/A</v>
      </c>
      <c r="O32" s="12" t="str">
        <f t="shared" si="6"/>
        <v>N/A</v>
      </c>
    </row>
    <row r="33" spans="1:15" s="8" customFormat="1" x14ac:dyDescent="0.3">
      <c r="A33" s="333"/>
      <c r="B33" s="337"/>
      <c r="C33" s="333"/>
      <c r="D33" s="333"/>
      <c r="E33" s="333"/>
      <c r="F33" s="333"/>
      <c r="G33" s="333"/>
      <c r="H33" s="333"/>
      <c r="I33" s="333"/>
      <c r="J33" s="335"/>
      <c r="K33" s="336">
        <f t="shared" si="7"/>
        <v>0</v>
      </c>
      <c r="L33" s="488"/>
      <c r="M33" s="12" t="str">
        <f t="shared" si="4"/>
        <v>N/A</v>
      </c>
      <c r="N33" s="12" t="str">
        <f t="shared" si="5"/>
        <v>N/A</v>
      </c>
      <c r="O33" s="12" t="str">
        <f t="shared" si="6"/>
        <v>N/A</v>
      </c>
    </row>
    <row r="34" spans="1:15" s="8" customFormat="1" x14ac:dyDescent="0.3">
      <c r="A34" s="333"/>
      <c r="B34" s="337"/>
      <c r="C34" s="333"/>
      <c r="D34" s="333"/>
      <c r="E34" s="333"/>
      <c r="F34" s="333"/>
      <c r="G34" s="333"/>
      <c r="H34" s="333"/>
      <c r="I34" s="333"/>
      <c r="J34" s="335"/>
      <c r="K34" s="336">
        <f t="shared" si="7"/>
        <v>0</v>
      </c>
      <c r="L34" s="488"/>
      <c r="M34" s="12" t="str">
        <f t="shared" si="4"/>
        <v>N/A</v>
      </c>
      <c r="N34" s="12" t="str">
        <f t="shared" si="5"/>
        <v>N/A</v>
      </c>
      <c r="O34" s="12" t="str">
        <f t="shared" si="6"/>
        <v>N/A</v>
      </c>
    </row>
    <row r="35" spans="1:15" s="8" customFormat="1" x14ac:dyDescent="0.3">
      <c r="A35" s="333" t="s">
        <v>0</v>
      </c>
      <c r="B35" s="334"/>
      <c r="C35" s="333"/>
      <c r="D35" s="333"/>
      <c r="E35" s="333"/>
      <c r="F35" s="333"/>
      <c r="G35" s="333"/>
      <c r="H35" s="333"/>
      <c r="I35" s="333"/>
      <c r="J35" s="335"/>
      <c r="K35" s="336">
        <f t="shared" si="7"/>
        <v>0</v>
      </c>
      <c r="L35" s="489"/>
      <c r="M35" s="12" t="str">
        <f t="shared" si="4"/>
        <v>N/A</v>
      </c>
      <c r="N35" s="12" t="str">
        <f t="shared" si="5"/>
        <v>N/A</v>
      </c>
      <c r="O35" s="12" t="str">
        <f t="shared" si="6"/>
        <v>N/A</v>
      </c>
    </row>
    <row r="36" spans="1:15" s="1" customFormat="1" ht="29.5" customHeight="1" x14ac:dyDescent="0.3">
      <c r="A36" s="362" t="s">
        <v>141</v>
      </c>
      <c r="B36" s="363"/>
      <c r="C36" s="364">
        <f t="shared" ref="C36:J36" si="8">C17-C27</f>
        <v>0</v>
      </c>
      <c r="D36" s="364">
        <f>D17-D27</f>
        <v>0</v>
      </c>
      <c r="E36" s="364">
        <f t="shared" si="8"/>
        <v>0</v>
      </c>
      <c r="F36" s="364">
        <f t="shared" si="8"/>
        <v>0</v>
      </c>
      <c r="G36" s="364">
        <f t="shared" si="8"/>
        <v>0</v>
      </c>
      <c r="H36" s="364">
        <f t="shared" si="8"/>
        <v>0</v>
      </c>
      <c r="I36" s="364">
        <f>I17-I27</f>
        <v>0</v>
      </c>
      <c r="J36" s="365">
        <f t="shared" si="8"/>
        <v>0</v>
      </c>
      <c r="K36" s="365">
        <f>SUM(C36:J36)</f>
        <v>0</v>
      </c>
      <c r="L36" s="491"/>
    </row>
    <row r="37" spans="1:15" s="8" customFormat="1" x14ac:dyDescent="0.3">
      <c r="A37" s="338" t="s">
        <v>245</v>
      </c>
      <c r="B37" s="339"/>
      <c r="C37" s="333"/>
      <c r="D37" s="333"/>
      <c r="E37" s="333"/>
      <c r="F37" s="333"/>
      <c r="G37" s="333"/>
      <c r="H37" s="333"/>
      <c r="I37" s="333"/>
      <c r="J37" s="335"/>
      <c r="K37" s="336">
        <f t="shared" ref="K37:K42" si="9">SUM(C37:J37)</f>
        <v>0</v>
      </c>
      <c r="L37" s="245"/>
      <c r="M37" s="12"/>
      <c r="N37" s="12"/>
      <c r="O37" s="12"/>
    </row>
    <row r="38" spans="1:15" s="8" customFormat="1" x14ac:dyDescent="0.3">
      <c r="A38" s="338" t="s">
        <v>246</v>
      </c>
      <c r="B38" s="339"/>
      <c r="C38" s="333"/>
      <c r="D38" s="333"/>
      <c r="E38" s="333"/>
      <c r="F38" s="333"/>
      <c r="G38" s="333"/>
      <c r="H38" s="333"/>
      <c r="I38" s="333"/>
      <c r="J38" s="335"/>
      <c r="K38" s="336">
        <f t="shared" si="9"/>
        <v>0</v>
      </c>
      <c r="L38" s="245"/>
      <c r="M38" s="12"/>
      <c r="N38" s="12"/>
      <c r="O38" s="12"/>
    </row>
    <row r="39" spans="1:15" s="1" customFormat="1" ht="29.5" customHeight="1" x14ac:dyDescent="0.3">
      <c r="A39" s="362" t="s">
        <v>197</v>
      </c>
      <c r="B39" s="363"/>
      <c r="C39" s="364">
        <f>C36-SUM(C37:C38)</f>
        <v>0</v>
      </c>
      <c r="D39" s="364">
        <f>D36-SUM(D37:D38)</f>
        <v>0</v>
      </c>
      <c r="E39" s="364">
        <f t="shared" ref="E39:J39" si="10">E36-SUM(E37:E38)</f>
        <v>0</v>
      </c>
      <c r="F39" s="364">
        <f t="shared" si="10"/>
        <v>0</v>
      </c>
      <c r="G39" s="364">
        <f>G36-SUM(G37:G38)</f>
        <v>0</v>
      </c>
      <c r="H39" s="364">
        <f t="shared" si="10"/>
        <v>0</v>
      </c>
      <c r="I39" s="364">
        <f t="shared" si="10"/>
        <v>0</v>
      </c>
      <c r="J39" s="365">
        <f t="shared" si="10"/>
        <v>0</v>
      </c>
      <c r="K39" s="365">
        <f t="shared" si="9"/>
        <v>0</v>
      </c>
      <c r="L39" s="491"/>
    </row>
    <row r="40" spans="1:15" s="75" customFormat="1" x14ac:dyDescent="0.3">
      <c r="A40" s="188" t="s">
        <v>142</v>
      </c>
      <c r="B40" s="340" t="s">
        <v>247</v>
      </c>
      <c r="C40" s="341">
        <f>IFERROR(SUM(C41:C50),"N/A")</f>
        <v>0</v>
      </c>
      <c r="D40" s="341">
        <f>IFERROR(SUM(D41:D50),"N/A")</f>
        <v>0</v>
      </c>
      <c r="E40" s="341">
        <f t="shared" ref="E40:J40" si="11">IFERROR(SUM(E41:E50),"N/A")</f>
        <v>0</v>
      </c>
      <c r="F40" s="341">
        <f t="shared" si="11"/>
        <v>0</v>
      </c>
      <c r="G40" s="341">
        <f t="shared" si="11"/>
        <v>0</v>
      </c>
      <c r="H40" s="341">
        <f t="shared" si="11"/>
        <v>0</v>
      </c>
      <c r="I40" s="341">
        <f t="shared" si="11"/>
        <v>0</v>
      </c>
      <c r="J40" s="342">
        <f t="shared" si="11"/>
        <v>0</v>
      </c>
      <c r="K40" s="342">
        <f t="shared" si="9"/>
        <v>0</v>
      </c>
      <c r="L40" s="245"/>
      <c r="M40" s="11" t="str">
        <f>IF(SUM(M41:M47)=100%,"OK","!")</f>
        <v>!</v>
      </c>
      <c r="N40" s="11" t="str">
        <f t="shared" ref="N40:O40" si="12">IF(SUM(N41:N47)=100%,"OK","!")</f>
        <v>!</v>
      </c>
      <c r="O40" s="11" t="str">
        <f t="shared" si="12"/>
        <v>!</v>
      </c>
    </row>
    <row r="41" spans="1:15" s="75" customFormat="1" x14ac:dyDescent="0.3">
      <c r="A41" s="338" t="s">
        <v>91</v>
      </c>
      <c r="B41" s="343"/>
      <c r="C41" s="333"/>
      <c r="D41" s="333"/>
      <c r="E41" s="333"/>
      <c r="F41" s="333"/>
      <c r="G41" s="333"/>
      <c r="H41" s="333"/>
      <c r="I41" s="333"/>
      <c r="J41" s="335"/>
      <c r="K41" s="336">
        <f t="shared" si="9"/>
        <v>0</v>
      </c>
      <c r="L41" s="245"/>
      <c r="M41" s="12" t="str">
        <f>IFERROR(C41/$C$40,"N/A")</f>
        <v>N/A</v>
      </c>
      <c r="N41" s="12" t="str">
        <f t="shared" ref="N41:N47" si="13">IFERROR(D41/$D$40,"N/A")</f>
        <v>N/A</v>
      </c>
      <c r="O41" s="12" t="str">
        <f t="shared" ref="O41:O47" si="14">IFERROR(J41/$J$40,"N/A")</f>
        <v>N/A</v>
      </c>
    </row>
    <row r="42" spans="1:15" s="8" customFormat="1" x14ac:dyDescent="0.3">
      <c r="A42" s="338" t="s">
        <v>262</v>
      </c>
      <c r="B42" s="339"/>
      <c r="C42" s="333"/>
      <c r="D42" s="333"/>
      <c r="E42" s="333"/>
      <c r="F42" s="333"/>
      <c r="G42" s="333"/>
      <c r="H42" s="333"/>
      <c r="I42" s="333"/>
      <c r="J42" s="335"/>
      <c r="K42" s="336">
        <f t="shared" si="9"/>
        <v>0</v>
      </c>
      <c r="L42" s="245"/>
      <c r="M42" s="12" t="str">
        <f t="shared" ref="M42:M47" si="15">IFERROR(C42/$C$40,"N/A")</f>
        <v>N/A</v>
      </c>
      <c r="N42" s="12" t="str">
        <f t="shared" si="13"/>
        <v>N/A</v>
      </c>
      <c r="O42" s="12" t="str">
        <f t="shared" si="14"/>
        <v>N/A</v>
      </c>
    </row>
    <row r="43" spans="1:15" s="8" customFormat="1" x14ac:dyDescent="0.3">
      <c r="A43" s="338" t="s">
        <v>129</v>
      </c>
      <c r="B43" s="339"/>
      <c r="C43" s="333"/>
      <c r="D43" s="333"/>
      <c r="E43" s="333"/>
      <c r="F43" s="333"/>
      <c r="G43" s="333"/>
      <c r="H43" s="333"/>
      <c r="I43" s="333"/>
      <c r="J43" s="335"/>
      <c r="K43" s="336">
        <f t="shared" ref="K43:K50" si="16">SUM(C43:J43)</f>
        <v>0</v>
      </c>
      <c r="L43" s="245"/>
      <c r="M43" s="12" t="str">
        <f t="shared" si="15"/>
        <v>N/A</v>
      </c>
      <c r="N43" s="12" t="str">
        <f t="shared" si="13"/>
        <v>N/A</v>
      </c>
      <c r="O43" s="12" t="str">
        <f t="shared" si="14"/>
        <v>N/A</v>
      </c>
    </row>
    <row r="44" spans="1:15" s="8" customFormat="1" x14ac:dyDescent="0.3">
      <c r="A44" s="338" t="s">
        <v>114</v>
      </c>
      <c r="B44" s="339"/>
      <c r="C44" s="333"/>
      <c r="D44" s="333"/>
      <c r="E44" s="333"/>
      <c r="F44" s="333"/>
      <c r="G44" s="333"/>
      <c r="H44" s="333"/>
      <c r="I44" s="333"/>
      <c r="J44" s="335"/>
      <c r="K44" s="336">
        <f t="shared" si="16"/>
        <v>0</v>
      </c>
      <c r="L44" s="245"/>
      <c r="M44" s="12" t="str">
        <f t="shared" si="15"/>
        <v>N/A</v>
      </c>
      <c r="N44" s="12" t="str">
        <f t="shared" si="13"/>
        <v>N/A</v>
      </c>
      <c r="O44" s="12" t="str">
        <f t="shared" si="14"/>
        <v>N/A</v>
      </c>
    </row>
    <row r="45" spans="1:15" s="8" customFormat="1" x14ac:dyDescent="0.3">
      <c r="A45" s="338" t="s">
        <v>120</v>
      </c>
      <c r="B45" s="339"/>
      <c r="C45" s="333"/>
      <c r="D45" s="333"/>
      <c r="E45" s="333"/>
      <c r="F45" s="333"/>
      <c r="G45" s="333"/>
      <c r="H45" s="333"/>
      <c r="I45" s="333"/>
      <c r="J45" s="335"/>
      <c r="K45" s="336">
        <f t="shared" si="16"/>
        <v>0</v>
      </c>
      <c r="L45" s="245"/>
      <c r="M45" s="12" t="str">
        <f t="shared" si="15"/>
        <v>N/A</v>
      </c>
      <c r="N45" s="12" t="str">
        <f t="shared" si="13"/>
        <v>N/A</v>
      </c>
      <c r="O45" s="12" t="str">
        <f t="shared" si="14"/>
        <v>N/A</v>
      </c>
    </row>
    <row r="46" spans="1:15" s="8" customFormat="1" x14ac:dyDescent="0.3">
      <c r="A46" s="338" t="s">
        <v>132</v>
      </c>
      <c r="B46" s="339"/>
      <c r="C46" s="333"/>
      <c r="D46" s="333"/>
      <c r="E46" s="333"/>
      <c r="F46" s="333"/>
      <c r="G46" s="333"/>
      <c r="H46" s="333"/>
      <c r="I46" s="333"/>
      <c r="J46" s="335"/>
      <c r="K46" s="336">
        <f t="shared" si="16"/>
        <v>0</v>
      </c>
      <c r="L46" s="245"/>
      <c r="M46" s="12" t="str">
        <f t="shared" si="15"/>
        <v>N/A</v>
      </c>
      <c r="N46" s="12" t="str">
        <f t="shared" si="13"/>
        <v>N/A</v>
      </c>
      <c r="O46" s="12" t="str">
        <f t="shared" si="14"/>
        <v>N/A</v>
      </c>
    </row>
    <row r="47" spans="1:15" s="8" customFormat="1" x14ac:dyDescent="0.3">
      <c r="A47" s="338" t="s">
        <v>112</v>
      </c>
      <c r="B47" s="339"/>
      <c r="C47" s="333"/>
      <c r="D47" s="333"/>
      <c r="E47" s="333"/>
      <c r="F47" s="333"/>
      <c r="G47" s="333"/>
      <c r="H47" s="333"/>
      <c r="I47" s="333"/>
      <c r="J47" s="335"/>
      <c r="K47" s="336">
        <f t="shared" si="16"/>
        <v>0</v>
      </c>
      <c r="L47" s="245"/>
      <c r="M47" s="12" t="str">
        <f t="shared" si="15"/>
        <v>N/A</v>
      </c>
      <c r="N47" s="12" t="str">
        <f t="shared" si="13"/>
        <v>N/A</v>
      </c>
      <c r="O47" s="12" t="str">
        <f t="shared" si="14"/>
        <v>N/A</v>
      </c>
    </row>
    <row r="48" spans="1:15" s="8" customFormat="1" x14ac:dyDescent="0.3">
      <c r="A48" s="338"/>
      <c r="B48" s="339"/>
      <c r="C48" s="333"/>
      <c r="D48" s="333"/>
      <c r="E48" s="333"/>
      <c r="F48" s="333"/>
      <c r="G48" s="333"/>
      <c r="H48" s="333"/>
      <c r="I48" s="333"/>
      <c r="J48" s="335"/>
      <c r="K48" s="336">
        <f t="shared" si="16"/>
        <v>0</v>
      </c>
      <c r="L48" s="245"/>
      <c r="M48" s="12"/>
      <c r="N48" s="12"/>
      <c r="O48" s="12"/>
    </row>
    <row r="49" spans="1:15" s="8" customFormat="1" x14ac:dyDescent="0.3">
      <c r="A49" s="338"/>
      <c r="B49" s="339"/>
      <c r="C49" s="333"/>
      <c r="D49" s="333"/>
      <c r="E49" s="333"/>
      <c r="F49" s="333"/>
      <c r="G49" s="333"/>
      <c r="H49" s="333"/>
      <c r="I49" s="333"/>
      <c r="J49" s="335"/>
      <c r="K49" s="336">
        <f t="shared" si="16"/>
        <v>0</v>
      </c>
      <c r="L49" s="245"/>
      <c r="M49" s="12"/>
      <c r="N49" s="12"/>
      <c r="O49" s="12"/>
    </row>
    <row r="50" spans="1:15" s="8" customFormat="1" x14ac:dyDescent="0.3">
      <c r="A50" s="338"/>
      <c r="B50" s="339"/>
      <c r="C50" s="333"/>
      <c r="D50" s="333"/>
      <c r="E50" s="333"/>
      <c r="F50" s="333"/>
      <c r="G50" s="333"/>
      <c r="H50" s="333"/>
      <c r="I50" s="333"/>
      <c r="J50" s="335"/>
      <c r="K50" s="336">
        <f t="shared" si="16"/>
        <v>0</v>
      </c>
      <c r="L50" s="245"/>
      <c r="M50" s="12"/>
      <c r="N50" s="12"/>
      <c r="O50" s="12"/>
    </row>
    <row r="51" spans="1:15" s="1" customFormat="1" ht="29.5" customHeight="1" x14ac:dyDescent="0.3">
      <c r="A51" s="362" t="s">
        <v>263</v>
      </c>
      <c r="B51" s="363"/>
      <c r="C51" s="364">
        <f>C39-C40</f>
        <v>0</v>
      </c>
      <c r="D51" s="364">
        <f>D39-D40</f>
        <v>0</v>
      </c>
      <c r="E51" s="364">
        <f t="shared" ref="E51:J51" si="17">E39-E40</f>
        <v>0</v>
      </c>
      <c r="F51" s="364">
        <f t="shared" si="17"/>
        <v>0</v>
      </c>
      <c r="G51" s="364">
        <f t="shared" si="17"/>
        <v>0</v>
      </c>
      <c r="H51" s="364">
        <f>H39-H40</f>
        <v>0</v>
      </c>
      <c r="I51" s="364">
        <f t="shared" si="17"/>
        <v>0</v>
      </c>
      <c r="J51" s="365">
        <f t="shared" si="17"/>
        <v>0</v>
      </c>
      <c r="K51" s="365">
        <f t="shared" ref="K51:K58" si="18">SUM(C51:J51)</f>
        <v>0</v>
      </c>
      <c r="L51" s="491"/>
    </row>
    <row r="52" spans="1:15" s="8" customFormat="1" x14ac:dyDescent="0.3">
      <c r="A52" s="338" t="s">
        <v>9</v>
      </c>
      <c r="B52" s="334"/>
      <c r="C52" s="501"/>
      <c r="D52" s="501"/>
      <c r="E52" s="501"/>
      <c r="F52" s="501"/>
      <c r="G52" s="501"/>
      <c r="H52" s="501"/>
      <c r="I52" s="501"/>
      <c r="J52" s="502"/>
      <c r="K52" s="344">
        <f t="shared" si="18"/>
        <v>0</v>
      </c>
      <c r="L52" s="245"/>
    </row>
    <row r="53" spans="1:15" s="1" customFormat="1" ht="29.5" customHeight="1" x14ac:dyDescent="0.3">
      <c r="A53" s="362" t="s">
        <v>264</v>
      </c>
      <c r="B53" s="363"/>
      <c r="C53" s="364">
        <f>C51-C52</f>
        <v>0</v>
      </c>
      <c r="D53" s="364">
        <f t="shared" ref="D53:J53" si="19">D51-D52</f>
        <v>0</v>
      </c>
      <c r="E53" s="364">
        <f t="shared" si="19"/>
        <v>0</v>
      </c>
      <c r="F53" s="364">
        <f t="shared" si="19"/>
        <v>0</v>
      </c>
      <c r="G53" s="364">
        <f t="shared" si="19"/>
        <v>0</v>
      </c>
      <c r="H53" s="364">
        <f t="shared" si="19"/>
        <v>0</v>
      </c>
      <c r="I53" s="364">
        <f t="shared" ref="I53" si="20">I51-I52</f>
        <v>0</v>
      </c>
      <c r="J53" s="365">
        <f t="shared" si="19"/>
        <v>0</v>
      </c>
      <c r="K53" s="365">
        <f t="shared" si="18"/>
        <v>0</v>
      </c>
      <c r="L53" s="491"/>
    </row>
    <row r="54" spans="1:15" s="8" customFormat="1" ht="15.65" customHeight="1" x14ac:dyDescent="0.3">
      <c r="A54" s="338" t="s">
        <v>11</v>
      </c>
      <c r="B54" s="334"/>
      <c r="C54" s="503"/>
      <c r="D54" s="503"/>
      <c r="E54" s="503"/>
      <c r="F54" s="503"/>
      <c r="G54" s="503"/>
      <c r="H54" s="503"/>
      <c r="I54" s="503"/>
      <c r="J54" s="504"/>
      <c r="K54" s="345">
        <f t="shared" si="18"/>
        <v>0</v>
      </c>
      <c r="L54" s="245"/>
    </row>
    <row r="55" spans="1:15" s="8" customFormat="1" x14ac:dyDescent="0.3">
      <c r="A55" s="338" t="s">
        <v>12</v>
      </c>
      <c r="B55" s="334"/>
      <c r="C55" s="333"/>
      <c r="D55" s="333"/>
      <c r="E55" s="333"/>
      <c r="F55" s="333"/>
      <c r="G55" s="333"/>
      <c r="H55" s="333"/>
      <c r="I55" s="333"/>
      <c r="J55" s="335"/>
      <c r="K55" s="336">
        <f t="shared" si="18"/>
        <v>0</v>
      </c>
      <c r="L55" s="245"/>
    </row>
    <row r="56" spans="1:15" s="8" customFormat="1" x14ac:dyDescent="0.3">
      <c r="A56" s="338" t="s">
        <v>35</v>
      </c>
      <c r="B56" s="334"/>
      <c r="C56" s="333"/>
      <c r="D56" s="333"/>
      <c r="E56" s="333"/>
      <c r="F56" s="333"/>
      <c r="G56" s="333"/>
      <c r="H56" s="333"/>
      <c r="I56" s="333"/>
      <c r="J56" s="335"/>
      <c r="K56" s="336">
        <f t="shared" si="18"/>
        <v>0</v>
      </c>
      <c r="L56" s="245"/>
    </row>
    <row r="57" spans="1:15" s="8" customFormat="1" x14ac:dyDescent="0.3">
      <c r="A57" s="338" t="s">
        <v>116</v>
      </c>
      <c r="B57" s="334"/>
      <c r="C57" s="333"/>
      <c r="D57" s="333"/>
      <c r="E57" s="333"/>
      <c r="F57" s="333"/>
      <c r="G57" s="333"/>
      <c r="H57" s="333"/>
      <c r="I57" s="333"/>
      <c r="J57" s="335"/>
      <c r="K57" s="336">
        <f t="shared" si="18"/>
        <v>0</v>
      </c>
      <c r="L57" s="245"/>
    </row>
    <row r="58" spans="1:15" s="1" customFormat="1" ht="29.5" customHeight="1" x14ac:dyDescent="0.3">
      <c r="A58" s="362" t="s">
        <v>265</v>
      </c>
      <c r="B58" s="363"/>
      <c r="C58" s="364">
        <f>C53-C54+C55+C57-C56</f>
        <v>0</v>
      </c>
      <c r="D58" s="364">
        <f t="shared" ref="D58:J58" si="21">D53-D54+D55+D57-D56</f>
        <v>0</v>
      </c>
      <c r="E58" s="364">
        <f t="shared" si="21"/>
        <v>0</v>
      </c>
      <c r="F58" s="364">
        <f t="shared" si="21"/>
        <v>0</v>
      </c>
      <c r="G58" s="364">
        <f t="shared" si="21"/>
        <v>0</v>
      </c>
      <c r="H58" s="364">
        <f t="shared" si="21"/>
        <v>0</v>
      </c>
      <c r="I58" s="364">
        <f t="shared" si="21"/>
        <v>0</v>
      </c>
      <c r="J58" s="365">
        <f t="shared" si="21"/>
        <v>0</v>
      </c>
      <c r="K58" s="365">
        <f t="shared" si="18"/>
        <v>0</v>
      </c>
      <c r="L58" s="491"/>
    </row>
    <row r="59" spans="1:15" s="8" customFormat="1" x14ac:dyDescent="0.3">
      <c r="A59" s="78" t="s">
        <v>13</v>
      </c>
      <c r="B59" s="334"/>
      <c r="C59" s="333"/>
      <c r="D59" s="333"/>
      <c r="E59" s="333"/>
      <c r="F59" s="333"/>
      <c r="G59" s="333"/>
      <c r="H59" s="333"/>
      <c r="I59" s="333"/>
      <c r="J59" s="335"/>
      <c r="K59" s="336"/>
      <c r="L59" s="245"/>
    </row>
    <row r="60" spans="1:15" s="1" customFormat="1" ht="29.5" customHeight="1" x14ac:dyDescent="0.3">
      <c r="A60" s="362" t="s">
        <v>51</v>
      </c>
      <c r="B60" s="363"/>
      <c r="C60" s="364">
        <f t="shared" ref="C60:J60" si="22">C58-C59</f>
        <v>0</v>
      </c>
      <c r="D60" s="364">
        <f t="shared" si="22"/>
        <v>0</v>
      </c>
      <c r="E60" s="364">
        <f t="shared" si="22"/>
        <v>0</v>
      </c>
      <c r="F60" s="364">
        <f t="shared" si="22"/>
        <v>0</v>
      </c>
      <c r="G60" s="364">
        <f t="shared" si="22"/>
        <v>0</v>
      </c>
      <c r="H60" s="364">
        <f t="shared" si="22"/>
        <v>0</v>
      </c>
      <c r="I60" s="364">
        <f t="shared" ref="I60" si="23">I58-I59</f>
        <v>0</v>
      </c>
      <c r="J60" s="365">
        <f t="shared" si="22"/>
        <v>0</v>
      </c>
      <c r="K60" s="365">
        <f>SUM(C60:J60)</f>
        <v>0</v>
      </c>
      <c r="L60" s="491"/>
    </row>
    <row r="61" spans="1:15" s="1" customFormat="1" ht="29.5" customHeight="1" x14ac:dyDescent="0.3">
      <c r="A61" s="362" t="s">
        <v>50</v>
      </c>
      <c r="B61" s="363"/>
      <c r="C61" s="364">
        <f>C60</f>
        <v>0</v>
      </c>
      <c r="D61" s="364">
        <f t="shared" ref="D61:I61" si="24">C61+D60</f>
        <v>0</v>
      </c>
      <c r="E61" s="364">
        <f t="shared" si="24"/>
        <v>0</v>
      </c>
      <c r="F61" s="364">
        <f t="shared" si="24"/>
        <v>0</v>
      </c>
      <c r="G61" s="364">
        <f t="shared" si="24"/>
        <v>0</v>
      </c>
      <c r="H61" s="364">
        <f t="shared" si="24"/>
        <v>0</v>
      </c>
      <c r="I61" s="364">
        <f t="shared" si="24"/>
        <v>0</v>
      </c>
      <c r="J61" s="365">
        <f>H61+J60</f>
        <v>0</v>
      </c>
      <c r="K61" s="365"/>
      <c r="L61" s="491"/>
    </row>
    <row r="62" spans="1:15" s="8" customFormat="1" hidden="1" x14ac:dyDescent="0.3">
      <c r="A62" s="78"/>
      <c r="B62" s="78"/>
      <c r="C62" s="346"/>
      <c r="D62" s="346"/>
      <c r="E62" s="346"/>
      <c r="F62" s="346"/>
      <c r="G62" s="346"/>
      <c r="H62" s="346"/>
      <c r="I62" s="338"/>
      <c r="L62" s="244"/>
    </row>
    <row r="63" spans="1:15" s="13" customFormat="1" hidden="1" x14ac:dyDescent="0.35">
      <c r="A63" s="347" t="s">
        <v>101</v>
      </c>
      <c r="B63" s="348" t="s">
        <v>130</v>
      </c>
      <c r="C63" s="348"/>
      <c r="D63" s="348"/>
      <c r="E63" s="348"/>
      <c r="F63" s="348"/>
      <c r="G63" s="348"/>
      <c r="H63" s="348"/>
      <c r="I63" s="348"/>
      <c r="J63" s="348"/>
      <c r="L63" s="355"/>
      <c r="M63" s="8"/>
    </row>
    <row r="64" spans="1:15" s="13" customFormat="1" hidden="1" x14ac:dyDescent="0.35">
      <c r="A64" s="13" t="s">
        <v>143</v>
      </c>
      <c r="B64" s="349">
        <v>0</v>
      </c>
      <c r="C64" s="350">
        <f>(C17+C17*$B$64)</f>
        <v>0</v>
      </c>
      <c r="D64" s="350">
        <f t="shared" ref="D64:J64" si="25">(D17+D17*$B$64)</f>
        <v>0</v>
      </c>
      <c r="E64" s="350">
        <f t="shared" si="25"/>
        <v>0</v>
      </c>
      <c r="F64" s="350">
        <f t="shared" si="25"/>
        <v>0</v>
      </c>
      <c r="G64" s="350">
        <f t="shared" si="25"/>
        <v>0</v>
      </c>
      <c r="H64" s="350">
        <f t="shared" si="25"/>
        <v>0</v>
      </c>
      <c r="I64" s="350">
        <f t="shared" si="25"/>
        <v>0</v>
      </c>
      <c r="J64" s="350">
        <f t="shared" si="25"/>
        <v>0</v>
      </c>
      <c r="L64" s="355"/>
      <c r="M64" s="8"/>
    </row>
    <row r="65" spans="1:13" s="13" customFormat="1" hidden="1" x14ac:dyDescent="0.35">
      <c r="A65" s="13" t="s">
        <v>131</v>
      </c>
      <c r="B65" s="349">
        <v>0</v>
      </c>
      <c r="C65" s="350">
        <f t="shared" ref="C65:J65" si="26">C27+C27*$B$65</f>
        <v>0</v>
      </c>
      <c r="D65" s="350">
        <f t="shared" si="26"/>
        <v>0</v>
      </c>
      <c r="E65" s="350">
        <f t="shared" si="26"/>
        <v>0</v>
      </c>
      <c r="F65" s="350">
        <f t="shared" si="26"/>
        <v>0</v>
      </c>
      <c r="G65" s="350">
        <f t="shared" si="26"/>
        <v>0</v>
      </c>
      <c r="H65" s="350">
        <f t="shared" si="26"/>
        <v>0</v>
      </c>
      <c r="I65" s="350">
        <f t="shared" si="26"/>
        <v>0</v>
      </c>
      <c r="J65" s="350">
        <f t="shared" si="26"/>
        <v>0</v>
      </c>
      <c r="L65" s="355"/>
      <c r="M65" s="8"/>
    </row>
    <row r="66" spans="1:13" s="13" customFormat="1" hidden="1" x14ac:dyDescent="0.35">
      <c r="A66" s="13" t="s">
        <v>128</v>
      </c>
      <c r="B66" s="349">
        <v>0</v>
      </c>
      <c r="C66" s="350">
        <f t="shared" ref="C66:J66" si="27">C37+C37*$B$66</f>
        <v>0</v>
      </c>
      <c r="D66" s="350">
        <f t="shared" si="27"/>
        <v>0</v>
      </c>
      <c r="E66" s="350">
        <f t="shared" si="27"/>
        <v>0</v>
      </c>
      <c r="F66" s="350">
        <f t="shared" si="27"/>
        <v>0</v>
      </c>
      <c r="G66" s="350">
        <f t="shared" si="27"/>
        <v>0</v>
      </c>
      <c r="H66" s="350">
        <f t="shared" si="27"/>
        <v>0</v>
      </c>
      <c r="I66" s="350">
        <f t="shared" si="27"/>
        <v>0</v>
      </c>
      <c r="J66" s="350">
        <f t="shared" si="27"/>
        <v>0</v>
      </c>
      <c r="L66" s="355"/>
      <c r="M66" s="8"/>
    </row>
    <row r="67" spans="1:13" s="13" customFormat="1" hidden="1" x14ac:dyDescent="0.35">
      <c r="A67" s="13" t="s">
        <v>207</v>
      </c>
      <c r="B67" s="349">
        <v>0</v>
      </c>
      <c r="C67" s="350">
        <f>C40+C40*$B$67</f>
        <v>0</v>
      </c>
      <c r="D67" s="350">
        <f t="shared" ref="D67:J67" si="28">D40+D40*$B$67</f>
        <v>0</v>
      </c>
      <c r="E67" s="350">
        <f t="shared" si="28"/>
        <v>0</v>
      </c>
      <c r="F67" s="350">
        <f t="shared" si="28"/>
        <v>0</v>
      </c>
      <c r="G67" s="350">
        <f t="shared" si="28"/>
        <v>0</v>
      </c>
      <c r="H67" s="350">
        <f t="shared" si="28"/>
        <v>0</v>
      </c>
      <c r="I67" s="350">
        <f t="shared" si="28"/>
        <v>0</v>
      </c>
      <c r="J67" s="350">
        <f t="shared" si="28"/>
        <v>0</v>
      </c>
      <c r="L67" s="355"/>
      <c r="M67" s="8"/>
    </row>
    <row r="68" spans="1:13" s="13" customFormat="1" ht="16" hidden="1" thickBot="1" x14ac:dyDescent="0.4">
      <c r="A68" s="351" t="s">
        <v>51</v>
      </c>
      <c r="B68" s="352"/>
      <c r="C68" s="353">
        <f>C64-C65-C66-C67-C52-C54+C55-C56+C57-C59</f>
        <v>0</v>
      </c>
      <c r="D68" s="353">
        <f t="shared" ref="D68:J68" si="29">D64-D65-D66-D67-D52-D54+D55-D56+D57-D59</f>
        <v>0</v>
      </c>
      <c r="E68" s="353">
        <f t="shared" si="29"/>
        <v>0</v>
      </c>
      <c r="F68" s="353">
        <f t="shared" si="29"/>
        <v>0</v>
      </c>
      <c r="G68" s="353">
        <f t="shared" si="29"/>
        <v>0</v>
      </c>
      <c r="H68" s="353">
        <f t="shared" si="29"/>
        <v>0</v>
      </c>
      <c r="I68" s="353">
        <f t="shared" ref="I68" si="30">I64-I65-I66-I67-I52-I54+I55-I56+I57-I59</f>
        <v>0</v>
      </c>
      <c r="J68" s="353">
        <f t="shared" si="29"/>
        <v>0</v>
      </c>
      <c r="L68" s="355"/>
      <c r="M68" s="8"/>
    </row>
    <row r="69" spans="1:13" ht="16" hidden="1" thickTop="1" x14ac:dyDescent="0.35">
      <c r="L69" s="356"/>
    </row>
  </sheetData>
  <sheetProtection sheet="1" insertColumns="0" insertRows="0" insertHyperlinks="0"/>
  <mergeCells count="2">
    <mergeCell ref="A11:I11"/>
    <mergeCell ref="A12:I12"/>
  </mergeCells>
  <conditionalFormatting sqref="B3:B8">
    <cfRule type="cellIs" dxfId="5" priority="3" operator="equal">
      <formula>"auswählen"</formula>
    </cfRule>
  </conditionalFormatting>
  <conditionalFormatting sqref="B5">
    <cfRule type="cellIs" dxfId="4" priority="24" operator="equal">
      <formula>$G$6</formula>
    </cfRule>
    <cfRule type="cellIs" dxfId="3" priority="25" operator="equal">
      <formula>""""""</formula>
    </cfRule>
  </conditionalFormatting>
  <dataValidations count="1">
    <dataValidation type="list" allowBlank="1" showInputMessage="1" showErrorMessage="1" sqref="B5" xr:uid="{00000000-0002-0000-0000-000000000000}">
      <formula1>INDIRECT(B4)</formula1>
    </dataValidation>
  </dataValidations>
  <pageMargins left="0.7" right="0.7" top="0.78740157499999996" bottom="0.78740157499999996" header="0.3" footer="0.3"/>
  <pageSetup paperSize="9" scale="33" orientation="landscape" r:id="rId1"/>
  <ignoredErrors>
    <ignoredError sqref="M17:O50 K17:K26 D17:J17 K37:K47 K29:K35 K51:K57 K48:K50" unlockedFormula="1"/>
  </ignoredError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'Dropdown input'!$D$37:$D$39</xm:f>
          </x14:formula1>
          <xm:sqref>B6</xm:sqref>
        </x14:dataValidation>
        <x14:dataValidation type="list" allowBlank="1" showInputMessage="1" showErrorMessage="1" xr:uid="{00000000-0002-0000-0000-000002000000}">
          <x14:formula1>
            <xm:f>'Dropdown input'!$B$37:$B$39</xm:f>
          </x14:formula1>
          <xm:sqref>B8</xm:sqref>
        </x14:dataValidation>
        <x14:dataValidation type="list" allowBlank="1" showInputMessage="1" showErrorMessage="1" xr:uid="{00000000-0002-0000-0000-000003000000}">
          <x14:formula1>
            <xm:f>'Dropdown input'!$D$42:$D$44</xm:f>
          </x14:formula1>
          <xm:sqref>B3</xm:sqref>
        </x14:dataValidation>
        <x14:dataValidation type="list" allowBlank="1" showInputMessage="1" showErrorMessage="1" xr:uid="{00000000-0002-0000-0000-000004000000}">
          <x14:formula1>
            <xm:f>'Dropdown input'!$B$42:$B$44</xm:f>
          </x14:formula1>
          <xm:sqref>B7</xm:sqref>
        </x14:dataValidation>
        <x14:dataValidation type="list" allowBlank="1" showInputMessage="1" showErrorMessage="1" xr:uid="{00000000-0002-0000-0000-000005000000}">
          <x14:formula1>
            <xm:f>'Dropdown input'!$B$27:$G$27</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DC69"/>
  <sheetViews>
    <sheetView showGridLines="0" view="pageBreakPreview" zoomScale="80" zoomScaleNormal="70" zoomScaleSheetLayoutView="80" zoomScalePageLayoutView="47" workbookViewId="0">
      <selection activeCell="AG4" sqref="AG4:AH4"/>
    </sheetView>
  </sheetViews>
  <sheetFormatPr baseColWidth="10" defaultColWidth="11" defaultRowHeight="15.5" outlineLevelRow="1" x14ac:dyDescent="0.3"/>
  <cols>
    <col min="1" max="1" width="35" style="8" customWidth="1"/>
    <col min="2" max="2" width="22.08203125" style="8" customWidth="1"/>
    <col min="3" max="3" width="20.33203125" style="8" customWidth="1"/>
    <col min="4" max="4" width="17.58203125" style="8" customWidth="1"/>
    <col min="5" max="5" width="11.08203125" style="8" customWidth="1"/>
    <col min="6" max="6" width="13.83203125" style="8" customWidth="1"/>
    <col min="7" max="7" width="12.33203125" style="8" customWidth="1"/>
    <col min="8" max="8" width="15.75" style="8" customWidth="1"/>
    <col min="9" max="9" width="13.83203125" style="8" customWidth="1"/>
    <col min="10" max="10" width="13.58203125" style="8" customWidth="1"/>
    <col min="11" max="11" width="9.08203125" style="8" customWidth="1"/>
    <col min="12" max="12" width="15.33203125" style="8" customWidth="1"/>
    <col min="13" max="13" width="12.75" style="8" customWidth="1"/>
    <col min="14" max="14" width="9.83203125" style="8" customWidth="1"/>
    <col min="15" max="15" width="14.33203125" style="8" customWidth="1"/>
    <col min="16" max="16" width="10.33203125" style="8" customWidth="1"/>
    <col min="17" max="17" width="9.58203125" style="8" customWidth="1"/>
    <col min="18" max="18" width="11.58203125" style="8" customWidth="1"/>
    <col min="19" max="19" width="11" style="8" customWidth="1"/>
    <col min="20" max="20" width="10.08203125" style="8" customWidth="1"/>
    <col min="21" max="21" width="19.33203125" style="8" customWidth="1"/>
    <col min="22" max="22" width="16" style="8" customWidth="1"/>
    <col min="23" max="23" width="16.83203125" style="8" customWidth="1"/>
    <col min="24" max="24" width="16.08203125" style="8" customWidth="1"/>
    <col min="25" max="25" width="16" style="244" customWidth="1"/>
    <col min="26" max="31" width="19.25" style="8" customWidth="1"/>
    <col min="32" max="32" width="14.33203125" style="8" customWidth="1"/>
    <col min="33" max="16384" width="11" style="8"/>
  </cols>
  <sheetData>
    <row r="1" spans="1:107" s="323" customFormat="1" ht="27" customHeight="1" x14ac:dyDescent="0.3">
      <c r="A1" s="320" t="s">
        <v>334</v>
      </c>
      <c r="B1" s="321"/>
      <c r="C1" s="321"/>
      <c r="D1" s="321"/>
      <c r="E1" s="321"/>
      <c r="F1" s="321"/>
      <c r="G1" s="321"/>
      <c r="H1" s="321"/>
      <c r="I1" s="321"/>
      <c r="J1" s="321"/>
      <c r="K1" s="321"/>
      <c r="L1" s="321"/>
      <c r="M1" s="321"/>
      <c r="N1" s="321"/>
      <c r="O1" s="321"/>
      <c r="P1" s="321"/>
      <c r="Q1" s="321"/>
      <c r="R1" s="321"/>
      <c r="S1" s="321"/>
      <c r="T1" s="321"/>
      <c r="U1" s="321"/>
      <c r="V1" s="321"/>
      <c r="W1" s="321"/>
      <c r="X1" s="321"/>
      <c r="Y1" s="322"/>
      <c r="Z1" s="321"/>
      <c r="AA1" s="321"/>
      <c r="AB1" s="321"/>
      <c r="AC1" s="321"/>
      <c r="AD1" s="321"/>
      <c r="AE1" s="321"/>
      <c r="AF1" s="321"/>
    </row>
    <row r="2" spans="1:107" ht="31" x14ac:dyDescent="0.3">
      <c r="A2" s="247" t="s">
        <v>136</v>
      </c>
      <c r="B2" s="248" t="s">
        <v>228</v>
      </c>
      <c r="C2" s="8" t="s">
        <v>218</v>
      </c>
      <c r="H2" s="12"/>
      <c r="L2" s="249"/>
    </row>
    <row r="4" spans="1:107" s="1" customFormat="1" ht="24.65" customHeight="1" x14ac:dyDescent="0.3">
      <c r="A4" s="324" t="s">
        <v>329</v>
      </c>
      <c r="B4" s="6"/>
      <c r="C4" s="6"/>
      <c r="D4" s="6"/>
      <c r="E4" s="6"/>
      <c r="F4" s="6"/>
      <c r="G4" s="6"/>
      <c r="H4" s="6"/>
      <c r="I4" s="6"/>
      <c r="J4" s="7"/>
      <c r="K4" s="6"/>
      <c r="L4" s="6"/>
      <c r="M4" s="6"/>
      <c r="N4" s="6"/>
      <c r="O4" s="6"/>
      <c r="P4" s="6"/>
      <c r="Q4" s="6"/>
      <c r="R4" s="6"/>
      <c r="S4" s="6"/>
      <c r="T4" s="6"/>
      <c r="U4" s="6"/>
      <c r="V4" s="6"/>
      <c r="W4" s="6"/>
      <c r="X4" s="6"/>
      <c r="Y4" s="6"/>
      <c r="Z4" s="6"/>
      <c r="AA4" s="6"/>
      <c r="AB4" s="6"/>
      <c r="AC4" s="6"/>
      <c r="AD4" s="6"/>
      <c r="AE4" s="6"/>
      <c r="AF4" s="6"/>
      <c r="AG4" s="6"/>
      <c r="AH4" s="6"/>
      <c r="AI4" s="8"/>
    </row>
    <row r="5" spans="1:107" s="1" customFormat="1" ht="76.5" customHeight="1" x14ac:dyDescent="0.3">
      <c r="A5" s="510" t="s">
        <v>330</v>
      </c>
      <c r="B5" s="510"/>
      <c r="C5" s="510"/>
      <c r="D5" s="510"/>
      <c r="E5" s="510"/>
      <c r="F5" s="510"/>
      <c r="G5" s="510"/>
      <c r="H5" s="510"/>
      <c r="I5" s="510"/>
      <c r="J5" s="497"/>
      <c r="K5" s="497"/>
      <c r="L5" s="497"/>
      <c r="M5" s="497"/>
      <c r="N5" s="497"/>
      <c r="O5" s="497"/>
      <c r="P5" s="497"/>
      <c r="Q5" s="497"/>
      <c r="R5" s="497"/>
      <c r="S5" s="497"/>
      <c r="T5" s="497"/>
      <c r="U5" s="252"/>
      <c r="V5" s="252"/>
      <c r="W5" s="252"/>
      <c r="X5" s="252"/>
      <c r="Y5" s="252"/>
      <c r="Z5" s="251"/>
      <c r="AA5" s="251"/>
      <c r="AB5" s="251"/>
      <c r="AC5" s="251"/>
      <c r="AD5" s="251"/>
      <c r="AE5" s="251"/>
      <c r="AF5" s="251"/>
      <c r="AG5" s="8"/>
      <c r="AH5" s="8"/>
      <c r="AI5" s="8"/>
      <c r="AJ5" s="8"/>
    </row>
    <row r="6" spans="1:107" s="4" customFormat="1" ht="36.65" customHeight="1" outlineLevel="1" x14ac:dyDescent="0.35">
      <c r="A6" s="76"/>
      <c r="B6" s="76"/>
      <c r="C6" s="76"/>
      <c r="D6" s="76"/>
      <c r="E6" s="76"/>
      <c r="F6" s="76"/>
      <c r="G6" s="76"/>
      <c r="H6" s="76"/>
      <c r="I6" s="76"/>
      <c r="J6" s="76"/>
      <c r="M6" s="76"/>
      <c r="N6" s="76"/>
      <c r="O6" s="76"/>
      <c r="P6" s="76"/>
      <c r="Q6" s="76"/>
      <c r="R6" s="76"/>
      <c r="S6" s="76"/>
      <c r="T6" s="76"/>
      <c r="U6" s="77"/>
      <c r="V6" s="253" t="s">
        <v>70</v>
      </c>
      <c r="W6" s="76"/>
      <c r="X6" s="76"/>
      <c r="Y6" s="76"/>
      <c r="Z6" s="76"/>
      <c r="AA6" s="76"/>
      <c r="AB6" s="192" t="s">
        <v>209</v>
      </c>
      <c r="AC6" s="76"/>
      <c r="AD6" s="76"/>
      <c r="AE6" s="76"/>
      <c r="AF6" s="76"/>
      <c r="AG6" s="77"/>
      <c r="AJ6" s="8"/>
    </row>
    <row r="7" spans="1:107" s="244" customFormat="1" ht="93" outlineLevel="1" x14ac:dyDescent="0.3">
      <c r="A7" s="254" t="s">
        <v>25</v>
      </c>
      <c r="B7" s="254" t="s">
        <v>169</v>
      </c>
      <c r="C7" s="254" t="s">
        <v>48</v>
      </c>
      <c r="D7" s="254" t="s">
        <v>144</v>
      </c>
      <c r="E7" s="255" t="s">
        <v>187</v>
      </c>
      <c r="F7" s="256" t="s">
        <v>219</v>
      </c>
      <c r="G7" s="257" t="s">
        <v>215</v>
      </c>
      <c r="H7" s="258" t="s">
        <v>183</v>
      </c>
      <c r="I7" s="257" t="s">
        <v>216</v>
      </c>
      <c r="J7" s="259" t="s">
        <v>251</v>
      </c>
      <c r="K7" s="264" t="s">
        <v>217</v>
      </c>
      <c r="L7" s="257" t="s">
        <v>302</v>
      </c>
      <c r="M7" s="260" t="s">
        <v>184</v>
      </c>
      <c r="N7" s="259" t="s">
        <v>252</v>
      </c>
      <c r="O7" s="367" t="s">
        <v>303</v>
      </c>
      <c r="P7" s="261" t="s">
        <v>266</v>
      </c>
      <c r="Q7" s="259" t="s">
        <v>213</v>
      </c>
      <c r="R7" s="264" t="s">
        <v>212</v>
      </c>
      <c r="S7" s="368" t="s">
        <v>259</v>
      </c>
      <c r="T7" s="261" t="s">
        <v>185</v>
      </c>
      <c r="U7" s="262" t="s">
        <v>186</v>
      </c>
      <c r="V7" s="263" t="s">
        <v>267</v>
      </c>
      <c r="W7" s="264" t="s">
        <v>68</v>
      </c>
      <c r="X7" s="264" t="s">
        <v>69</v>
      </c>
      <c r="Y7" s="328" t="s">
        <v>21</v>
      </c>
      <c r="Z7" s="256" t="s">
        <v>150</v>
      </c>
      <c r="AA7" s="393" t="s">
        <v>220</v>
      </c>
      <c r="AB7" s="264" t="s">
        <v>253</v>
      </c>
      <c r="AC7" s="256" t="s">
        <v>254</v>
      </c>
      <c r="AD7" s="264" t="s">
        <v>255</v>
      </c>
      <c r="AE7" s="256" t="s">
        <v>256</v>
      </c>
      <c r="AF7" s="264" t="s">
        <v>257</v>
      </c>
      <c r="AG7" s="263" t="s">
        <v>258</v>
      </c>
      <c r="AH7" s="262" t="s">
        <v>135</v>
      </c>
      <c r="AJ7" s="8"/>
    </row>
    <row r="8" spans="1:107" ht="48.65" customHeight="1" outlineLevel="1" x14ac:dyDescent="0.3">
      <c r="A8" s="374" t="s">
        <v>208</v>
      </c>
      <c r="B8" s="375">
        <v>1000000</v>
      </c>
      <c r="C8" s="265" t="s">
        <v>299</v>
      </c>
      <c r="D8" s="376" t="s">
        <v>324</v>
      </c>
      <c r="E8" s="377">
        <f>IF(D8="Gemeinschaftliche Investitionen im Interesse des Gesamtprojekts",1,IF(D8="Aufbau eines Betriebszweiges auf dem Landwirtschaftsbetrieb",2,IF(D8="BZ: Gemeinschaftliche Verarbeitung, Lagerung und Vermarktung regionaler landwirtschaftlicher Erzeugnisse",3,IF(D8="HZ: Gemeinschaftliche Verarbeitung, Lagerung und Vermarktung regionaler landwirtschaftlicher Erzeugnisse",4,IF(D8="Talgebiet: Gemeinschaftliche Verarbeitung, Lagerung und Vermarktung regionaler landwirtschaftlicher Erzeugnisse",5,IF(D8="Weitere Massnahmen im Interesse des Gesamtprojekts (Reduktion mind. 50%)",6,IF(D8="Alpgebäude",7,IF(D8="Einzelbetriebliche Stallbauten Raufutterverzehrer",8,IF(D8="Meliorationen Massnahmen",9,IF(D8="Einzelbetriebliche Massnahmen ökologischer Ziele",10,IF(D8="Einzelbetriebliche Verarbeitung Kleingewerbe",11,IF(D8="…bitte Massnahme auswählen",""))))))))))))</f>
        <v>11</v>
      </c>
      <c r="F8" s="378">
        <v>100000</v>
      </c>
      <c r="G8" s="379">
        <f>B8-F8</f>
        <v>900000</v>
      </c>
      <c r="H8" s="266" t="str">
        <f>IF(E8=1,IF(Erfolgsrechnung!$B$3="wertschöpfungskettenorientiert",'Dropdown input'!$C$8,IF(Erfolgsrechnung!$B$3="sektorübergreifend",'Dropdown input'!$D$8,IF(Erfolgsrechnung!$B$3="auswählen",""))),IF(E8=2,IF(Erfolgsrechnung!$B$3="wertschöpfungskettenorientiert",'Dropdown input'!$C$9,IF(Erfolgsrechnung!$B$3="sektorübergreifend",'Dropdown input'!$D$9,IF(Erfolgsrechnung!$B$3="auswählen",""))),IF(E8=3,IF(Erfolgsrechnung!$B$3="wertschöpfungskettenorientiert",'Dropdown input'!$C$10,IF(Erfolgsrechnung!$B$3="sektorübergreifend",'Dropdown input'!$D$10,IF(Erfolgsrechnung!$B$3="auswählen",""))),IF(E8=4,IF(Erfolgsrechnung!$B$3="wertschöpfungskettenorientiert",'Dropdown input'!$C$11,IF(Erfolgsrechnung!$B$3="sektorübergreifend",'Dropdown input'!$D$11,IF(Erfolgsrechnung!$B$3="auswählen",""))),IF(E8=5,IF(Erfolgsrechnung!$B$3="wertschöpfungskettenorientiert",'Dropdown input'!$C$12,IF(Erfolgsrechnung!$B$3="sektorübergreifend",'Dropdown input'!$D$12,IF(Erfolgsrechnung!$B$3="auswählen",""))),IF(E8=6,IF(Erfolgsrechnung!$B$3="wertschöpfungskettenorientiert",'Dropdown input'!$C$13,IF(Erfolgsrechnung!$B$3="sektorübergreifend",'Dropdown input'!$D$13,IF(Erfolgsrechnung!$B$3="auswählen",""))),IF(E8=7,IF(Erfolgsrechnung!$B$3="wertschöpfungskettenorientiert",'Dropdown input'!$C$14,IF(Erfolgsrechnung!$B$3="sektorübergreifend",'Dropdown input'!$D$14,IF(Erfolgsrechnung!$B$3="auswählen",""))),IF(E8=8,IF(Erfolgsrechnung!$B$3="wertschöpfungskettenorientiert",'Dropdown input'!$C$15,IF(Erfolgsrechnung!$B$3="sektorübergreifend",'Dropdown input'!$D$15,IF(Erfolgsrechnung!$B$3="auswählen",""))),IF(E8=9,IF(Erfolgsrechnung!$B$3="wertschöpfungskettenorientiert",'Dropdown input'!$C$16,IF(Erfolgsrechnung!$B$3="sektorübergreifend",'Dropdown input'!$D$16,IF(Erfolgsrechnung!$B$3="auswählen",""))),IF(E8=10,IF(Erfolgsrechnung!$B$3="wertschöpfungskettenorientiert",'Dropdown input'!$C$17,IF(Erfolgsrechnung!$B$3="sektorübergreifend",'Dropdown input'!$D$17,IF(Erfolgsrechnung!$B$3="auswählen",""))),IF(E8=11,IF(Erfolgsrechnung!$B$3="wertschöpfungskettenorientiert",'Dropdown input'!$C$18,IF(Erfolgsrechnung!$B$3="sektorübergreifend",'Dropdown input'!$D$18,IF(Erfolgsrechnung!$B$3="auswählen",""))),IF(E8="",""))))))))))))</f>
        <v/>
      </c>
      <c r="I8" s="379" t="str">
        <f>IFERROR(G8-G8*H8,"")</f>
        <v/>
      </c>
      <c r="J8" s="380">
        <f>IF(E8=1,(IF(C8="Tal",34%,IF(C8="HZ / BZ I",37%,IF(C8="BZ II - IV",40%,)))),IF(E8=2,(IF(C8="Tal",34%,IF(C8="HZ / BZ I",37%,IF(C8="BZ II - IV",40%,)))),IF(E8=3,22%,IF(E8=4,37%,IF(E8=5,34%,IF(E8=6,(IF(C8="Tal",34%,IF(C8="HZ / BZ I",37%,IF(C8="BZ II - IV",40%,)))),IF(E8=7,"N/A",IF(E8=8,"N/A",IF(E8=9,"bitte BLW kontaktieren",IF(E8=10,"N/A",IF(E8=11,22%,IF(E8="",""))))))))))))</f>
        <v>0.22</v>
      </c>
      <c r="K8" s="382">
        <f>IF(E8=1,'Dropdown input'!$I$8,IF(E8=2,'Dropdown input'!$I$9,IF(E8=3,'Dropdown input'!$I$10,IF(E8=4,'Dropdown input'!$I$11,IF(E8=5,'Dropdown input'!$I$12,IF(E8=6,'Dropdown input'!$I$13,IF(E8=7,'Dropdown input'!$I$14,IF(E8=8,'Dropdown input'!$I$15,IF(E8=9,"Bitte BLW kontaktieren",IF(E8=11,'Dropdown input'!$I$18,IF(A8=10,'Dropdown input'!$I$17,"")))))))))))</f>
        <v>1</v>
      </c>
      <c r="L8" s="427" t="str">
        <f>IFERROR(IF(J8="N/A","übertragen aus Hochbauvorlage",I8*K8*J8),"")</f>
        <v/>
      </c>
      <c r="M8" s="267" t="str">
        <f>IF(E8=1,IF(Erfolgsrechnung!$B$3="wertschöpfungskettenorientiert",'Dropdown input'!$E$8,IF(Erfolgsrechnung!$B$3="sektorübergreifend",'Dropdown input'!$F$8,IF(Erfolgsrechnung!$B$3="auswählen",""))),IF(E8=2,IF(Erfolgsrechnung!$B$3="wertschöpfungskettenorientiert",'Dropdown input'!$E$9,IF(Erfolgsrechnung!$B$3="sektorübergreifend",'Dropdown input'!$F$9,IF(Erfolgsrechnung!$B$3="auswählen",""))),IF(E8=3,IF(Erfolgsrechnung!$B$3="wertschöpfungskettenorientiert",'Dropdown input'!$E$10,IF(Erfolgsrechnung!$B$3="sektorübergreifend",'Dropdown input'!$F$10,IF(Erfolgsrechnung!$B$3="auswählen",""))),IF(E8=4,IF(Erfolgsrechnung!$B$3="wertschöpfungskettenorientiert",'Dropdown input'!$E$11,IF(Erfolgsrechnung!$B$3="sektorübergreifend",'Dropdown input'!$F$11,IF(Erfolgsrechnung!$B$3="auswählen",""))),IF(E8=5,IF(Erfolgsrechnung!$B$3="wertschöpfungskettenorientiert",'Dropdown input'!$E$12,IF(Erfolgsrechnung!$B$3="sektorübergreifend",'Dropdown input'!$F$12,IF(Erfolgsrechnung!$B$3="auswählen",""))),IF(E8=6,IF(Erfolgsrechnung!$B$3="wertschöpfungskettenorientiert",'Dropdown input'!$E$13,IF(Erfolgsrechnung!$B$3="sektorübergreifend",'Dropdown input'!$F$13,IF(Erfolgsrechnung!$B$3="auswählen",""))),IF(E8=7,IF(Erfolgsrechnung!$B$3="wertschöpfungskettenorientiert",'Dropdown input'!$E$14,IF(Erfolgsrechnung!$B$3="sektorübergreifend",'Dropdown input'!$F$14,IF(Erfolgsrechnung!$B$3="auswählen",""))),IF(E8=8,IF(Erfolgsrechnung!$B$3="wertschöpfungskettenorientiert",'Dropdown input'!$E$15,IF(Erfolgsrechnung!$B$3="sektorübergreifend",'Dropdown input'!$F$15,IF(Erfolgsrechnung!$B$3="auswählen",""))),IF(E8=9,IF(Erfolgsrechnung!$B$3="wertschöpfungskettenorientiert",'Dropdown input'!$E$16,IF(Erfolgsrechnung!$B$3="sektorübergreifend",'Dropdown input'!$F$16,IF(Erfolgsrechnung!$B$3="auswählen",""))),IF(E8=10,IF(Erfolgsrechnung!$B$3="wertschöpfungskettenorientiert",'Dropdown input'!$E$17,IF(Erfolgsrechnung!$B$3="sektorübergreifend",'Dropdown input'!$E$17,IF(Erfolgsrechnung!$B$3="auswählen",""))),IF(E8=11,IF(Erfolgsrechnung!$B$3="wertschöpfungskettenorientiert",'Dropdown input'!$E$18,IF(Erfolgsrechnung!$B$3="sektorübergreifend",'Dropdown input'!$F$18,IF(Erfolgsrechnung!$B$3="auswählen",""))),IF(E8="",""))))))))))))</f>
        <v/>
      </c>
      <c r="N8" s="381" t="str">
        <f>IFERROR(IF(J8="N/A",(L8/(K8*I8))*M8+(L8/(K8*I8)),J8+J8*M8),"")</f>
        <v/>
      </c>
      <c r="O8" s="485" t="str">
        <f>IFERROR(I8*(N8*K8),"")</f>
        <v/>
      </c>
      <c r="P8" s="394"/>
      <c r="Q8" s="384" t="str">
        <f>IFERROR((P8+O8)/I8,"")</f>
        <v/>
      </c>
      <c r="R8" s="385" t="str">
        <f t="shared" ref="R8:R16" si="0">IFERROR(IF(Q8&lt;K8*N8,Q8/K8,N8),"")</f>
        <v/>
      </c>
      <c r="S8" s="386" t="str">
        <f t="shared" ref="S8:S16" si="1">IFERROR(R8*I8,"")</f>
        <v/>
      </c>
      <c r="T8" s="387" t="str">
        <f>IFERROR(O8+S8+P8,"")</f>
        <v/>
      </c>
      <c r="U8" s="268" t="str">
        <f t="shared" ref="U8:U17" si="2">IFERROR(T8/B8,"")</f>
        <v/>
      </c>
      <c r="V8" s="388"/>
      <c r="W8" s="389"/>
      <c r="X8" s="389"/>
      <c r="Y8" s="389"/>
      <c r="Z8" s="390" t="str">
        <f t="shared" ref="Z8:Z16" si="3">IFERROR(B8-V8-W8-X8-Y8-T8,"")</f>
        <v/>
      </c>
      <c r="AA8" s="391">
        <f>SUM(V8:Z8)</f>
        <v>0</v>
      </c>
      <c r="AB8" s="388"/>
      <c r="AC8" s="378"/>
      <c r="AD8" s="388"/>
      <c r="AE8" s="378"/>
      <c r="AF8" s="388"/>
      <c r="AG8" s="388"/>
      <c r="AH8" s="392" t="str">
        <f t="shared" ref="AH8:AH16" si="4">IFERROR(IF(AA8=(B8-T8),"Finanzierung=Investitionssumme","Fehler"),"N/A")</f>
        <v>N/A</v>
      </c>
    </row>
    <row r="9" spans="1:107" ht="45" customHeight="1" outlineLevel="1" x14ac:dyDescent="0.3">
      <c r="A9" s="269" t="s">
        <v>125</v>
      </c>
      <c r="B9" s="270"/>
      <c r="C9" s="271" t="s">
        <v>181</v>
      </c>
      <c r="D9" s="376" t="s">
        <v>181</v>
      </c>
      <c r="E9" s="377" t="str">
        <f t="shared" ref="E9:E16" si="5">IF(D9="Gemeinschaftliche Investitionen im Interesse des Gesamtprojekts",1,IF(D9="Aufbau eines Betriebszweiges auf dem Landwirtschaftsbetrieb",2,IF(D9="BZ: Gemeinschaftliche Verarbeitung, Lagerung und Vermarktung regionaler landwirtschaftlicher Erzeugnisse",3,IF(D9="HZ: Gemeinschaftliche Verarbeitung, Lagerung und Vermarktung regionaler landwirtschaftlicher Erzeugnisse",4,IF(D9="Talgebiet: Gemeinschaftliche Verarbeitung, Lagerung und Vermarktung regionaler landwirtschaftlicher Erzeugnisse",5,IF(D9="Weitere Massnahmen im Interesse des Gesamtprojekts (Reduktion mind. 50%)",6,IF(D9="Alpgebäude",7,IF(D9="Einzelbetriebliche Stallbauten Raufutterverzehrer",8,IF(D9="Meliorationen Massnahmen",9,IF(D9="Einzelbetriebliche Massnahmen ökologischer Ziele",10,IF(D9="Einzelbetriebliche Verarbeitung Kleingewerbe",11,IF(D9="…bitte Massnahme auswählen",""))))))))))))</f>
        <v/>
      </c>
      <c r="F9" s="273"/>
      <c r="G9" s="274">
        <f t="shared" ref="G9:G15" si="6">B9-F9</f>
        <v>0</v>
      </c>
      <c r="H9" s="266" t="str">
        <f>IF(E9=1,IF(Erfolgsrechnung!$B$3="wertschöpfungskettenorientiert",'Dropdown input'!$C$8,IF(Erfolgsrechnung!$B$3="sektorübergreifend",'Dropdown input'!$D$8,IF(Erfolgsrechnung!$B$3="auswählen",""))),IF(E9=2,IF(Erfolgsrechnung!$B$3="wertschöpfungskettenorientiert",'Dropdown input'!$C$9,IF(Erfolgsrechnung!$B$3="sektorübergreifend",'Dropdown input'!$D$9,IF(Erfolgsrechnung!$B$3="auswählen",""))),IF(E9=3,IF(Erfolgsrechnung!$B$3="wertschöpfungskettenorientiert",'Dropdown input'!$C$10,IF(Erfolgsrechnung!$B$3="sektorübergreifend",'Dropdown input'!$D$10,IF(Erfolgsrechnung!$B$3="auswählen",""))),IF(E9=4,IF(Erfolgsrechnung!$B$3="wertschöpfungskettenorientiert",'Dropdown input'!$C$11,IF(Erfolgsrechnung!$B$3="sektorübergreifend",'Dropdown input'!$D$11,IF(Erfolgsrechnung!$B$3="auswählen",""))),IF(E9=5,IF(Erfolgsrechnung!$B$3="wertschöpfungskettenorientiert",'Dropdown input'!$C$12,IF(Erfolgsrechnung!$B$3="sektorübergreifend",'Dropdown input'!$D$12,IF(Erfolgsrechnung!$B$3="auswählen",""))),IF(E9=6,IF(Erfolgsrechnung!$B$3="wertschöpfungskettenorientiert",'Dropdown input'!$C$13,IF(Erfolgsrechnung!$B$3="sektorübergreifend",'Dropdown input'!$D$13,IF(Erfolgsrechnung!$B$3="auswählen",""))),IF(E9=7,IF(Erfolgsrechnung!$B$3="wertschöpfungskettenorientiert",'Dropdown input'!$C$14,IF(Erfolgsrechnung!$B$3="sektorübergreifend",'Dropdown input'!$D$14,IF(Erfolgsrechnung!$B$3="auswählen",""))),IF(E9=8,IF(Erfolgsrechnung!$B$3="wertschöpfungskettenorientiert",'Dropdown input'!$C$15,IF(Erfolgsrechnung!$B$3="sektorübergreifend",'Dropdown input'!$D$15,IF(Erfolgsrechnung!$B$3="auswählen",""))),IF(E9=9,IF(Erfolgsrechnung!$B$3="wertschöpfungskettenorientiert",'Dropdown input'!$C$16,IF(Erfolgsrechnung!$B$3="sektorübergreifend",'Dropdown input'!$D$16,IF(Erfolgsrechnung!$B$3="auswählen",""))),IF(E9=10,IF(Erfolgsrechnung!$B$3="wertschöpfungskettenorientiert",'Dropdown input'!$C$17,IF(Erfolgsrechnung!$B$3="sektorübergreifend",'Dropdown input'!$D$17,IF(Erfolgsrechnung!$B$3="auswählen",""))),IF(E9=11,IF(Erfolgsrechnung!$B$3="wertschöpfungskettenorientiert",'Dropdown input'!$C$18,IF(Erfolgsrechnung!$B$3="sektorübergreifend",'Dropdown input'!$D$18,IF(Erfolgsrechnung!$B$3="auswählen",""))),IF(E9="",""))))))))))))</f>
        <v/>
      </c>
      <c r="I9" s="274" t="str">
        <f t="shared" ref="I9:I15" si="7">IFERROR(G9-G9*H9,"")</f>
        <v/>
      </c>
      <c r="J9" s="380" t="str">
        <f t="shared" ref="J9:J16" si="8">IF(E9=1,(IF(C9="Tal",34%,IF(C9="HZ / BZ I",37%,IF(C9="BZ II - IV",40%,)))),IF(E9=2,(IF(C9="Tal",34%,IF(C9="HZ / BZ I",37%,IF(C9="BZ II - IV",40%,)))),IF(E9=3,22%,IF(E9=4,37%,IF(E9=5,34%,IF(E9=6,(IF(C9="Tal",34%,IF(C9="HZ / BZ I",37%,IF(C9="BZ II - IV",40%,)))),IF(E9=7,"N/A",IF(E9=8,"N/A",IF(E9=9,"bitte BLW kontaktieren",IF(E9=10,"N/A",IF(E9=11,22%,IF(E9="",""))))))))))))</f>
        <v/>
      </c>
      <c r="K9" s="382" t="str">
        <f>IF(E9=1,'Dropdown input'!$I$8,IF(E9=2,'Dropdown input'!$I$9,IF(E9=3,'Dropdown input'!$I$10,IF(E9=4,'Dropdown input'!$I$11,IF(E9=5,'Dropdown input'!$I$12,IF(E9=6,'Dropdown input'!$I$13,IF(E9=7,'Dropdown input'!$I$14,IF(E9=8,'Dropdown input'!$I$15,IF(E9=9,"Bitte BLW kontaktieren",IF(E9=11,'Dropdown input'!$I$18,IF(A9=10,'Dropdown input'!$I$17,"")))))))))))</f>
        <v/>
      </c>
      <c r="L9" s="427" t="str">
        <f t="shared" ref="L9:L16" si="9">IFERROR(IF(J9="N/A","übertragen aus Hochbauvorlage",I9*K9*J9),"")</f>
        <v/>
      </c>
      <c r="M9" s="267" t="str">
        <f>IF(E9=1,IF(Erfolgsrechnung!$B$3="wertschöpfungskettenorientiert",'Dropdown input'!$E$8,IF(Erfolgsrechnung!$B$3="sektorübergreifend",'Dropdown input'!$F$8,IF(Erfolgsrechnung!$B$3="auswählen",""))),IF(E9=2,IF(Erfolgsrechnung!$B$3="wertschöpfungskettenorientiert",'Dropdown input'!$E$9,IF(Erfolgsrechnung!$B$3="sektorübergreifend",'Dropdown input'!$F$9,IF(Erfolgsrechnung!$B$3="auswählen",""))),IF(E9=3,IF(Erfolgsrechnung!$B$3="wertschöpfungskettenorientiert",'Dropdown input'!$E$10,IF(Erfolgsrechnung!$B$3="sektorübergreifend",'Dropdown input'!$F$10,IF(Erfolgsrechnung!$B$3="auswählen",""))),IF(E9=4,IF(Erfolgsrechnung!$B$3="wertschöpfungskettenorientiert",'Dropdown input'!$E$11,IF(Erfolgsrechnung!$B$3="sektorübergreifend",'Dropdown input'!$F$11,IF(Erfolgsrechnung!$B$3="auswählen",""))),IF(E9=5,IF(Erfolgsrechnung!$B$3="wertschöpfungskettenorientiert",'Dropdown input'!$E$12,IF(Erfolgsrechnung!$B$3="sektorübergreifend",'Dropdown input'!$F$12,IF(Erfolgsrechnung!$B$3="auswählen",""))),IF(E9=6,IF(Erfolgsrechnung!$B$3="wertschöpfungskettenorientiert",'Dropdown input'!$E$13,IF(Erfolgsrechnung!$B$3="sektorübergreifend",'Dropdown input'!$F$13,IF(Erfolgsrechnung!$B$3="auswählen",""))),IF(E9=7,IF(Erfolgsrechnung!$B$3="wertschöpfungskettenorientiert",'Dropdown input'!$E$14,IF(Erfolgsrechnung!$B$3="sektorübergreifend",'Dropdown input'!$F$14,IF(Erfolgsrechnung!$B$3="auswählen",""))),IF(E9=8,IF(Erfolgsrechnung!$B$3="wertschöpfungskettenorientiert",'Dropdown input'!$E$15,IF(Erfolgsrechnung!$B$3="sektorübergreifend",'Dropdown input'!$F$15,IF(Erfolgsrechnung!$B$3="auswählen",""))),IF(E9=9,IF(Erfolgsrechnung!$B$3="wertschöpfungskettenorientiert",'Dropdown input'!$E$16,IF(Erfolgsrechnung!$B$3="sektorübergreifend",'Dropdown input'!$F$16,IF(Erfolgsrechnung!$B$3="auswählen",""))),IF(E9=10,IF(Erfolgsrechnung!$B$3="wertschöpfungskettenorientiert",'Dropdown input'!$E$17,IF(Erfolgsrechnung!$B$3="sektorübergreifend",'Dropdown input'!$E$17,IF(Erfolgsrechnung!$B$3="auswählen",""))),IF(E9=11,IF(Erfolgsrechnung!$B$3="wertschöpfungskettenorientiert",'Dropdown input'!$E$18,IF(Erfolgsrechnung!$B$3="sektorübergreifend",'Dropdown input'!$F$18,IF(Erfolgsrechnung!$B$3="auswählen",""))),IF(E9="",""))))))))))))</f>
        <v/>
      </c>
      <c r="N9" s="381" t="str">
        <f t="shared" ref="N9:N16" si="10">IFERROR(IF(J9="N/A",(L9/(K9*I9))*M9+(L9/(K9*I9)),J9+J9*M9),"")</f>
        <v/>
      </c>
      <c r="O9" s="485" t="str">
        <f t="shared" ref="O9:O16" si="11">IFERROR(I9*(N9*K9),"")</f>
        <v/>
      </c>
      <c r="P9" s="395"/>
      <c r="Q9" s="373" t="str">
        <f t="shared" ref="Q9:Q16" si="12">IFERROR((P9+O9)/I9,"")</f>
        <v/>
      </c>
      <c r="R9" s="385" t="str">
        <f t="shared" si="0"/>
        <v/>
      </c>
      <c r="S9" s="370" t="str">
        <f t="shared" si="1"/>
        <v/>
      </c>
      <c r="T9" s="275" t="str">
        <f t="shared" ref="T9:T16" si="13">IFERROR(O9+S9+P9,"")</f>
        <v/>
      </c>
      <c r="U9" s="268" t="str">
        <f t="shared" si="2"/>
        <v/>
      </c>
      <c r="V9" s="276"/>
      <c r="W9" s="277"/>
      <c r="X9" s="277"/>
      <c r="Y9" s="277"/>
      <c r="Z9" s="278" t="str">
        <f t="shared" si="3"/>
        <v/>
      </c>
      <c r="AA9" s="279">
        <f t="shared" ref="AA9:AA15" si="14">SUM(V9:Z9)</f>
        <v>0</v>
      </c>
      <c r="AB9" s="276"/>
      <c r="AC9" s="273"/>
      <c r="AD9" s="276"/>
      <c r="AE9" s="273"/>
      <c r="AF9" s="276"/>
      <c r="AG9" s="276"/>
      <c r="AH9" s="280" t="str">
        <f t="shared" si="4"/>
        <v>N/A</v>
      </c>
    </row>
    <row r="10" spans="1:107" ht="45" customHeight="1" outlineLevel="1" x14ac:dyDescent="0.3">
      <c r="A10" s="269" t="s">
        <v>126</v>
      </c>
      <c r="B10" s="270"/>
      <c r="C10" s="271" t="s">
        <v>181</v>
      </c>
      <c r="D10" s="376" t="s">
        <v>181</v>
      </c>
      <c r="E10" s="377" t="str">
        <f t="shared" si="5"/>
        <v/>
      </c>
      <c r="F10" s="273"/>
      <c r="G10" s="274">
        <f t="shared" si="6"/>
        <v>0</v>
      </c>
      <c r="H10" s="266" t="str">
        <f>IF(E10=1,IF(Erfolgsrechnung!$B$3="wertschöpfungskettenorientiert",'Dropdown input'!$C$8,IF(Erfolgsrechnung!$B$3="sektorübergreifend",'Dropdown input'!$D$8,IF(Erfolgsrechnung!$B$3="auswählen",""))),IF(E10=2,IF(Erfolgsrechnung!$B$3="wertschöpfungskettenorientiert",'Dropdown input'!$C$9,IF(Erfolgsrechnung!$B$3="sektorübergreifend",'Dropdown input'!$D$9,IF(Erfolgsrechnung!$B$3="auswählen",""))),IF(E10=3,IF(Erfolgsrechnung!$B$3="wertschöpfungskettenorientiert",'Dropdown input'!$C$10,IF(Erfolgsrechnung!$B$3="sektorübergreifend",'Dropdown input'!$D$10,IF(Erfolgsrechnung!$B$3="auswählen",""))),IF(E10=4,IF(Erfolgsrechnung!$B$3="wertschöpfungskettenorientiert",'Dropdown input'!$C$11,IF(Erfolgsrechnung!$B$3="sektorübergreifend",'Dropdown input'!$D$11,IF(Erfolgsrechnung!$B$3="auswählen",""))),IF(E10=5,IF(Erfolgsrechnung!$B$3="wertschöpfungskettenorientiert",'Dropdown input'!$C$12,IF(Erfolgsrechnung!$B$3="sektorübergreifend",'Dropdown input'!$D$12,IF(Erfolgsrechnung!$B$3="auswählen",""))),IF(E10=6,IF(Erfolgsrechnung!$B$3="wertschöpfungskettenorientiert",'Dropdown input'!$C$13,IF(Erfolgsrechnung!$B$3="sektorübergreifend",'Dropdown input'!$D$13,IF(Erfolgsrechnung!$B$3="auswählen",""))),IF(E10=7,IF(Erfolgsrechnung!$B$3="wertschöpfungskettenorientiert",'Dropdown input'!$C$14,IF(Erfolgsrechnung!$B$3="sektorübergreifend",'Dropdown input'!$D$14,IF(Erfolgsrechnung!$B$3="auswählen",""))),IF(E10=8,IF(Erfolgsrechnung!$B$3="wertschöpfungskettenorientiert",'Dropdown input'!$C$15,IF(Erfolgsrechnung!$B$3="sektorübergreifend",'Dropdown input'!$D$15,IF(Erfolgsrechnung!$B$3="auswählen",""))),IF(E10=9,IF(Erfolgsrechnung!$B$3="wertschöpfungskettenorientiert",'Dropdown input'!$C$16,IF(Erfolgsrechnung!$B$3="sektorübergreifend",'Dropdown input'!$D$16,IF(Erfolgsrechnung!$B$3="auswählen",""))),IF(E10=10,IF(Erfolgsrechnung!$B$3="wertschöpfungskettenorientiert",'Dropdown input'!$C$17,IF(Erfolgsrechnung!$B$3="sektorübergreifend",'Dropdown input'!$D$17,IF(Erfolgsrechnung!$B$3="auswählen",""))),IF(E10=11,IF(Erfolgsrechnung!$B$3="wertschöpfungskettenorientiert",'Dropdown input'!$C$18,IF(Erfolgsrechnung!$B$3="sektorübergreifend",'Dropdown input'!$D$18,IF(Erfolgsrechnung!$B$3="auswählen",""))),IF(E10="",""))))))))))))</f>
        <v/>
      </c>
      <c r="I10" s="274" t="str">
        <f t="shared" si="7"/>
        <v/>
      </c>
      <c r="J10" s="380" t="str">
        <f t="shared" si="8"/>
        <v/>
      </c>
      <c r="K10" s="382" t="str">
        <f>IF(E10=1,'Dropdown input'!$I$8,IF(E10=2,'Dropdown input'!$I$9,IF(E10=3,'Dropdown input'!$I$10,IF(E10=4,'Dropdown input'!$I$11,IF(E10=5,'Dropdown input'!$I$12,IF(E10=6,'Dropdown input'!$I$13,IF(E10=7,'Dropdown input'!$I$14,IF(E10=8,'Dropdown input'!$I$15,IF(E10=9,"Bitte BLW kontaktieren",IF(E10=11,'Dropdown input'!$I$18,IF(A10=10,'Dropdown input'!$I$17,"")))))))))))</f>
        <v/>
      </c>
      <c r="L10" s="427" t="str">
        <f t="shared" si="9"/>
        <v/>
      </c>
      <c r="M10" s="267" t="str">
        <f>IF(E10=1,IF(Erfolgsrechnung!$B$3="wertschöpfungskettenorientiert",'Dropdown input'!$E$8,IF(Erfolgsrechnung!$B$3="sektorübergreifend",'Dropdown input'!$F$8,IF(Erfolgsrechnung!$B$3="auswählen",""))),IF(E10=2,IF(Erfolgsrechnung!$B$3="wertschöpfungskettenorientiert",'Dropdown input'!$E$9,IF(Erfolgsrechnung!$B$3="sektorübergreifend",'Dropdown input'!$F$9,IF(Erfolgsrechnung!$B$3="auswählen",""))),IF(E10=3,IF(Erfolgsrechnung!$B$3="wertschöpfungskettenorientiert",'Dropdown input'!$E$10,IF(Erfolgsrechnung!$B$3="sektorübergreifend",'Dropdown input'!$F$10,IF(Erfolgsrechnung!$B$3="auswählen",""))),IF(E10=4,IF(Erfolgsrechnung!$B$3="wertschöpfungskettenorientiert",'Dropdown input'!$E$11,IF(Erfolgsrechnung!$B$3="sektorübergreifend",'Dropdown input'!$F$11,IF(Erfolgsrechnung!$B$3="auswählen",""))),IF(E10=5,IF(Erfolgsrechnung!$B$3="wertschöpfungskettenorientiert",'Dropdown input'!$E$12,IF(Erfolgsrechnung!$B$3="sektorübergreifend",'Dropdown input'!$F$12,IF(Erfolgsrechnung!$B$3="auswählen",""))),IF(E10=6,IF(Erfolgsrechnung!$B$3="wertschöpfungskettenorientiert",'Dropdown input'!$E$13,IF(Erfolgsrechnung!$B$3="sektorübergreifend",'Dropdown input'!$F$13,IF(Erfolgsrechnung!$B$3="auswählen",""))),IF(E10=7,IF(Erfolgsrechnung!$B$3="wertschöpfungskettenorientiert",'Dropdown input'!$E$14,IF(Erfolgsrechnung!$B$3="sektorübergreifend",'Dropdown input'!$F$14,IF(Erfolgsrechnung!$B$3="auswählen",""))),IF(E10=8,IF(Erfolgsrechnung!$B$3="wertschöpfungskettenorientiert",'Dropdown input'!$E$15,IF(Erfolgsrechnung!$B$3="sektorübergreifend",'Dropdown input'!$F$15,IF(Erfolgsrechnung!$B$3="auswählen",""))),IF(E10=9,IF(Erfolgsrechnung!$B$3="wertschöpfungskettenorientiert",'Dropdown input'!$E$16,IF(Erfolgsrechnung!$B$3="sektorübergreifend",'Dropdown input'!$F$16,IF(Erfolgsrechnung!$B$3="auswählen",""))),IF(E10=10,IF(Erfolgsrechnung!$B$3="wertschöpfungskettenorientiert",'Dropdown input'!$E$17,IF(Erfolgsrechnung!$B$3="sektorübergreifend",'Dropdown input'!$E$17,IF(Erfolgsrechnung!$B$3="auswählen",""))),IF(E10=11,IF(Erfolgsrechnung!$B$3="wertschöpfungskettenorientiert",'Dropdown input'!$E$18,IF(Erfolgsrechnung!$B$3="sektorübergreifend",'Dropdown input'!$F$18,IF(Erfolgsrechnung!$B$3="auswählen",""))),IF(E10="",""))))))))))))</f>
        <v/>
      </c>
      <c r="N10" s="381" t="str">
        <f t="shared" si="10"/>
        <v/>
      </c>
      <c r="O10" s="485" t="str">
        <f t="shared" si="11"/>
        <v/>
      </c>
      <c r="P10" s="395"/>
      <c r="Q10" s="373" t="str">
        <f t="shared" si="12"/>
        <v/>
      </c>
      <c r="R10" s="385" t="str">
        <f t="shared" si="0"/>
        <v/>
      </c>
      <c r="S10" s="370" t="str">
        <f t="shared" si="1"/>
        <v/>
      </c>
      <c r="T10" s="275" t="str">
        <f t="shared" si="13"/>
        <v/>
      </c>
      <c r="U10" s="268" t="str">
        <f t="shared" si="2"/>
        <v/>
      </c>
      <c r="V10" s="276"/>
      <c r="W10" s="277"/>
      <c r="X10" s="277"/>
      <c r="Y10" s="277"/>
      <c r="Z10" s="278" t="str">
        <f t="shared" si="3"/>
        <v/>
      </c>
      <c r="AA10" s="279">
        <f t="shared" si="14"/>
        <v>0</v>
      </c>
      <c r="AB10" s="276"/>
      <c r="AC10" s="273"/>
      <c r="AD10" s="276"/>
      <c r="AE10" s="273"/>
      <c r="AF10" s="276"/>
      <c r="AG10" s="276"/>
      <c r="AH10" s="280" t="str">
        <f t="shared" si="4"/>
        <v>N/A</v>
      </c>
    </row>
    <row r="11" spans="1:107" ht="45" customHeight="1" outlineLevel="1" x14ac:dyDescent="0.3">
      <c r="A11" s="269" t="s">
        <v>127</v>
      </c>
      <c r="B11" s="270"/>
      <c r="C11" s="271" t="s">
        <v>181</v>
      </c>
      <c r="D11" s="376" t="s">
        <v>181</v>
      </c>
      <c r="E11" s="377" t="str">
        <f t="shared" si="5"/>
        <v/>
      </c>
      <c r="F11" s="273"/>
      <c r="G11" s="274">
        <f t="shared" si="6"/>
        <v>0</v>
      </c>
      <c r="H11" s="266" t="str">
        <f>IF(E11=1,IF(Erfolgsrechnung!$B$3="wertschöpfungskettenorientiert",'Dropdown input'!$C$8,IF(Erfolgsrechnung!$B$3="sektorübergreifend",'Dropdown input'!$D$8,IF(Erfolgsrechnung!$B$3="auswählen",""))),IF(E11=2,IF(Erfolgsrechnung!$B$3="wertschöpfungskettenorientiert",'Dropdown input'!$C$9,IF(Erfolgsrechnung!$B$3="sektorübergreifend",'Dropdown input'!$D$9,IF(Erfolgsrechnung!$B$3="auswählen",""))),IF(E11=3,IF(Erfolgsrechnung!$B$3="wertschöpfungskettenorientiert",'Dropdown input'!$C$10,IF(Erfolgsrechnung!$B$3="sektorübergreifend",'Dropdown input'!$D$10,IF(Erfolgsrechnung!$B$3="auswählen",""))),IF(E11=4,IF(Erfolgsrechnung!$B$3="wertschöpfungskettenorientiert",'Dropdown input'!$C$11,IF(Erfolgsrechnung!$B$3="sektorübergreifend",'Dropdown input'!$D$11,IF(Erfolgsrechnung!$B$3="auswählen",""))),IF(E11=5,IF(Erfolgsrechnung!$B$3="wertschöpfungskettenorientiert",'Dropdown input'!$C$12,IF(Erfolgsrechnung!$B$3="sektorübergreifend",'Dropdown input'!$D$12,IF(Erfolgsrechnung!$B$3="auswählen",""))),IF(E11=6,IF(Erfolgsrechnung!$B$3="wertschöpfungskettenorientiert",'Dropdown input'!$C$13,IF(Erfolgsrechnung!$B$3="sektorübergreifend",'Dropdown input'!$D$13,IF(Erfolgsrechnung!$B$3="auswählen",""))),IF(E11=7,IF(Erfolgsrechnung!$B$3="wertschöpfungskettenorientiert",'Dropdown input'!$C$14,IF(Erfolgsrechnung!$B$3="sektorübergreifend",'Dropdown input'!$D$14,IF(Erfolgsrechnung!$B$3="auswählen",""))),IF(E11=8,IF(Erfolgsrechnung!$B$3="wertschöpfungskettenorientiert",'Dropdown input'!$C$15,IF(Erfolgsrechnung!$B$3="sektorübergreifend",'Dropdown input'!$D$15,IF(Erfolgsrechnung!$B$3="auswählen",""))),IF(E11=9,IF(Erfolgsrechnung!$B$3="wertschöpfungskettenorientiert",'Dropdown input'!$C$16,IF(Erfolgsrechnung!$B$3="sektorübergreifend",'Dropdown input'!$D$16,IF(Erfolgsrechnung!$B$3="auswählen",""))),IF(E11=10,IF(Erfolgsrechnung!$B$3="wertschöpfungskettenorientiert",'Dropdown input'!$C$17,IF(Erfolgsrechnung!$B$3="sektorübergreifend",'Dropdown input'!$D$17,IF(Erfolgsrechnung!$B$3="auswählen",""))),IF(E11=11,IF(Erfolgsrechnung!$B$3="wertschöpfungskettenorientiert",'Dropdown input'!$C$18,IF(Erfolgsrechnung!$B$3="sektorübergreifend",'Dropdown input'!$D$18,IF(Erfolgsrechnung!$B$3="auswählen",""))),IF(E11="",""))))))))))))</f>
        <v/>
      </c>
      <c r="I11" s="274" t="str">
        <f t="shared" si="7"/>
        <v/>
      </c>
      <c r="J11" s="380" t="str">
        <f t="shared" si="8"/>
        <v/>
      </c>
      <c r="K11" s="382" t="str">
        <f>IF(E11=1,'Dropdown input'!$I$8,IF(E11=2,'Dropdown input'!$I$9,IF(E11=3,'Dropdown input'!$I$10,IF(E11=4,'Dropdown input'!$I$11,IF(E11=5,'Dropdown input'!$I$12,IF(E11=6,'Dropdown input'!$I$13,IF(E11=7,'Dropdown input'!$I$14,IF(E11=8,'Dropdown input'!$I$15,IF(E11=9,"Bitte BLW kontaktieren",IF(E11=11,'Dropdown input'!$I$18,IF(A11=10,'Dropdown input'!$I$17,"")))))))))))</f>
        <v/>
      </c>
      <c r="L11" s="427" t="str">
        <f t="shared" si="9"/>
        <v/>
      </c>
      <c r="M11" s="267" t="str">
        <f>IF(E11=1,IF(Erfolgsrechnung!$B$3="wertschöpfungskettenorientiert",'Dropdown input'!$E$8,IF(Erfolgsrechnung!$B$3="sektorübergreifend",'Dropdown input'!$F$8,IF(Erfolgsrechnung!$B$3="auswählen",""))),IF(E11=2,IF(Erfolgsrechnung!$B$3="wertschöpfungskettenorientiert",'Dropdown input'!$E$9,IF(Erfolgsrechnung!$B$3="sektorübergreifend",'Dropdown input'!$F$9,IF(Erfolgsrechnung!$B$3="auswählen",""))),IF(E11=3,IF(Erfolgsrechnung!$B$3="wertschöpfungskettenorientiert",'Dropdown input'!$E$10,IF(Erfolgsrechnung!$B$3="sektorübergreifend",'Dropdown input'!$F$10,IF(Erfolgsrechnung!$B$3="auswählen",""))),IF(E11=4,IF(Erfolgsrechnung!$B$3="wertschöpfungskettenorientiert",'Dropdown input'!$E$11,IF(Erfolgsrechnung!$B$3="sektorübergreifend",'Dropdown input'!$F$11,IF(Erfolgsrechnung!$B$3="auswählen",""))),IF(E11=5,IF(Erfolgsrechnung!$B$3="wertschöpfungskettenorientiert",'Dropdown input'!$E$12,IF(Erfolgsrechnung!$B$3="sektorübergreifend",'Dropdown input'!$F$12,IF(Erfolgsrechnung!$B$3="auswählen",""))),IF(E11=6,IF(Erfolgsrechnung!$B$3="wertschöpfungskettenorientiert",'Dropdown input'!$E$13,IF(Erfolgsrechnung!$B$3="sektorübergreifend",'Dropdown input'!$F$13,IF(Erfolgsrechnung!$B$3="auswählen",""))),IF(E11=7,IF(Erfolgsrechnung!$B$3="wertschöpfungskettenorientiert",'Dropdown input'!$E$14,IF(Erfolgsrechnung!$B$3="sektorübergreifend",'Dropdown input'!$F$14,IF(Erfolgsrechnung!$B$3="auswählen",""))),IF(E11=8,IF(Erfolgsrechnung!$B$3="wertschöpfungskettenorientiert",'Dropdown input'!$E$15,IF(Erfolgsrechnung!$B$3="sektorübergreifend",'Dropdown input'!$F$15,IF(Erfolgsrechnung!$B$3="auswählen",""))),IF(E11=9,IF(Erfolgsrechnung!$B$3="wertschöpfungskettenorientiert",'Dropdown input'!$E$16,IF(Erfolgsrechnung!$B$3="sektorübergreifend",'Dropdown input'!$F$16,IF(Erfolgsrechnung!$B$3="auswählen",""))),IF(E11=10,IF(Erfolgsrechnung!$B$3="wertschöpfungskettenorientiert",'Dropdown input'!$E$17,IF(Erfolgsrechnung!$B$3="sektorübergreifend",'Dropdown input'!$E$17,IF(Erfolgsrechnung!$B$3="auswählen",""))),IF(E11=11,IF(Erfolgsrechnung!$B$3="wertschöpfungskettenorientiert",'Dropdown input'!$E$18,IF(Erfolgsrechnung!$B$3="sektorübergreifend",'Dropdown input'!$F$18,IF(Erfolgsrechnung!$B$3="auswählen",""))),IF(E11="",""))))))))))))</f>
        <v/>
      </c>
      <c r="N11" s="381" t="str">
        <f t="shared" si="10"/>
        <v/>
      </c>
      <c r="O11" s="485" t="str">
        <f>IFERROR(I11*(N11*K11),"")</f>
        <v/>
      </c>
      <c r="P11" s="395"/>
      <c r="Q11" s="373" t="str">
        <f t="shared" si="12"/>
        <v/>
      </c>
      <c r="R11" s="385" t="str">
        <f t="shared" si="0"/>
        <v/>
      </c>
      <c r="S11" s="370" t="str">
        <f t="shared" si="1"/>
        <v/>
      </c>
      <c r="T11" s="275" t="str">
        <f t="shared" si="13"/>
        <v/>
      </c>
      <c r="U11" s="268" t="str">
        <f t="shared" si="2"/>
        <v/>
      </c>
      <c r="V11" s="276"/>
      <c r="W11" s="277"/>
      <c r="X11" s="277"/>
      <c r="Y11" s="277"/>
      <c r="Z11" s="278" t="str">
        <f t="shared" si="3"/>
        <v/>
      </c>
      <c r="AA11" s="279">
        <f t="shared" si="14"/>
        <v>0</v>
      </c>
      <c r="AB11" s="276"/>
      <c r="AC11" s="273"/>
      <c r="AD11" s="276"/>
      <c r="AE11" s="273"/>
      <c r="AF11" s="276"/>
      <c r="AG11" s="276"/>
      <c r="AH11" s="280" t="str">
        <f t="shared" si="4"/>
        <v>N/A</v>
      </c>
    </row>
    <row r="12" spans="1:107" ht="45" customHeight="1" outlineLevel="1" x14ac:dyDescent="0.3">
      <c r="A12" s="269" t="s">
        <v>137</v>
      </c>
      <c r="B12" s="270"/>
      <c r="C12" s="271" t="s">
        <v>181</v>
      </c>
      <c r="D12" s="376" t="s">
        <v>181</v>
      </c>
      <c r="E12" s="377" t="str">
        <f t="shared" si="5"/>
        <v/>
      </c>
      <c r="F12" s="273"/>
      <c r="G12" s="274">
        <f t="shared" si="6"/>
        <v>0</v>
      </c>
      <c r="H12" s="266" t="str">
        <f>IF(E12=1,IF(Erfolgsrechnung!$B$3="wertschöpfungskettenorientiert",'Dropdown input'!$C$8,IF(Erfolgsrechnung!$B$3="sektorübergreifend",'Dropdown input'!$D$8,IF(Erfolgsrechnung!$B$3="auswählen",""))),IF(E12=2,IF(Erfolgsrechnung!$B$3="wertschöpfungskettenorientiert",'Dropdown input'!$C$9,IF(Erfolgsrechnung!$B$3="sektorübergreifend",'Dropdown input'!$D$9,IF(Erfolgsrechnung!$B$3="auswählen",""))),IF(E12=3,IF(Erfolgsrechnung!$B$3="wertschöpfungskettenorientiert",'Dropdown input'!$C$10,IF(Erfolgsrechnung!$B$3="sektorübergreifend",'Dropdown input'!$D$10,IF(Erfolgsrechnung!$B$3="auswählen",""))),IF(E12=4,IF(Erfolgsrechnung!$B$3="wertschöpfungskettenorientiert",'Dropdown input'!$C$11,IF(Erfolgsrechnung!$B$3="sektorübergreifend",'Dropdown input'!$D$11,IF(Erfolgsrechnung!$B$3="auswählen",""))),IF(E12=5,IF(Erfolgsrechnung!$B$3="wertschöpfungskettenorientiert",'Dropdown input'!$C$12,IF(Erfolgsrechnung!$B$3="sektorübergreifend",'Dropdown input'!$D$12,IF(Erfolgsrechnung!$B$3="auswählen",""))),IF(E12=6,IF(Erfolgsrechnung!$B$3="wertschöpfungskettenorientiert",'Dropdown input'!$C$13,IF(Erfolgsrechnung!$B$3="sektorübergreifend",'Dropdown input'!$D$13,IF(Erfolgsrechnung!$B$3="auswählen",""))),IF(E12=7,IF(Erfolgsrechnung!$B$3="wertschöpfungskettenorientiert",'Dropdown input'!$C$14,IF(Erfolgsrechnung!$B$3="sektorübergreifend",'Dropdown input'!$D$14,IF(Erfolgsrechnung!$B$3="auswählen",""))),IF(E12=8,IF(Erfolgsrechnung!$B$3="wertschöpfungskettenorientiert",'Dropdown input'!$C$15,IF(Erfolgsrechnung!$B$3="sektorübergreifend",'Dropdown input'!$D$15,IF(Erfolgsrechnung!$B$3="auswählen",""))),IF(E12=9,IF(Erfolgsrechnung!$B$3="wertschöpfungskettenorientiert",'Dropdown input'!$C$16,IF(Erfolgsrechnung!$B$3="sektorübergreifend",'Dropdown input'!$D$16,IF(Erfolgsrechnung!$B$3="auswählen",""))),IF(E12=10,IF(Erfolgsrechnung!$B$3="wertschöpfungskettenorientiert",'Dropdown input'!$C$17,IF(Erfolgsrechnung!$B$3="sektorübergreifend",'Dropdown input'!$D$17,IF(Erfolgsrechnung!$B$3="auswählen",""))),IF(E12=11,IF(Erfolgsrechnung!$B$3="wertschöpfungskettenorientiert",'Dropdown input'!$C$18,IF(Erfolgsrechnung!$B$3="sektorübergreifend",'Dropdown input'!$D$18,IF(Erfolgsrechnung!$B$3="auswählen",""))),IF(E12="",""))))))))))))</f>
        <v/>
      </c>
      <c r="I12" s="274" t="str">
        <f t="shared" si="7"/>
        <v/>
      </c>
      <c r="J12" s="380" t="str">
        <f t="shared" si="8"/>
        <v/>
      </c>
      <c r="K12" s="382" t="str">
        <f>IF(E12=1,'Dropdown input'!$I$8,IF(E12=2,'Dropdown input'!$I$9,IF(E12=3,'Dropdown input'!$I$10,IF(E12=4,'Dropdown input'!$I$11,IF(E12=5,'Dropdown input'!$I$12,IF(E12=6,'Dropdown input'!$I$13,IF(E12=7,'Dropdown input'!$I$14,IF(E12=8,'Dropdown input'!$I$15,IF(E12=9,"Bitte BLW kontaktieren",IF(E12=11,'Dropdown input'!$I$18,IF(A12=10,'Dropdown input'!$I$17,"")))))))))))</f>
        <v/>
      </c>
      <c r="L12" s="427" t="str">
        <f t="shared" si="9"/>
        <v/>
      </c>
      <c r="M12" s="267" t="str">
        <f>IF(E12=1,IF(Erfolgsrechnung!$B$3="wertschöpfungskettenorientiert",'Dropdown input'!$E$8,IF(Erfolgsrechnung!$B$3="sektorübergreifend",'Dropdown input'!$F$8,IF(Erfolgsrechnung!$B$3="auswählen",""))),IF(E12=2,IF(Erfolgsrechnung!$B$3="wertschöpfungskettenorientiert",'Dropdown input'!$E$9,IF(Erfolgsrechnung!$B$3="sektorübergreifend",'Dropdown input'!$F$9,IF(Erfolgsrechnung!$B$3="auswählen",""))),IF(E12=3,IF(Erfolgsrechnung!$B$3="wertschöpfungskettenorientiert",'Dropdown input'!$E$10,IF(Erfolgsrechnung!$B$3="sektorübergreifend",'Dropdown input'!$F$10,IF(Erfolgsrechnung!$B$3="auswählen",""))),IF(E12=4,IF(Erfolgsrechnung!$B$3="wertschöpfungskettenorientiert",'Dropdown input'!$E$11,IF(Erfolgsrechnung!$B$3="sektorübergreifend",'Dropdown input'!$F$11,IF(Erfolgsrechnung!$B$3="auswählen",""))),IF(E12=5,IF(Erfolgsrechnung!$B$3="wertschöpfungskettenorientiert",'Dropdown input'!$E$12,IF(Erfolgsrechnung!$B$3="sektorübergreifend",'Dropdown input'!$F$12,IF(Erfolgsrechnung!$B$3="auswählen",""))),IF(E12=6,IF(Erfolgsrechnung!$B$3="wertschöpfungskettenorientiert",'Dropdown input'!$E$13,IF(Erfolgsrechnung!$B$3="sektorübergreifend",'Dropdown input'!$F$13,IF(Erfolgsrechnung!$B$3="auswählen",""))),IF(E12=7,IF(Erfolgsrechnung!$B$3="wertschöpfungskettenorientiert",'Dropdown input'!$E$14,IF(Erfolgsrechnung!$B$3="sektorübergreifend",'Dropdown input'!$F$14,IF(Erfolgsrechnung!$B$3="auswählen",""))),IF(E12=8,IF(Erfolgsrechnung!$B$3="wertschöpfungskettenorientiert",'Dropdown input'!$E$15,IF(Erfolgsrechnung!$B$3="sektorübergreifend",'Dropdown input'!$F$15,IF(Erfolgsrechnung!$B$3="auswählen",""))),IF(E12=9,IF(Erfolgsrechnung!$B$3="wertschöpfungskettenorientiert",'Dropdown input'!$E$16,IF(Erfolgsrechnung!$B$3="sektorübergreifend",'Dropdown input'!$F$16,IF(Erfolgsrechnung!$B$3="auswählen",""))),IF(E12=10,IF(Erfolgsrechnung!$B$3="wertschöpfungskettenorientiert",'Dropdown input'!$E$17,IF(Erfolgsrechnung!$B$3="sektorübergreifend",'Dropdown input'!$E$17,IF(Erfolgsrechnung!$B$3="auswählen",""))),IF(E12=11,IF(Erfolgsrechnung!$B$3="wertschöpfungskettenorientiert",'Dropdown input'!$E$18,IF(Erfolgsrechnung!$B$3="sektorübergreifend",'Dropdown input'!$F$18,IF(Erfolgsrechnung!$B$3="auswählen",""))),IF(E12="",""))))))))))))</f>
        <v/>
      </c>
      <c r="N12" s="381" t="str">
        <f t="shared" si="10"/>
        <v/>
      </c>
      <c r="O12" s="485" t="str">
        <f t="shared" si="11"/>
        <v/>
      </c>
      <c r="P12" s="395"/>
      <c r="Q12" s="373" t="str">
        <f t="shared" si="12"/>
        <v/>
      </c>
      <c r="R12" s="385" t="str">
        <f t="shared" si="0"/>
        <v/>
      </c>
      <c r="S12" s="370" t="str">
        <f t="shared" si="1"/>
        <v/>
      </c>
      <c r="T12" s="275" t="str">
        <f t="shared" si="13"/>
        <v/>
      </c>
      <c r="U12" s="268" t="str">
        <f t="shared" si="2"/>
        <v/>
      </c>
      <c r="V12" s="276"/>
      <c r="W12" s="277"/>
      <c r="X12" s="277"/>
      <c r="Y12" s="277"/>
      <c r="Z12" s="278" t="str">
        <f t="shared" si="3"/>
        <v/>
      </c>
      <c r="AA12" s="279">
        <f t="shared" si="14"/>
        <v>0</v>
      </c>
      <c r="AB12" s="276"/>
      <c r="AC12" s="273"/>
      <c r="AD12" s="276"/>
      <c r="AE12" s="273"/>
      <c r="AF12" s="276"/>
      <c r="AG12" s="276"/>
      <c r="AH12" s="280" t="str">
        <f t="shared" si="4"/>
        <v>N/A</v>
      </c>
    </row>
    <row r="13" spans="1:107" ht="45" customHeight="1" outlineLevel="1" x14ac:dyDescent="0.3">
      <c r="A13" s="269" t="s">
        <v>145</v>
      </c>
      <c r="B13" s="270"/>
      <c r="C13" s="271" t="s">
        <v>181</v>
      </c>
      <c r="D13" s="376" t="s">
        <v>181</v>
      </c>
      <c r="E13" s="377" t="str">
        <f t="shared" si="5"/>
        <v/>
      </c>
      <c r="F13" s="273"/>
      <c r="G13" s="274">
        <f t="shared" si="6"/>
        <v>0</v>
      </c>
      <c r="H13" s="266" t="str">
        <f>IF(E13=1,IF(Erfolgsrechnung!$B$3="wertschöpfungskettenorientiert",'Dropdown input'!$C$8,IF(Erfolgsrechnung!$B$3="sektorübergreifend",'Dropdown input'!$D$8,IF(Erfolgsrechnung!$B$3="auswählen",""))),IF(E13=2,IF(Erfolgsrechnung!$B$3="wertschöpfungskettenorientiert",'Dropdown input'!$C$9,IF(Erfolgsrechnung!$B$3="sektorübergreifend",'Dropdown input'!$D$9,IF(Erfolgsrechnung!$B$3="auswählen",""))),IF(E13=3,IF(Erfolgsrechnung!$B$3="wertschöpfungskettenorientiert",'Dropdown input'!$C$10,IF(Erfolgsrechnung!$B$3="sektorübergreifend",'Dropdown input'!$D$10,IF(Erfolgsrechnung!$B$3="auswählen",""))),IF(E13=4,IF(Erfolgsrechnung!$B$3="wertschöpfungskettenorientiert",'Dropdown input'!$C$11,IF(Erfolgsrechnung!$B$3="sektorübergreifend",'Dropdown input'!$D$11,IF(Erfolgsrechnung!$B$3="auswählen",""))),IF(E13=5,IF(Erfolgsrechnung!$B$3="wertschöpfungskettenorientiert",'Dropdown input'!$C$12,IF(Erfolgsrechnung!$B$3="sektorübergreifend",'Dropdown input'!$D$12,IF(Erfolgsrechnung!$B$3="auswählen",""))),IF(E13=6,IF(Erfolgsrechnung!$B$3="wertschöpfungskettenorientiert",'Dropdown input'!$C$13,IF(Erfolgsrechnung!$B$3="sektorübergreifend",'Dropdown input'!$D$13,IF(Erfolgsrechnung!$B$3="auswählen",""))),IF(E13=7,IF(Erfolgsrechnung!$B$3="wertschöpfungskettenorientiert",'Dropdown input'!$C$14,IF(Erfolgsrechnung!$B$3="sektorübergreifend",'Dropdown input'!$D$14,IF(Erfolgsrechnung!$B$3="auswählen",""))),IF(E13=8,IF(Erfolgsrechnung!$B$3="wertschöpfungskettenorientiert",'Dropdown input'!$C$15,IF(Erfolgsrechnung!$B$3="sektorübergreifend",'Dropdown input'!$D$15,IF(Erfolgsrechnung!$B$3="auswählen",""))),IF(E13=9,IF(Erfolgsrechnung!$B$3="wertschöpfungskettenorientiert",'Dropdown input'!$C$16,IF(Erfolgsrechnung!$B$3="sektorübergreifend",'Dropdown input'!$D$16,IF(Erfolgsrechnung!$B$3="auswählen",""))),IF(E13=10,IF(Erfolgsrechnung!$B$3="wertschöpfungskettenorientiert",'Dropdown input'!$C$17,IF(Erfolgsrechnung!$B$3="sektorübergreifend",'Dropdown input'!$D$17,IF(Erfolgsrechnung!$B$3="auswählen",""))),IF(E13=11,IF(Erfolgsrechnung!$B$3="wertschöpfungskettenorientiert",'Dropdown input'!$C$18,IF(Erfolgsrechnung!$B$3="sektorübergreifend",'Dropdown input'!$D$18,IF(Erfolgsrechnung!$B$3="auswählen",""))),IF(E13="",""))))))))))))</f>
        <v/>
      </c>
      <c r="I13" s="274" t="str">
        <f t="shared" si="7"/>
        <v/>
      </c>
      <c r="J13" s="380" t="str">
        <f t="shared" si="8"/>
        <v/>
      </c>
      <c r="K13" s="382" t="str">
        <f>IF(E13=1,'Dropdown input'!$I$8,IF(E13=2,'Dropdown input'!$I$9,IF(E13=3,'Dropdown input'!$I$10,IF(E13=4,'Dropdown input'!$I$11,IF(E13=5,'Dropdown input'!$I$12,IF(E13=6,'Dropdown input'!$I$13,IF(E13=7,'Dropdown input'!$I$14,IF(E13=8,'Dropdown input'!$I$15,IF(E13=9,"Bitte BLW kontaktieren",IF(E13=11,'Dropdown input'!$I$18,IF(A13=10,'Dropdown input'!$I$17,"")))))))))))</f>
        <v/>
      </c>
      <c r="L13" s="427" t="str">
        <f t="shared" si="9"/>
        <v/>
      </c>
      <c r="M13" s="267" t="str">
        <f>IF(E13=1,IF(Erfolgsrechnung!$B$3="wertschöpfungskettenorientiert",'Dropdown input'!$E$8,IF(Erfolgsrechnung!$B$3="sektorübergreifend",'Dropdown input'!$F$8,IF(Erfolgsrechnung!$B$3="auswählen",""))),IF(E13=2,IF(Erfolgsrechnung!$B$3="wertschöpfungskettenorientiert",'Dropdown input'!$E$9,IF(Erfolgsrechnung!$B$3="sektorübergreifend",'Dropdown input'!$F$9,IF(Erfolgsrechnung!$B$3="auswählen",""))),IF(E13=3,IF(Erfolgsrechnung!$B$3="wertschöpfungskettenorientiert",'Dropdown input'!$E$10,IF(Erfolgsrechnung!$B$3="sektorübergreifend",'Dropdown input'!$F$10,IF(Erfolgsrechnung!$B$3="auswählen",""))),IF(E13=4,IF(Erfolgsrechnung!$B$3="wertschöpfungskettenorientiert",'Dropdown input'!$E$11,IF(Erfolgsrechnung!$B$3="sektorübergreifend",'Dropdown input'!$F$11,IF(Erfolgsrechnung!$B$3="auswählen",""))),IF(E13=5,IF(Erfolgsrechnung!$B$3="wertschöpfungskettenorientiert",'Dropdown input'!$E$12,IF(Erfolgsrechnung!$B$3="sektorübergreifend",'Dropdown input'!$F$12,IF(Erfolgsrechnung!$B$3="auswählen",""))),IF(E13=6,IF(Erfolgsrechnung!$B$3="wertschöpfungskettenorientiert",'Dropdown input'!$E$13,IF(Erfolgsrechnung!$B$3="sektorübergreifend",'Dropdown input'!$F$13,IF(Erfolgsrechnung!$B$3="auswählen",""))),IF(E13=7,IF(Erfolgsrechnung!$B$3="wertschöpfungskettenorientiert",'Dropdown input'!$E$14,IF(Erfolgsrechnung!$B$3="sektorübergreifend",'Dropdown input'!$F$14,IF(Erfolgsrechnung!$B$3="auswählen",""))),IF(E13=8,IF(Erfolgsrechnung!$B$3="wertschöpfungskettenorientiert",'Dropdown input'!$E$15,IF(Erfolgsrechnung!$B$3="sektorübergreifend",'Dropdown input'!$F$15,IF(Erfolgsrechnung!$B$3="auswählen",""))),IF(E13=9,IF(Erfolgsrechnung!$B$3="wertschöpfungskettenorientiert",'Dropdown input'!$E$16,IF(Erfolgsrechnung!$B$3="sektorübergreifend",'Dropdown input'!$F$16,IF(Erfolgsrechnung!$B$3="auswählen",""))),IF(E13=10,IF(Erfolgsrechnung!$B$3="wertschöpfungskettenorientiert",'Dropdown input'!$E$17,IF(Erfolgsrechnung!$B$3="sektorübergreifend",'Dropdown input'!$E$17,IF(Erfolgsrechnung!$B$3="auswählen",""))),IF(E13=11,IF(Erfolgsrechnung!$B$3="wertschöpfungskettenorientiert",'Dropdown input'!$E$18,IF(Erfolgsrechnung!$B$3="sektorübergreifend",'Dropdown input'!$F$18,IF(Erfolgsrechnung!$B$3="auswählen",""))),IF(E13="",""))))))))))))</f>
        <v/>
      </c>
      <c r="N13" s="381" t="str">
        <f t="shared" si="10"/>
        <v/>
      </c>
      <c r="O13" s="485" t="str">
        <f t="shared" si="11"/>
        <v/>
      </c>
      <c r="P13" s="395"/>
      <c r="Q13" s="373" t="str">
        <f t="shared" si="12"/>
        <v/>
      </c>
      <c r="R13" s="385" t="str">
        <f t="shared" si="0"/>
        <v/>
      </c>
      <c r="S13" s="370" t="str">
        <f t="shared" si="1"/>
        <v/>
      </c>
      <c r="T13" s="275" t="str">
        <f t="shared" si="13"/>
        <v/>
      </c>
      <c r="U13" s="268" t="str">
        <f t="shared" si="2"/>
        <v/>
      </c>
      <c r="V13" s="276"/>
      <c r="W13" s="277"/>
      <c r="X13" s="277"/>
      <c r="Y13" s="277"/>
      <c r="Z13" s="278" t="str">
        <f t="shared" si="3"/>
        <v/>
      </c>
      <c r="AA13" s="279">
        <f t="shared" si="14"/>
        <v>0</v>
      </c>
      <c r="AB13" s="276"/>
      <c r="AC13" s="273"/>
      <c r="AD13" s="276"/>
      <c r="AE13" s="273"/>
      <c r="AF13" s="276"/>
      <c r="AG13" s="276"/>
      <c r="AH13" s="280" t="str">
        <f t="shared" si="4"/>
        <v>N/A</v>
      </c>
    </row>
    <row r="14" spans="1:107" ht="45" customHeight="1" outlineLevel="1" x14ac:dyDescent="0.3">
      <c r="A14" s="269" t="s">
        <v>146</v>
      </c>
      <c r="B14" s="270"/>
      <c r="C14" s="271" t="s">
        <v>181</v>
      </c>
      <c r="D14" s="376" t="s">
        <v>181</v>
      </c>
      <c r="E14" s="377" t="str">
        <f t="shared" si="5"/>
        <v/>
      </c>
      <c r="F14" s="273"/>
      <c r="G14" s="274">
        <f t="shared" si="6"/>
        <v>0</v>
      </c>
      <c r="H14" s="266" t="str">
        <f>IF(E14=1,IF(Erfolgsrechnung!$B$3="wertschöpfungskettenorientiert",'Dropdown input'!$C$8,IF(Erfolgsrechnung!$B$3="sektorübergreifend",'Dropdown input'!$D$8,IF(Erfolgsrechnung!$B$3="auswählen",""))),IF(E14=2,IF(Erfolgsrechnung!$B$3="wertschöpfungskettenorientiert",'Dropdown input'!$C$9,IF(Erfolgsrechnung!$B$3="sektorübergreifend",'Dropdown input'!$D$9,IF(Erfolgsrechnung!$B$3="auswählen",""))),IF(E14=3,IF(Erfolgsrechnung!$B$3="wertschöpfungskettenorientiert",'Dropdown input'!$C$10,IF(Erfolgsrechnung!$B$3="sektorübergreifend",'Dropdown input'!$D$10,IF(Erfolgsrechnung!$B$3="auswählen",""))),IF(E14=4,IF(Erfolgsrechnung!$B$3="wertschöpfungskettenorientiert",'Dropdown input'!$C$11,IF(Erfolgsrechnung!$B$3="sektorübergreifend",'Dropdown input'!$D$11,IF(Erfolgsrechnung!$B$3="auswählen",""))),IF(E14=5,IF(Erfolgsrechnung!$B$3="wertschöpfungskettenorientiert",'Dropdown input'!$C$12,IF(Erfolgsrechnung!$B$3="sektorübergreifend",'Dropdown input'!$D$12,IF(Erfolgsrechnung!$B$3="auswählen",""))),IF(E14=6,IF(Erfolgsrechnung!$B$3="wertschöpfungskettenorientiert",'Dropdown input'!$C$13,IF(Erfolgsrechnung!$B$3="sektorübergreifend",'Dropdown input'!$D$13,IF(Erfolgsrechnung!$B$3="auswählen",""))),IF(E14=7,IF(Erfolgsrechnung!$B$3="wertschöpfungskettenorientiert",'Dropdown input'!$C$14,IF(Erfolgsrechnung!$B$3="sektorübergreifend",'Dropdown input'!$D$14,IF(Erfolgsrechnung!$B$3="auswählen",""))),IF(E14=8,IF(Erfolgsrechnung!$B$3="wertschöpfungskettenorientiert",'Dropdown input'!$C$15,IF(Erfolgsrechnung!$B$3="sektorübergreifend",'Dropdown input'!$D$15,IF(Erfolgsrechnung!$B$3="auswählen",""))),IF(E14=9,IF(Erfolgsrechnung!$B$3="wertschöpfungskettenorientiert",'Dropdown input'!$C$16,IF(Erfolgsrechnung!$B$3="sektorübergreifend",'Dropdown input'!$D$16,IF(Erfolgsrechnung!$B$3="auswählen",""))),IF(E14=10,IF(Erfolgsrechnung!$B$3="wertschöpfungskettenorientiert",'Dropdown input'!$C$17,IF(Erfolgsrechnung!$B$3="sektorübergreifend",'Dropdown input'!$D$17,IF(Erfolgsrechnung!$B$3="auswählen",""))),IF(E14=11,IF(Erfolgsrechnung!$B$3="wertschöpfungskettenorientiert",'Dropdown input'!$C$18,IF(Erfolgsrechnung!$B$3="sektorübergreifend",'Dropdown input'!$D$18,IF(Erfolgsrechnung!$B$3="auswählen",""))),IF(E14="",""))))))))))))</f>
        <v/>
      </c>
      <c r="I14" s="274" t="str">
        <f t="shared" si="7"/>
        <v/>
      </c>
      <c r="J14" s="380" t="str">
        <f t="shared" si="8"/>
        <v/>
      </c>
      <c r="K14" s="382" t="str">
        <f>IF(E14=1,'Dropdown input'!$I$8,IF(E14=2,'Dropdown input'!$I$9,IF(E14=3,'Dropdown input'!$I$10,IF(E14=4,'Dropdown input'!$I$11,IF(E14=5,'Dropdown input'!$I$12,IF(E14=6,'Dropdown input'!$I$13,IF(E14=7,'Dropdown input'!$I$14,IF(E14=8,'Dropdown input'!$I$15,IF(E14=9,"Bitte BLW kontaktieren",IF(E14=11,'Dropdown input'!$I$18,IF(A14=10,'Dropdown input'!$I$17,"")))))))))))</f>
        <v/>
      </c>
      <c r="L14" s="427" t="str">
        <f t="shared" si="9"/>
        <v/>
      </c>
      <c r="M14" s="267" t="str">
        <f>IF(E14=1,IF(Erfolgsrechnung!$B$3="wertschöpfungskettenorientiert",'Dropdown input'!$E$8,IF(Erfolgsrechnung!$B$3="sektorübergreifend",'Dropdown input'!$F$8,IF(Erfolgsrechnung!$B$3="auswählen",""))),IF(E14=2,IF(Erfolgsrechnung!$B$3="wertschöpfungskettenorientiert",'Dropdown input'!$E$9,IF(Erfolgsrechnung!$B$3="sektorübergreifend",'Dropdown input'!$F$9,IF(Erfolgsrechnung!$B$3="auswählen",""))),IF(E14=3,IF(Erfolgsrechnung!$B$3="wertschöpfungskettenorientiert",'Dropdown input'!$E$10,IF(Erfolgsrechnung!$B$3="sektorübergreifend",'Dropdown input'!$F$10,IF(Erfolgsrechnung!$B$3="auswählen",""))),IF(E14=4,IF(Erfolgsrechnung!$B$3="wertschöpfungskettenorientiert",'Dropdown input'!$E$11,IF(Erfolgsrechnung!$B$3="sektorübergreifend",'Dropdown input'!$F$11,IF(Erfolgsrechnung!$B$3="auswählen",""))),IF(E14=5,IF(Erfolgsrechnung!$B$3="wertschöpfungskettenorientiert",'Dropdown input'!$E$12,IF(Erfolgsrechnung!$B$3="sektorübergreifend",'Dropdown input'!$F$12,IF(Erfolgsrechnung!$B$3="auswählen",""))),IF(E14=6,IF(Erfolgsrechnung!$B$3="wertschöpfungskettenorientiert",'Dropdown input'!$E$13,IF(Erfolgsrechnung!$B$3="sektorübergreifend",'Dropdown input'!$F$13,IF(Erfolgsrechnung!$B$3="auswählen",""))),IF(E14=7,IF(Erfolgsrechnung!$B$3="wertschöpfungskettenorientiert",'Dropdown input'!$E$14,IF(Erfolgsrechnung!$B$3="sektorübergreifend",'Dropdown input'!$F$14,IF(Erfolgsrechnung!$B$3="auswählen",""))),IF(E14=8,IF(Erfolgsrechnung!$B$3="wertschöpfungskettenorientiert",'Dropdown input'!$E$15,IF(Erfolgsrechnung!$B$3="sektorübergreifend",'Dropdown input'!$F$15,IF(Erfolgsrechnung!$B$3="auswählen",""))),IF(E14=9,IF(Erfolgsrechnung!$B$3="wertschöpfungskettenorientiert",'Dropdown input'!$E$16,IF(Erfolgsrechnung!$B$3="sektorübergreifend",'Dropdown input'!$F$16,IF(Erfolgsrechnung!$B$3="auswählen",""))),IF(E14=10,IF(Erfolgsrechnung!$B$3="wertschöpfungskettenorientiert",'Dropdown input'!$E$17,IF(Erfolgsrechnung!$B$3="sektorübergreifend",'Dropdown input'!$E$17,IF(Erfolgsrechnung!$B$3="auswählen",""))),IF(E14=11,IF(Erfolgsrechnung!$B$3="wertschöpfungskettenorientiert",'Dropdown input'!$E$18,IF(Erfolgsrechnung!$B$3="sektorübergreifend",'Dropdown input'!$F$18,IF(Erfolgsrechnung!$B$3="auswählen",""))),IF(E14="",""))))))))))))</f>
        <v/>
      </c>
      <c r="N14" s="381" t="str">
        <f t="shared" si="10"/>
        <v/>
      </c>
      <c r="O14" s="485" t="str">
        <f t="shared" si="11"/>
        <v/>
      </c>
      <c r="P14" s="395"/>
      <c r="Q14" s="373" t="str">
        <f t="shared" si="12"/>
        <v/>
      </c>
      <c r="R14" s="385" t="str">
        <f t="shared" si="0"/>
        <v/>
      </c>
      <c r="S14" s="370" t="str">
        <f t="shared" si="1"/>
        <v/>
      </c>
      <c r="T14" s="275" t="str">
        <f t="shared" si="13"/>
        <v/>
      </c>
      <c r="U14" s="268" t="str">
        <f t="shared" si="2"/>
        <v/>
      </c>
      <c r="V14" s="276"/>
      <c r="W14" s="277"/>
      <c r="X14" s="277"/>
      <c r="Y14" s="277"/>
      <c r="Z14" s="278" t="str">
        <f t="shared" si="3"/>
        <v/>
      </c>
      <c r="AA14" s="279">
        <f t="shared" si="14"/>
        <v>0</v>
      </c>
      <c r="AB14" s="276"/>
      <c r="AC14" s="273"/>
      <c r="AD14" s="276"/>
      <c r="AE14" s="273"/>
      <c r="AF14" s="276"/>
      <c r="AG14" s="276"/>
      <c r="AH14" s="280" t="str">
        <f t="shared" si="4"/>
        <v>N/A</v>
      </c>
    </row>
    <row r="15" spans="1:107" ht="45" customHeight="1" outlineLevel="1" x14ac:dyDescent="0.3">
      <c r="A15" s="281" t="s">
        <v>147</v>
      </c>
      <c r="B15" s="282"/>
      <c r="C15" s="283" t="s">
        <v>181</v>
      </c>
      <c r="D15" s="376" t="s">
        <v>181</v>
      </c>
      <c r="E15" s="377" t="str">
        <f t="shared" si="5"/>
        <v/>
      </c>
      <c r="F15" s="285"/>
      <c r="G15" s="286">
        <f t="shared" si="6"/>
        <v>0</v>
      </c>
      <c r="H15" s="266" t="str">
        <f>IF(E15=1,IF(Erfolgsrechnung!$B$3="wertschöpfungskettenorientiert",'Dropdown input'!$C$8,IF(Erfolgsrechnung!$B$3="sektorübergreifend",'Dropdown input'!$D$8,IF(Erfolgsrechnung!$B$3="auswählen",""))),IF(E15=2,IF(Erfolgsrechnung!$B$3="wertschöpfungskettenorientiert",'Dropdown input'!$C$9,IF(Erfolgsrechnung!$B$3="sektorübergreifend",'Dropdown input'!$D$9,IF(Erfolgsrechnung!$B$3="auswählen",""))),IF(E15=3,IF(Erfolgsrechnung!$B$3="wertschöpfungskettenorientiert",'Dropdown input'!$C$10,IF(Erfolgsrechnung!$B$3="sektorübergreifend",'Dropdown input'!$D$10,IF(Erfolgsrechnung!$B$3="auswählen",""))),IF(E15=4,IF(Erfolgsrechnung!$B$3="wertschöpfungskettenorientiert",'Dropdown input'!$C$11,IF(Erfolgsrechnung!$B$3="sektorübergreifend",'Dropdown input'!$D$11,IF(Erfolgsrechnung!$B$3="auswählen",""))),IF(E15=5,IF(Erfolgsrechnung!$B$3="wertschöpfungskettenorientiert",'Dropdown input'!$C$12,IF(Erfolgsrechnung!$B$3="sektorübergreifend",'Dropdown input'!$D$12,IF(Erfolgsrechnung!$B$3="auswählen",""))),IF(E15=6,IF(Erfolgsrechnung!$B$3="wertschöpfungskettenorientiert",'Dropdown input'!$C$13,IF(Erfolgsrechnung!$B$3="sektorübergreifend",'Dropdown input'!$D$13,IF(Erfolgsrechnung!$B$3="auswählen",""))),IF(E15=7,IF(Erfolgsrechnung!$B$3="wertschöpfungskettenorientiert",'Dropdown input'!$C$14,IF(Erfolgsrechnung!$B$3="sektorübergreifend",'Dropdown input'!$D$14,IF(Erfolgsrechnung!$B$3="auswählen",""))),IF(E15=8,IF(Erfolgsrechnung!$B$3="wertschöpfungskettenorientiert",'Dropdown input'!$C$15,IF(Erfolgsrechnung!$B$3="sektorübergreifend",'Dropdown input'!$D$15,IF(Erfolgsrechnung!$B$3="auswählen",""))),IF(E15=9,IF(Erfolgsrechnung!$B$3="wertschöpfungskettenorientiert",'Dropdown input'!$C$16,IF(Erfolgsrechnung!$B$3="sektorübergreifend",'Dropdown input'!$D$16,IF(Erfolgsrechnung!$B$3="auswählen",""))),IF(E15=10,IF(Erfolgsrechnung!$B$3="wertschöpfungskettenorientiert",'Dropdown input'!$C$17,IF(Erfolgsrechnung!$B$3="sektorübergreifend",'Dropdown input'!$D$17,IF(Erfolgsrechnung!$B$3="auswählen",""))),IF(E15=11,IF(Erfolgsrechnung!$B$3="wertschöpfungskettenorientiert",'Dropdown input'!$C$18,IF(Erfolgsrechnung!$B$3="sektorübergreifend",'Dropdown input'!$D$18,IF(Erfolgsrechnung!$B$3="auswählen",""))),IF(E15="",""))))))))))))</f>
        <v/>
      </c>
      <c r="I15" s="286" t="str">
        <f t="shared" si="7"/>
        <v/>
      </c>
      <c r="J15" s="380" t="str">
        <f t="shared" si="8"/>
        <v/>
      </c>
      <c r="K15" s="382" t="str">
        <f>IF(E15=1,'Dropdown input'!$I$8,IF(E15=2,'Dropdown input'!$I$9,IF(E15=3,'Dropdown input'!$I$10,IF(E15=4,'Dropdown input'!$I$11,IF(E15=5,'Dropdown input'!$I$12,IF(E15=6,'Dropdown input'!$I$13,IF(E15=7,'Dropdown input'!$I$14,IF(E15=8,'Dropdown input'!$I$15,IF(E15=9,"Bitte BLW kontaktieren",IF(E15=11,'Dropdown input'!$I$18,IF(A15=10,'Dropdown input'!$I$17,"")))))))))))</f>
        <v/>
      </c>
      <c r="L15" s="427" t="str">
        <f t="shared" si="9"/>
        <v/>
      </c>
      <c r="M15" s="267" t="str">
        <f>IF(E15=1,IF(Erfolgsrechnung!$B$3="wertschöpfungskettenorientiert",'Dropdown input'!$E$8,IF(Erfolgsrechnung!$B$3="sektorübergreifend",'Dropdown input'!$F$8,IF(Erfolgsrechnung!$B$3="auswählen",""))),IF(E15=2,IF(Erfolgsrechnung!$B$3="wertschöpfungskettenorientiert",'Dropdown input'!$E$9,IF(Erfolgsrechnung!$B$3="sektorübergreifend",'Dropdown input'!$F$9,IF(Erfolgsrechnung!$B$3="auswählen",""))),IF(E15=3,IF(Erfolgsrechnung!$B$3="wertschöpfungskettenorientiert",'Dropdown input'!$E$10,IF(Erfolgsrechnung!$B$3="sektorübergreifend",'Dropdown input'!$F$10,IF(Erfolgsrechnung!$B$3="auswählen",""))),IF(E15=4,IF(Erfolgsrechnung!$B$3="wertschöpfungskettenorientiert",'Dropdown input'!$E$11,IF(Erfolgsrechnung!$B$3="sektorübergreifend",'Dropdown input'!$F$11,IF(Erfolgsrechnung!$B$3="auswählen",""))),IF(E15=5,IF(Erfolgsrechnung!$B$3="wertschöpfungskettenorientiert",'Dropdown input'!$E$12,IF(Erfolgsrechnung!$B$3="sektorübergreifend",'Dropdown input'!$F$12,IF(Erfolgsrechnung!$B$3="auswählen",""))),IF(E15=6,IF(Erfolgsrechnung!$B$3="wertschöpfungskettenorientiert",'Dropdown input'!$E$13,IF(Erfolgsrechnung!$B$3="sektorübergreifend",'Dropdown input'!$F$13,IF(Erfolgsrechnung!$B$3="auswählen",""))),IF(E15=7,IF(Erfolgsrechnung!$B$3="wertschöpfungskettenorientiert",'Dropdown input'!$E$14,IF(Erfolgsrechnung!$B$3="sektorübergreifend",'Dropdown input'!$F$14,IF(Erfolgsrechnung!$B$3="auswählen",""))),IF(E15=8,IF(Erfolgsrechnung!$B$3="wertschöpfungskettenorientiert",'Dropdown input'!$E$15,IF(Erfolgsrechnung!$B$3="sektorübergreifend",'Dropdown input'!$F$15,IF(Erfolgsrechnung!$B$3="auswählen",""))),IF(E15=9,IF(Erfolgsrechnung!$B$3="wertschöpfungskettenorientiert",'Dropdown input'!$E$16,IF(Erfolgsrechnung!$B$3="sektorübergreifend",'Dropdown input'!$F$16,IF(Erfolgsrechnung!$B$3="auswählen",""))),IF(E15=10,IF(Erfolgsrechnung!$B$3="wertschöpfungskettenorientiert",'Dropdown input'!$E$17,IF(Erfolgsrechnung!$B$3="sektorübergreifend",'Dropdown input'!$E$17,IF(Erfolgsrechnung!$B$3="auswählen",""))),IF(E15=11,IF(Erfolgsrechnung!$B$3="wertschöpfungskettenorientiert",'Dropdown input'!$E$18,IF(Erfolgsrechnung!$B$3="sektorübergreifend",'Dropdown input'!$F$18,IF(Erfolgsrechnung!$B$3="auswählen",""))),IF(E15="",""))))))))))))</f>
        <v/>
      </c>
      <c r="N15" s="381" t="str">
        <f t="shared" si="10"/>
        <v/>
      </c>
      <c r="O15" s="485" t="str">
        <f t="shared" si="11"/>
        <v/>
      </c>
      <c r="P15" s="395"/>
      <c r="Q15" s="373" t="str">
        <f t="shared" si="12"/>
        <v/>
      </c>
      <c r="R15" s="385" t="str">
        <f t="shared" si="0"/>
        <v/>
      </c>
      <c r="S15" s="371" t="str">
        <f t="shared" si="1"/>
        <v/>
      </c>
      <c r="T15" s="275" t="str">
        <f t="shared" si="13"/>
        <v/>
      </c>
      <c r="U15" s="287" t="str">
        <f t="shared" si="2"/>
        <v/>
      </c>
      <c r="V15" s="288"/>
      <c r="W15" s="289"/>
      <c r="X15" s="289"/>
      <c r="Y15" s="289"/>
      <c r="Z15" s="290" t="str">
        <f t="shared" si="3"/>
        <v/>
      </c>
      <c r="AA15" s="291">
        <f t="shared" si="14"/>
        <v>0</v>
      </c>
      <c r="AB15" s="288"/>
      <c r="AC15" s="285"/>
      <c r="AD15" s="288"/>
      <c r="AE15" s="285"/>
      <c r="AF15" s="288"/>
      <c r="AG15" s="288"/>
      <c r="AH15" s="292" t="str">
        <f t="shared" si="4"/>
        <v>N/A</v>
      </c>
    </row>
    <row r="16" spans="1:107" s="304" customFormat="1" ht="45" customHeight="1" outlineLevel="1" x14ac:dyDescent="0.3">
      <c r="A16" s="293" t="s">
        <v>205</v>
      </c>
      <c r="B16" s="294"/>
      <c r="C16" s="295" t="s">
        <v>181</v>
      </c>
      <c r="D16" s="498" t="s">
        <v>181</v>
      </c>
      <c r="E16" s="478" t="str">
        <f t="shared" si="5"/>
        <v/>
      </c>
      <c r="F16" s="296"/>
      <c r="G16" s="297">
        <f t="shared" ref="G16" si="15">B16-F16</f>
        <v>0</v>
      </c>
      <c r="H16" s="480" t="str">
        <f>IF(E16=1,IF(Erfolgsrechnung!$B$3="wertschöpfungskettenorientiert",'Dropdown input'!$C$8,IF(Erfolgsrechnung!$B$3="sektorübergreifend",'Dropdown input'!$D$8,IF(Erfolgsrechnung!$B$3="auswählen",""))),IF(E16=2,IF(Erfolgsrechnung!$B$3="wertschöpfungskettenorientiert",'Dropdown input'!$C$9,IF(Erfolgsrechnung!$B$3="sektorübergreifend",'Dropdown input'!$D$9,IF(Erfolgsrechnung!$B$3="auswählen",""))),IF(E16=3,IF(Erfolgsrechnung!$B$3="wertschöpfungskettenorientiert",'Dropdown input'!$C$10,IF(Erfolgsrechnung!$B$3="sektorübergreifend",'Dropdown input'!$D$10,IF(Erfolgsrechnung!$B$3="auswählen",""))),IF(E16=4,IF(Erfolgsrechnung!$B$3="wertschöpfungskettenorientiert",'Dropdown input'!$C$11,IF(Erfolgsrechnung!$B$3="sektorübergreifend",'Dropdown input'!$D$11,IF(Erfolgsrechnung!$B$3="auswählen",""))),IF(E16=5,IF(Erfolgsrechnung!$B$3="wertschöpfungskettenorientiert",'Dropdown input'!$C$12,IF(Erfolgsrechnung!$B$3="sektorübergreifend",'Dropdown input'!$D$12,IF(Erfolgsrechnung!$B$3="auswählen",""))),IF(E16=6,IF(Erfolgsrechnung!$B$3="wertschöpfungskettenorientiert",'Dropdown input'!$C$13,IF(Erfolgsrechnung!$B$3="sektorübergreifend",'Dropdown input'!$D$13,IF(Erfolgsrechnung!$B$3="auswählen",""))),IF(E16=7,IF(Erfolgsrechnung!$B$3="wertschöpfungskettenorientiert",'Dropdown input'!$C$14,IF(Erfolgsrechnung!$B$3="sektorübergreifend",'Dropdown input'!$D$14,IF(Erfolgsrechnung!$B$3="auswählen",""))),IF(E16=8,IF(Erfolgsrechnung!$B$3="wertschöpfungskettenorientiert",'Dropdown input'!$C$15,IF(Erfolgsrechnung!$B$3="sektorübergreifend",'Dropdown input'!$D$15,IF(Erfolgsrechnung!$B$3="auswählen",""))),IF(E16=9,IF(Erfolgsrechnung!$B$3="wertschöpfungskettenorientiert",'Dropdown input'!$C$16,IF(Erfolgsrechnung!$B$3="sektorübergreifend",'Dropdown input'!$D$16,IF(Erfolgsrechnung!$B$3="auswählen",""))),IF(E16=10,IF(Erfolgsrechnung!$B$3="wertschöpfungskettenorientiert",'Dropdown input'!$C$17,IF(Erfolgsrechnung!$B$3="sektorübergreifend",'Dropdown input'!$D$17,IF(Erfolgsrechnung!$B$3="auswählen",""))),IF(E16=11,IF(Erfolgsrechnung!$B$3="wertschöpfungskettenorientiert",'Dropdown input'!$C$18,IF(Erfolgsrechnung!$B$3="sektorübergreifend",'Dropdown input'!$D$18,IF(Erfolgsrechnung!$B$3="auswählen",""))),IF(E16="",""))))))))))))</f>
        <v/>
      </c>
      <c r="I16" s="297" t="str">
        <f t="shared" ref="I16" si="16">IFERROR(G16-G16*H16,"")</f>
        <v/>
      </c>
      <c r="J16" s="481" t="str">
        <f t="shared" si="8"/>
        <v/>
      </c>
      <c r="K16" s="418" t="str">
        <f>IF(E16=1,'Dropdown input'!$I$8,IF(E16=2,'Dropdown input'!$I$9,IF(E16=3,'Dropdown input'!$I$10,IF(E16=4,'Dropdown input'!$I$11,IF(E16=5,'Dropdown input'!$I$12,IF(E16=6,'Dropdown input'!$I$13,IF(E16=7,'Dropdown input'!$I$14,IF(E16=8,'Dropdown input'!$I$15,IF(E16=9,"Bitte BLW kontaktieren",IF(E16=11,'Dropdown input'!$I$18,IF(A16=10,'Dropdown input'!$I$17,"")))))))))))</f>
        <v/>
      </c>
      <c r="L16" s="428" t="str">
        <f t="shared" si="9"/>
        <v/>
      </c>
      <c r="M16" s="482" t="str">
        <f>IF(E16=1,IF(Erfolgsrechnung!$B$3="wertschöpfungskettenorientiert",'Dropdown input'!$E$8,IF(Erfolgsrechnung!$B$3="sektorübergreifend",'Dropdown input'!$F$8,IF(Erfolgsrechnung!$B$3="auswählen",""))),IF(E16=2,IF(Erfolgsrechnung!$B$3="wertschöpfungskettenorientiert",'Dropdown input'!$E$9,IF(Erfolgsrechnung!$B$3="sektorübergreifend",'Dropdown input'!$F$9,IF(Erfolgsrechnung!$B$3="auswählen",""))),IF(E16=3,IF(Erfolgsrechnung!$B$3="wertschöpfungskettenorientiert",'Dropdown input'!$E$10,IF(Erfolgsrechnung!$B$3="sektorübergreifend",'Dropdown input'!$F$10,IF(Erfolgsrechnung!$B$3="auswählen",""))),IF(E16=4,IF(Erfolgsrechnung!$B$3="wertschöpfungskettenorientiert",'Dropdown input'!$E$11,IF(Erfolgsrechnung!$B$3="sektorübergreifend",'Dropdown input'!$F$11,IF(Erfolgsrechnung!$B$3="auswählen",""))),IF(E16=5,IF(Erfolgsrechnung!$B$3="wertschöpfungskettenorientiert",'Dropdown input'!$E$12,IF(Erfolgsrechnung!$B$3="sektorübergreifend",'Dropdown input'!$F$12,IF(Erfolgsrechnung!$B$3="auswählen",""))),IF(E16=6,IF(Erfolgsrechnung!$B$3="wertschöpfungskettenorientiert",'Dropdown input'!$E$13,IF(Erfolgsrechnung!$B$3="sektorübergreifend",'Dropdown input'!$F$13,IF(Erfolgsrechnung!$B$3="auswählen",""))),IF(E16=7,IF(Erfolgsrechnung!$B$3="wertschöpfungskettenorientiert",'Dropdown input'!$E$14,IF(Erfolgsrechnung!$B$3="sektorübergreifend",'Dropdown input'!$F$14,IF(Erfolgsrechnung!$B$3="auswählen",""))),IF(E16=8,IF(Erfolgsrechnung!$B$3="wertschöpfungskettenorientiert",'Dropdown input'!$E$15,IF(Erfolgsrechnung!$B$3="sektorübergreifend",'Dropdown input'!$F$15,IF(Erfolgsrechnung!$B$3="auswählen",""))),IF(E16=9,IF(Erfolgsrechnung!$B$3="wertschöpfungskettenorientiert",'Dropdown input'!$E$16,IF(Erfolgsrechnung!$B$3="sektorübergreifend",'Dropdown input'!$F$16,IF(Erfolgsrechnung!$B$3="auswählen",""))),IF(E16=10,IF(Erfolgsrechnung!$B$3="wertschöpfungskettenorientiert",'Dropdown input'!$E$17,IF(Erfolgsrechnung!$B$3="sektorübergreifend",'Dropdown input'!$E$17,IF(Erfolgsrechnung!$B$3="auswählen",""))),IF(E16=11,IF(Erfolgsrechnung!$B$3="wertschöpfungskettenorientiert",'Dropdown input'!$E$18,IF(Erfolgsrechnung!$B$3="sektorübergreifend",'Dropdown input'!$F$18,IF(Erfolgsrechnung!$B$3="auswählen",""))),IF(E16="",""))))))))))))</f>
        <v/>
      </c>
      <c r="N16" s="483" t="str">
        <f t="shared" si="10"/>
        <v/>
      </c>
      <c r="O16" s="485" t="str">
        <f t="shared" si="11"/>
        <v/>
      </c>
      <c r="P16" s="396"/>
      <c r="Q16" s="397" t="str">
        <f t="shared" si="12"/>
        <v/>
      </c>
      <c r="R16" s="385" t="str">
        <f t="shared" si="0"/>
        <v/>
      </c>
      <c r="S16" s="372" t="str">
        <f t="shared" si="1"/>
        <v/>
      </c>
      <c r="T16" s="484" t="str">
        <f t="shared" si="13"/>
        <v/>
      </c>
      <c r="U16" s="298" t="str">
        <f t="shared" si="2"/>
        <v/>
      </c>
      <c r="V16" s="299"/>
      <c r="W16" s="300"/>
      <c r="X16" s="300"/>
      <c r="Y16" s="300"/>
      <c r="Z16" s="301" t="str">
        <f t="shared" si="3"/>
        <v/>
      </c>
      <c r="AA16" s="302">
        <f t="shared" ref="AA16" si="17">SUM(V16:Z16)</f>
        <v>0</v>
      </c>
      <c r="AB16" s="299"/>
      <c r="AC16" s="296"/>
      <c r="AD16" s="299"/>
      <c r="AE16" s="296"/>
      <c r="AF16" s="299"/>
      <c r="AG16" s="299"/>
      <c r="AH16" s="303" t="str">
        <f t="shared" si="4"/>
        <v>N/A</v>
      </c>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row>
    <row r="17" spans="1:35" ht="47" thickBot="1" x14ac:dyDescent="0.35">
      <c r="A17" s="305" t="s">
        <v>19</v>
      </c>
      <c r="B17" s="305"/>
      <c r="C17" s="305"/>
      <c r="D17" s="305"/>
      <c r="E17" s="305"/>
      <c r="F17" s="305"/>
      <c r="G17" s="306"/>
      <c r="H17" s="305"/>
      <c r="I17" s="305"/>
      <c r="J17" s="305"/>
      <c r="K17" s="305"/>
      <c r="L17" s="306"/>
      <c r="M17" s="305"/>
      <c r="N17" s="305"/>
      <c r="O17" s="307">
        <f>SUM(O8:O16)</f>
        <v>0</v>
      </c>
      <c r="P17" s="307">
        <f>SUM(P8:P16)</f>
        <v>0</v>
      </c>
      <c r="Q17" s="305"/>
      <c r="R17" s="306"/>
      <c r="S17" s="369">
        <f>SUM(S8:S16)</f>
        <v>0</v>
      </c>
      <c r="T17" s="307">
        <f>SUM(T8:T16)</f>
        <v>0</v>
      </c>
      <c r="U17" s="309" t="str">
        <f t="shared" si="2"/>
        <v/>
      </c>
      <c r="V17" s="310">
        <f t="shared" ref="V17:Y17" si="18">SUM(V8:V15)</f>
        <v>0</v>
      </c>
      <c r="W17" s="311">
        <f t="shared" si="18"/>
        <v>0</v>
      </c>
      <c r="X17" s="311">
        <f t="shared" si="18"/>
        <v>0</v>
      </c>
      <c r="Y17" s="311">
        <f t="shared" si="18"/>
        <v>0</v>
      </c>
      <c r="Z17" s="308">
        <f>SUM(Z8:Z15)</f>
        <v>0</v>
      </c>
      <c r="AA17" s="312">
        <f>SUM(AA8:AA15)</f>
        <v>0</v>
      </c>
      <c r="AB17" s="306"/>
      <c r="AC17" s="306"/>
      <c r="AD17" s="306"/>
      <c r="AE17" s="306"/>
      <c r="AF17" s="306"/>
      <c r="AG17" s="306"/>
      <c r="AH17" s="313" t="str">
        <f>IFERROR(IF(AA17=(B17-T17),"Finanzierung=Investitionssumme","!"),"N/A")</f>
        <v>Finanzierung=Investitionssumme</v>
      </c>
    </row>
    <row r="18" spans="1:35" ht="16" thickTop="1" x14ac:dyDescent="0.3">
      <c r="A18" s="314"/>
      <c r="B18" s="315"/>
      <c r="C18" s="316"/>
      <c r="D18" s="316"/>
      <c r="E18" s="316"/>
      <c r="F18" s="316"/>
      <c r="G18" s="79"/>
      <c r="H18" s="79"/>
      <c r="I18" s="316"/>
      <c r="J18" s="79"/>
      <c r="Y18" s="8"/>
    </row>
    <row r="19" spans="1:35" s="1" customFormat="1" ht="24.65" customHeight="1" x14ac:dyDescent="0.3">
      <c r="A19" s="324" t="s">
        <v>332</v>
      </c>
      <c r="B19" s="6"/>
      <c r="C19" s="6"/>
      <c r="D19" s="6"/>
      <c r="E19" s="6"/>
      <c r="F19" s="6"/>
      <c r="G19" s="6"/>
      <c r="H19" s="6"/>
      <c r="I19" s="6"/>
      <c r="J19" s="7"/>
      <c r="K19" s="6"/>
      <c r="L19" s="6"/>
      <c r="M19" s="6"/>
      <c r="N19" s="6"/>
      <c r="O19" s="6"/>
      <c r="P19" s="6"/>
      <c r="Q19" s="6"/>
      <c r="R19" s="6"/>
      <c r="S19" s="6"/>
      <c r="T19" s="6"/>
      <c r="U19" s="6"/>
      <c r="V19" s="6"/>
      <c r="W19" s="6"/>
      <c r="X19" s="6"/>
      <c r="Y19" s="6"/>
      <c r="Z19" s="6"/>
      <c r="AA19" s="6"/>
      <c r="AB19" s="6"/>
      <c r="AC19" s="6"/>
      <c r="AD19" s="6"/>
      <c r="AE19" s="6"/>
      <c r="AF19" s="6"/>
      <c r="AG19" s="6"/>
      <c r="AH19" s="8"/>
      <c r="AI19" s="8"/>
    </row>
    <row r="20" spans="1:35" s="1" customFormat="1" ht="52" customHeight="1" x14ac:dyDescent="0.3">
      <c r="A20" s="510" t="s">
        <v>333</v>
      </c>
      <c r="B20" s="511"/>
      <c r="C20" s="511"/>
      <c r="D20" s="511"/>
      <c r="E20" s="511"/>
      <c r="F20" s="511"/>
      <c r="G20" s="511"/>
      <c r="H20" s="511"/>
      <c r="I20" s="511"/>
      <c r="J20" s="511"/>
      <c r="K20" s="511"/>
      <c r="L20" s="511"/>
      <c r="M20" s="511"/>
      <c r="N20" s="511"/>
      <c r="O20" s="511"/>
      <c r="P20" s="511"/>
      <c r="Q20" s="511"/>
      <c r="R20" s="511"/>
      <c r="S20" s="511"/>
      <c r="T20" s="511"/>
      <c r="U20" s="511"/>
      <c r="V20" s="511"/>
      <c r="W20" s="511"/>
      <c r="X20" s="511"/>
      <c r="Y20" s="252"/>
      <c r="Z20" s="252"/>
      <c r="AA20" s="252"/>
      <c r="AB20" s="252"/>
      <c r="AC20" s="252"/>
      <c r="AD20" s="251"/>
      <c r="AE20" s="251"/>
      <c r="AF20" s="251"/>
      <c r="AG20" s="8"/>
    </row>
    <row r="21" spans="1:35" x14ac:dyDescent="0.3">
      <c r="Y21" s="8"/>
      <c r="AC21" s="244"/>
    </row>
    <row r="22" spans="1:35" x14ac:dyDescent="0.3">
      <c r="A22" s="464" t="s">
        <v>169</v>
      </c>
      <c r="B22" s="465">
        <v>500000</v>
      </c>
      <c r="Y22" s="8"/>
      <c r="AC22" s="244"/>
    </row>
    <row r="23" spans="1:35" x14ac:dyDescent="0.3">
      <c r="A23" s="256" t="s">
        <v>219</v>
      </c>
      <c r="B23" s="465">
        <v>10000</v>
      </c>
      <c r="Y23" s="8"/>
      <c r="AC23" s="244"/>
    </row>
    <row r="24" spans="1:35" x14ac:dyDescent="0.3">
      <c r="Y24" s="8"/>
      <c r="AC24" s="244"/>
    </row>
    <row r="25" spans="1:35" s="244" customFormat="1" ht="105.75" customHeight="1" x14ac:dyDescent="0.3">
      <c r="A25" s="457" t="s">
        <v>311</v>
      </c>
      <c r="B25" s="263" t="s">
        <v>307</v>
      </c>
      <c r="C25" s="189" t="s">
        <v>310</v>
      </c>
      <c r="D25" s="367" t="s">
        <v>309</v>
      </c>
      <c r="E25" s="431" t="s">
        <v>187</v>
      </c>
      <c r="F25" s="264" t="s">
        <v>308</v>
      </c>
      <c r="G25" s="257" t="s">
        <v>215</v>
      </c>
      <c r="H25" s="258" t="s">
        <v>183</v>
      </c>
      <c r="I25" s="257" t="s">
        <v>216</v>
      </c>
      <c r="J25" s="432" t="s">
        <v>251</v>
      </c>
      <c r="K25" s="263" t="s">
        <v>184</v>
      </c>
      <c r="L25" s="264" t="s">
        <v>252</v>
      </c>
      <c r="M25" s="264" t="s">
        <v>217</v>
      </c>
      <c r="N25" s="367" t="s">
        <v>313</v>
      </c>
      <c r="O25" s="433" t="s">
        <v>266</v>
      </c>
      <c r="P25" s="264" t="s">
        <v>213</v>
      </c>
      <c r="Q25" s="264" t="s">
        <v>212</v>
      </c>
      <c r="R25" s="368" t="s">
        <v>312</v>
      </c>
      <c r="S25" s="433" t="s">
        <v>185</v>
      </c>
      <c r="T25" s="256" t="s">
        <v>186</v>
      </c>
      <c r="U25" s="263" t="s">
        <v>267</v>
      </c>
      <c r="V25" s="264" t="s">
        <v>68</v>
      </c>
      <c r="W25" s="264" t="s">
        <v>69</v>
      </c>
      <c r="X25" s="317" t="s">
        <v>21</v>
      </c>
      <c r="Y25" s="256" t="s">
        <v>150</v>
      </c>
      <c r="Z25" s="434" t="s">
        <v>220</v>
      </c>
      <c r="AA25" s="8"/>
    </row>
    <row r="26" spans="1:35" ht="48.65" customHeight="1" x14ac:dyDescent="0.3">
      <c r="A26" s="458" t="s">
        <v>315</v>
      </c>
      <c r="B26" s="493">
        <v>0.2</v>
      </c>
      <c r="C26" s="265" t="s">
        <v>299</v>
      </c>
      <c r="D26" s="376" t="s">
        <v>276</v>
      </c>
      <c r="E26" s="430">
        <f>IF(D26="Gemeinschaftliche Investitionen im Interesse des Gesamtprojekts",1,IF(D26="Aufbau eines Betriebszweiges auf dem Landwirtschaftsbetrieb",2,IF(D26="BZ: Gemeinschaftliche Verarbeitung, Lagerung und Vermarktung regionaler landwirtschaftlicher Erzeugnisse",3,IF(D26="HZ: Gemeinschaftliche Verarbeitung, Lagerung und Vermarktung regionaler landwirtschaftlicher Erzeugnisse",4,IF(D26="Talgebiet: Gemeinschaftliche Verarbeitung, Lagerung und Vermarktung regionaler landwirtschaftlicher Erzeugnisse",5,IF(D26="Weitere Massnahmen im Interesse des Gesamtprojekts (Reduktion mind. 50%)",6,IF(D26="Alpgebäude",7,IF(D26="Einzelbetriebliche Stallbauten Raufutterverzehrer",8,IF(D26="Meliorationen Massnahmen",9,IF(D26="Einzelbetriebliche Massnahmen ökologischer Ziele",10,IF(D26="…bitte Massnahme auswählen","")))))))))))</f>
        <v>3</v>
      </c>
      <c r="F26" s="435" t="str">
        <f>IF(E26&lt;3,"",IF(E26&gt;3,"",IF(E26=3,IF(B26&gt;19%,"Hochbau","PRE"))))</f>
        <v>Hochbau</v>
      </c>
      <c r="G26" s="379">
        <f>IF($B$26&lt;0.8,($B$22-B23)*B26,$B$22)</f>
        <v>98000</v>
      </c>
      <c r="H26" s="266">
        <f>IF($B$26&lt;0.2,0.33,0)</f>
        <v>0</v>
      </c>
      <c r="I26" s="379">
        <f>IF(H26=0,G26,(1-H26)*G26)</f>
        <v>98000</v>
      </c>
      <c r="J26" s="380">
        <f>IF(E26=1,(IF(C26="Tal",34%,IF(C26="HZ / BZ I",37%,IF(C26="BZ II - IV, Sömmerungsgebiet",40%,)))),IF(E26=2,(IF(C26="Tal",34%,IF(C26="HZ / BZ I",37%,IF(C26="BZ II - IV, Sömmerungsgebiet",40%,)))),IF(E26=3,IF(F26="Hochbau",22%,IF(C26="Tal",34%,IF(C26="HZ / BZ I",37%,IF(C26="BZ II - IV, Sömmerungsgebiet",40%,)))),IF(E26=4,37%,IF(E26=5,34%,IF(E26=6,(IF(C26="Tal",34%,IF(C26="HZ / BZ I",37%,IF(C26="BZ II - IV, Sömmerungsgebiet",40%,)))),IF(E26=7,"N/A",IF(E26=8,"N/A",IF(E26=9,"bitte BLW kontaktieren",IF(E26=10,"N/A",IF(E26="","")))))))))))</f>
        <v>0.22</v>
      </c>
      <c r="K26" s="267" t="str">
        <f>IF(E26=1,IF(Erfolgsrechnung!$B$3="wertschöpfungskettenorientiert",'Dropdown input'!$E$8,IF(Erfolgsrechnung!$B$3="sektorübergreifend",'Dropdown input'!$F$8,IF(Erfolgsrechnung!$B$3="auswählen",""))),IF(E26=2,IF(Erfolgsrechnung!$B$3="wertschöpfungskettenorientiert",'Dropdown input'!$E$9,IF(Erfolgsrechnung!$B$3="sektorübergreifend",'Dropdown input'!$F$9,IF(Erfolgsrechnung!$B$3="auswählen",""))),IF(E26=4,IF(Erfolgsrechnung!$B$3="wertschöpfungskettenorientiert",'Dropdown input'!$E$11,IF(Erfolgsrechnung!$B$3="sektorübergreifend",'Dropdown input'!$F$11,IF(Erfolgsrechnung!$B$3="auswählen",""))),IF(E26=5,IF(Erfolgsrechnung!$B$3="wertschöpfungskettenorientiert",'Dropdown input'!$E$12,IF(Erfolgsrechnung!$B$3="sektorübergreifend",'Dropdown input'!$F$12,IF(Erfolgsrechnung!$B$3="auswählen",""))),IF(E26=6,IF(Erfolgsrechnung!$B$3="wertschöpfungskettenorientiert",'Dropdown input'!$E$13,IF(Erfolgsrechnung!$B$3="sektorübergreifend",'Dropdown input'!$F$13,IF(Erfolgsrechnung!$B$3="auswählen",""))),IF(E26=7,IF(Erfolgsrechnung!$B$3="wertschöpfungskettenorientiert",'Dropdown input'!$E$14,IF(Erfolgsrechnung!$B$3="sektorübergreifend",'Dropdown input'!$F$14,IF(Erfolgsrechnung!$B$3="auswählen",""))),IF(E26=8,IF(Erfolgsrechnung!$B$3="wertschöpfungskettenorientiert",'Dropdown input'!$E$15,IF(Erfolgsrechnung!$B$3="sektorübergreifend",'Dropdown input'!$F$15,IF(Erfolgsrechnung!$B$3="auswählen",""))),IF(E26=9,IF(Erfolgsrechnung!$B$3="wertschöpfungskettenorientiert",'Dropdown input'!$E$16,IF(Erfolgsrechnung!$B$3="sektorübergreifend",'Dropdown input'!$F$16,IF(Erfolgsrechnung!$B$3="auswählen",""))),IF(E26=10,IF(Erfolgsrechnung!$B$3="wertschöpfungskettenorientiert",'Dropdown input'!$E$17,IF(Erfolgsrechnung!$B$3="sektorübergreifend",'Dropdown input'!$E$17,IF(Erfolgsrechnung!$B$3="auswählen",""))),IF(E26="","",IF(E26=3,IF(F26="Hochbau",IF(Erfolgsrechnung!$B$3="wertschöpfungskettenorientiert",'Dropdown input'!$E$10,IF(Erfolgsrechnung!$B$3="sektorübergreifend",'Dropdown input'!$F$10,IF(Erfolgsrechnung!$B$3="auswählen","bitte PRE-Typ auswählen"))),IF(E26=3,IF(F26="PRE",IF(Erfolgsrechnung!$B$3="wertschöpfungskettenorientiert",'Dropdown input'!$E$11,IF(Erfolgsrechnung!$B$3="sektorübergreifend",'Dropdown input'!$F$11,IF(Erfolgsrechnung!$B$3="auswählen","bitte PRE-Typ auswählen")))))))))))))))))</f>
        <v>bitte PRE-Typ auswählen</v>
      </c>
      <c r="L26" s="381" t="str">
        <f>IFERROR(J26+J26*K26,"")</f>
        <v/>
      </c>
      <c r="M26" s="382">
        <f>IF(E26=1,'Dropdown input'!$I$8,IF(E26=2,'Dropdown input'!$I$9,IF(F26="Hochbau",'Dropdown input'!$I$10,IF(F26="PRE",'Dropdown input'!$I$11,IF(E26=4,'Dropdown input'!$I$11,IF(E26=5,'Dropdown input'!$I$12,IF(E26=6,'Dropdown input'!$I$13,IF(E26=7,'Dropdown input'!$I$14,IF(E26=8,'Dropdown input'!$I$15,IF(E26=9,"Bitte BLW kontaktieren",IF(#REF!=10,'Dropdown input'!$I$17,"")))))))))))</f>
        <v>0.9</v>
      </c>
      <c r="N26" s="383" t="e">
        <f>I26*L26*M26</f>
        <v>#VALUE!</v>
      </c>
      <c r="O26" s="394"/>
      <c r="P26" s="384" t="str">
        <f>IFERROR((O26+N26)/I26,"")</f>
        <v/>
      </c>
      <c r="Q26" s="385" t="str">
        <f>IFERROR(IF(P26&lt;M26*L26,P26/M26,L26),"")</f>
        <v/>
      </c>
      <c r="R26" s="386" t="str">
        <f>IFERROR(Q26*I26,"")</f>
        <v/>
      </c>
      <c r="S26" s="387" t="str">
        <f>IFERROR(N26+R26+O26,"")</f>
        <v/>
      </c>
      <c r="T26" s="268" t="str">
        <f>IFERROR(S26/$B$22,"")</f>
        <v/>
      </c>
      <c r="U26" s="388"/>
      <c r="V26" s="389"/>
      <c r="W26" s="389"/>
      <c r="X26" s="389"/>
      <c r="Y26" s="390"/>
      <c r="Z26" s="391">
        <f>SUM(U26:Y26)</f>
        <v>0</v>
      </c>
    </row>
    <row r="27" spans="1:35" ht="45" customHeight="1" x14ac:dyDescent="0.3">
      <c r="A27" s="459" t="s">
        <v>314</v>
      </c>
      <c r="B27" s="494">
        <v>0.5</v>
      </c>
      <c r="C27" s="271" t="s">
        <v>149</v>
      </c>
      <c r="D27" s="272" t="s">
        <v>276</v>
      </c>
      <c r="E27" s="377">
        <f>IF(D27="Gemeinschaftliche Investitionen im Interesse des Gesamtprojekts",1,IF(D27="Aufbau eines Betriebszweiges auf dem Landwirtschaftsbetrieb",2,IF(D27="BZ: Gemeinschaftliche Verarbeitung, Lagerung und Vermarktung regionaler landwirtschaftlicher Erzeugnisse",3,IF(D27="HZ: Gemeinschaftliche Verarbeitung, Lagerung und Vermarktung regionaler landwirtschaftlicher Erzeugnisse",4,IF(D27="Talgebiet: Gemeinschaftliche Verarbeitung, Lagerung und Vermarktung regionaler landwirtschaftlicher Erzeugnisse",5,IF(D27="Weitere Massnahmen im Interesse des Gesamtprojekts (Reduktion mind. 50%)",6,IF(D27="Alpgebäude",7,IF(D27="Einzelbetriebliche Stallbauten Raufutterverzehrer",8,IF(D27="Meliorationen Massnahmen",9,IF(D27="Einzelbetriebliche Massnahmen ökologischer Ziele",10,IF(D27="…bitte Massnahme auswählen","")))))))))))</f>
        <v>3</v>
      </c>
      <c r="F27" s="435" t="str">
        <f>IF(E27&lt;3,"",IF(E27&gt;3,"",IF(100%-$B$26&lt;=19%,"Hochbau","PRE")))</f>
        <v>PRE</v>
      </c>
      <c r="G27" s="379">
        <f>IF($B$26&lt;0.8,($B$22-B23)*B27,0)</f>
        <v>245000</v>
      </c>
      <c r="H27" s="266">
        <f>IF($B$26&gt;0.79,1,IF(B27=0,1,0.33))</f>
        <v>0.33</v>
      </c>
      <c r="I27" s="379">
        <f>IF(H27=0,G27,(1-H27)*G27)</f>
        <v>164149.99999999997</v>
      </c>
      <c r="J27" s="380">
        <f>IF(E27=1,(IF(C27="Tal",34%,IF(C27="HZ / BZ I",37%,IF(C27="BZ II - IV, Sömmerungsgebiet",40%,)))),IF(E27=2,(IF(C27="Tal",34%,IF(C27="HZ / BZ I",37%,IF(C27="BZ II - IV, Sömmerungsgebiet",40%,)))),IF(E27=3,IF(F27="Hochbau",22%,IF(C27="Tal",34%,IF(C27="HZ / BZ I",37%,IF(C27="BZ II - IV, Sömmerungsgebiet",40%,)))),IF(E27=4,37%,IF(E27=5,34%,IF(E27=6,(IF(C27="Tal",34%,IF(C27="HZ / BZ I",37%,IF(C27="BZ II - IV, Sömmerungsgebiet",40%,)))),IF(E27=7,"N/A",IF(E27=8,"N/A",IF(E27=9,"bitte BLW kontaktieren",IF(E27=10,"N/A",IF(E27="","")))))))))))</f>
        <v>0.37</v>
      </c>
      <c r="K27" s="267" t="str">
        <f>IF(E27=1,IF(Erfolgsrechnung!$B$3="wertschöpfungskettenorientiert",'Dropdown input'!$E$8,IF(Erfolgsrechnung!$B$3="sektorübergreifend",'Dropdown input'!$F$8,IF(Erfolgsrechnung!$B$3="auswählen",""))),IF(E27=2,IF(Erfolgsrechnung!$B$3="wertschöpfungskettenorientiert",'Dropdown input'!$E$9,IF(Erfolgsrechnung!$B$3="sektorübergreifend",'Dropdown input'!$F$9,IF(Erfolgsrechnung!$B$3="auswählen",""))),IF(E27=4,IF(Erfolgsrechnung!$B$3="wertschöpfungskettenorientiert",'Dropdown input'!$E$11,IF(Erfolgsrechnung!$B$3="sektorübergreifend",'Dropdown input'!$F$11,IF(Erfolgsrechnung!$B$3="auswählen",""))),IF(E27=5,IF(Erfolgsrechnung!$B$3="wertschöpfungskettenorientiert",'Dropdown input'!$E$12,IF(Erfolgsrechnung!$B$3="sektorübergreifend",'Dropdown input'!$F$12,IF(Erfolgsrechnung!$B$3="auswählen",""))),IF(E27=6,IF(Erfolgsrechnung!$B$3="wertschöpfungskettenorientiert",'Dropdown input'!$E$13,IF(Erfolgsrechnung!$B$3="sektorübergreifend",'Dropdown input'!$F$13,IF(Erfolgsrechnung!$B$3="auswählen",""))),IF(E27=7,IF(Erfolgsrechnung!$B$3="wertschöpfungskettenorientiert",'Dropdown input'!$E$14,IF(Erfolgsrechnung!$B$3="sektorübergreifend",'Dropdown input'!$F$14,IF(Erfolgsrechnung!$B$3="auswählen",""))),IF(E27=8,IF(Erfolgsrechnung!$B$3="wertschöpfungskettenorientiert",'Dropdown input'!$E$15,IF(Erfolgsrechnung!$B$3="sektorübergreifend",'Dropdown input'!$F$15,IF(Erfolgsrechnung!$B$3="auswählen",""))),IF(E27=9,IF(Erfolgsrechnung!$B$3="wertschöpfungskettenorientiert",'Dropdown input'!$E$16,IF(Erfolgsrechnung!$B$3="sektorübergreifend",'Dropdown input'!$F$16,IF(Erfolgsrechnung!$B$3="auswählen",""))),IF(E27=10,IF(Erfolgsrechnung!$B$3="wertschöpfungskettenorientiert",'Dropdown input'!$E$17,IF(Erfolgsrechnung!$B$3="sektorübergreifend",'Dropdown input'!$E$17,IF(Erfolgsrechnung!$B$3="auswählen",""))),IF(E27="","",IF(E27=3,IF(F27="Hochbau",IF(Erfolgsrechnung!$B$3="wertschöpfungskettenorientiert",'Dropdown input'!$E$10,IF(Erfolgsrechnung!$B$3="sektorübergreifend",'Dropdown input'!$F$10,IF(Erfolgsrechnung!$B$3="auswählen","bitte PRE-Typ auswählen"))),IF(E27=3,IF(F27="PRE",IF(Erfolgsrechnung!$B$3="wertschöpfungskettenorientiert",'Dropdown input'!$E$11,IF(Erfolgsrechnung!$B$3="sektorübergreifend",'Dropdown input'!$F$11,IF(Erfolgsrechnung!$B$3="auswählen","bitte PRE-Typ auswählen")))))))))))))))))</f>
        <v>bitte PRE-Typ auswählen</v>
      </c>
      <c r="L27" s="381" t="str">
        <f>IFERROR(J27+J27*K27,"")</f>
        <v/>
      </c>
      <c r="M27" s="382">
        <f>IF(E27=1,'Dropdown input'!$I$8,IF(E27=2,'Dropdown input'!$I$9,IF(F27="Hochbau",'Dropdown input'!$I$10,IF(F27="PRE",'Dropdown input'!$I$11,IF(E27=4,'Dropdown input'!$I$11,IF(E27=5,'Dropdown input'!$I$12,IF(E27=6,'Dropdown input'!$I$13,IF(E27=7,'Dropdown input'!$I$14,IF(E27=8,'Dropdown input'!$I$15,IF(E27=9,"Bitte BLW kontaktieren",IF(#REF!=10,'Dropdown input'!$I$17,"")))))))))))</f>
        <v>0.8</v>
      </c>
      <c r="N27" s="383" t="e">
        <f>I27*L27*M27</f>
        <v>#VALUE!</v>
      </c>
      <c r="O27" s="395"/>
      <c r="P27" s="384" t="str">
        <f>IFERROR((O27+N27)/I27,"")</f>
        <v/>
      </c>
      <c r="Q27" s="385" t="str">
        <f>IFERROR(IF(P27&lt;M27*L27,P27/M27,L27),"")</f>
        <v/>
      </c>
      <c r="R27" s="386" t="str">
        <f>IFERROR(Q27*I27,"")</f>
        <v/>
      </c>
      <c r="S27" s="387" t="str">
        <f>IFERROR(N27+R27+O27,"")</f>
        <v/>
      </c>
      <c r="T27" s="268" t="str">
        <f>IFERROR(S27/$B$22,"")</f>
        <v/>
      </c>
      <c r="U27" s="276"/>
      <c r="V27" s="277"/>
      <c r="W27" s="277"/>
      <c r="X27" s="277"/>
      <c r="Y27" s="278"/>
      <c r="Z27" s="279">
        <f>SUM(U27:Y27)</f>
        <v>0</v>
      </c>
    </row>
    <row r="28" spans="1:35" ht="45" customHeight="1" x14ac:dyDescent="0.3">
      <c r="A28" s="460" t="s">
        <v>316</v>
      </c>
      <c r="B28" s="495">
        <v>0.3</v>
      </c>
      <c r="C28" s="283" t="s">
        <v>53</v>
      </c>
      <c r="D28" s="284" t="s">
        <v>276</v>
      </c>
      <c r="E28" s="436">
        <f>IF(D28="Gemeinschaftliche Investitionen im Interesse des Gesamtprojekts",1,IF(D28="Aufbau eines Betriebszweiges auf dem Landwirtschaftsbetrieb",2,IF(D28="BZ: Gemeinschaftliche Verarbeitung, Lagerung und Vermarktung regionaler landwirtschaftlicher Erzeugnisse",3,IF(D28="HZ: Gemeinschaftliche Verarbeitung, Lagerung und Vermarktung regionaler landwirtschaftlicher Erzeugnisse",4,IF(D28="Talgebiet: Gemeinschaftliche Verarbeitung, Lagerung und Vermarktung regionaler landwirtschaftlicher Erzeugnisse",5,IF(D28="Weitere Massnahmen im Interesse des Gesamtprojekts (Reduktion mind. 50%)",6,IF(D28="Alpgebäude",7,IF(D28="Einzelbetriebliche Stallbauten Raufutterverzehrer",8,IF(D28="Meliorationen Massnahmen",9,IF(D28="Einzelbetriebliche Massnahmen ökologischer Ziele",10,IF(D28="…bitte Massnahme auswählen","")))))))))))</f>
        <v>3</v>
      </c>
      <c r="F28" s="435" t="str">
        <f>IF(E28&lt;3,"",IF(E28&gt;3,"",IF(100%-$B$26&lt;=19%,"Hochbau","PRE")))</f>
        <v>PRE</v>
      </c>
      <c r="G28" s="379">
        <f>IF($B$26&lt;0.8,($B$22-B23)*B28,0)</f>
        <v>147000</v>
      </c>
      <c r="H28" s="266">
        <f>IF($B$26&gt;0.79,1,IF(B28=0,1,0.33))</f>
        <v>0.33</v>
      </c>
      <c r="I28" s="437">
        <f>IF(H28=0,G28,(1-H28)*G28)</f>
        <v>98489.999999999985</v>
      </c>
      <c r="J28" s="380">
        <f>IF(E28=1,(IF(C28="Tal",34%,IF(C28="HZ / BZ I",37%,IF(C28="BZ II - IV, Sömmerungsgebiet",40%,)))),IF(E28=2,(IF(C28="Tal",34%,IF(C28="HZ / BZ I",37%,IF(C28="BZ II - IV, Sömmerungsgebiet",40%,)))),IF(E28=3,IF(F28="Hochbau",22%,IF(C28="Tal",34%,IF(C28="HZ / BZ I",37%,IF(C28="BZ II - IV, Sömmerungsgebiet",40%,)))),IF(E28=4,37%,IF(E28=5,34%,IF(E28=6,(IF(C28="Tal",34%,IF(C28="HZ / BZ I",37%,IF(C28="BZ II - IV, Sömmerungsgebiet",40%,)))),IF(E28=7,"N/A",IF(E28=8,"N/A",IF(E28=9,"bitte BLW kontaktieren",IF(E28=10,"N/A",IF(E28="","")))))))))))</f>
        <v>0.34</v>
      </c>
      <c r="K28" s="267" t="str">
        <f>IF(E28=1,IF(Erfolgsrechnung!$B$3="wertschöpfungskettenorientiert",'Dropdown input'!$E$8,IF(Erfolgsrechnung!$B$3="sektorübergreifend",'Dropdown input'!$F$8,IF(Erfolgsrechnung!$B$3="auswählen",""))),IF(E28=2,IF(Erfolgsrechnung!$B$3="wertschöpfungskettenorientiert",'Dropdown input'!$E$9,IF(Erfolgsrechnung!$B$3="sektorübergreifend",'Dropdown input'!$F$9,IF(Erfolgsrechnung!$B$3="auswählen",""))),IF(E28=4,IF(Erfolgsrechnung!$B$3="wertschöpfungskettenorientiert",'Dropdown input'!$E$11,IF(Erfolgsrechnung!$B$3="sektorübergreifend",'Dropdown input'!$F$11,IF(Erfolgsrechnung!$B$3="auswählen",""))),IF(E28=5,IF(Erfolgsrechnung!$B$3="wertschöpfungskettenorientiert",'Dropdown input'!$E$12,IF(Erfolgsrechnung!$B$3="sektorübergreifend",'Dropdown input'!$F$12,IF(Erfolgsrechnung!$B$3="auswählen",""))),IF(E28=6,IF(Erfolgsrechnung!$B$3="wertschöpfungskettenorientiert",'Dropdown input'!$E$13,IF(Erfolgsrechnung!$B$3="sektorübergreifend",'Dropdown input'!$F$13,IF(Erfolgsrechnung!$B$3="auswählen",""))),IF(E28=7,IF(Erfolgsrechnung!$B$3="wertschöpfungskettenorientiert",'Dropdown input'!$E$14,IF(Erfolgsrechnung!$B$3="sektorübergreifend",'Dropdown input'!$F$14,IF(Erfolgsrechnung!$B$3="auswählen",""))),IF(E28=8,IF(Erfolgsrechnung!$B$3="wertschöpfungskettenorientiert",'Dropdown input'!$E$15,IF(Erfolgsrechnung!$B$3="sektorübergreifend",'Dropdown input'!$F$15,IF(Erfolgsrechnung!$B$3="auswählen",""))),IF(E28=9,IF(Erfolgsrechnung!$B$3="wertschöpfungskettenorientiert",'Dropdown input'!$E$16,IF(Erfolgsrechnung!$B$3="sektorübergreifend",'Dropdown input'!$F$16,IF(Erfolgsrechnung!$B$3="auswählen",""))),IF(E28=10,IF(Erfolgsrechnung!$B$3="wertschöpfungskettenorientiert",'Dropdown input'!$E$17,IF(Erfolgsrechnung!$B$3="sektorübergreifend",'Dropdown input'!$E$17,IF(Erfolgsrechnung!$B$3="auswählen",""))),IF(E28="","",IF(E28=3,IF(F28="Hochbau",IF(Erfolgsrechnung!$B$3="wertschöpfungskettenorientiert",'Dropdown input'!$E$10,IF(Erfolgsrechnung!$B$3="sektorübergreifend",'Dropdown input'!$F$10,IF(Erfolgsrechnung!$B$3="auswählen","bitte PRE-Typ auswählen"))),IF(E28=3,IF(F28="PRE",IF(Erfolgsrechnung!$B$3="wertschöpfungskettenorientiert",'Dropdown input'!$E$11,IF(Erfolgsrechnung!$B$3="sektorübergreifend",'Dropdown input'!$F$11,IF(Erfolgsrechnung!$B$3="auswählen","bitte PRE-Typ auswählen")))))))))))))))))</f>
        <v>bitte PRE-Typ auswählen</v>
      </c>
      <c r="L28" s="438" t="str">
        <f>IFERROR(J28+J28*K28,"")</f>
        <v/>
      </c>
      <c r="M28" s="439">
        <f>IF(E28=1,'Dropdown input'!$I$8,IF(E28=2,'Dropdown input'!$I$9,IF(F28="Hochbau",'Dropdown input'!$I$10,IF(F28="PRE",'Dropdown input'!$I$11,IF(E28=4,'Dropdown input'!$I$11,IF(E28=5,'Dropdown input'!$I$12,IF(E28=6,'Dropdown input'!$I$13,IF(E28=7,'Dropdown input'!$I$14,IF(E28=8,'Dropdown input'!$I$15,IF(E28=9,"Bitte BLW kontaktieren",IF(#REF!=10,'Dropdown input'!$I$17,"")))))))))))</f>
        <v>0.8</v>
      </c>
      <c r="N28" s="383" t="e">
        <f>I28*L28*M28</f>
        <v>#VALUE!</v>
      </c>
      <c r="O28" s="440"/>
      <c r="P28" s="441" t="str">
        <f>IFERROR((O28+N28)/I28,"")</f>
        <v/>
      </c>
      <c r="Q28" s="385" t="str">
        <f>IFERROR(IF(P28&lt;M28*L28,P28/M28,L28),"")</f>
        <v/>
      </c>
      <c r="R28" s="442" t="str">
        <f>IFERROR(Q28*I28,"")</f>
        <v/>
      </c>
      <c r="S28" s="443" t="str">
        <f>IFERROR(N28+R28+O28,"")</f>
        <v/>
      </c>
      <c r="T28" s="268" t="str">
        <f>IFERROR(S28/$B$22,"")</f>
        <v/>
      </c>
      <c r="U28" s="276"/>
      <c r="V28" s="277"/>
      <c r="W28" s="277"/>
      <c r="X28" s="277"/>
      <c r="Y28" s="278"/>
      <c r="Z28" s="279">
        <f>SUM(U28:Y28)</f>
        <v>0</v>
      </c>
    </row>
    <row r="29" spans="1:35" ht="109" thickBot="1" x14ac:dyDescent="0.35">
      <c r="A29" s="445"/>
      <c r="B29" s="496">
        <f>IF(SUM(B26:B28)=1,SUM(B26:B28),"Die Summe der %-Rohstoffherkünfte muss genau 100% sein!")</f>
        <v>1</v>
      </c>
      <c r="C29" s="461"/>
      <c r="D29" s="453" t="s">
        <v>276</v>
      </c>
      <c r="E29" s="444">
        <f>IF(D29="Gemeinschaftliche Investitionen im Interesse des Gesamtprojekts",1,IF(D29="Aufbau eines Betriebszweiges auf dem Landwirtschaftsbetrieb",2,IF(D29="BZ: Gemeinschaftliche Verarbeitung, Lagerung und Vermarktung regionaler landwirtschaftlicher Erzeugnisse",3,IF(D29="HZ: Gemeinschaftliche Verarbeitung, Lagerung und Vermarktung regionaler landwirtschaftlicher Erzeugnisse",4,IF(D29="Talgebiet: Gemeinschaftliche Verarbeitung, Lagerung und Vermarktung regionaler landwirtschaftlicher Erzeugnisse",5,IF(D29="Weitere Massnahmen im Interesse des Gesamtprojekts (Reduktion mind. 50%)",6,IF(D29="Alpgebäude",7,IF(D29="Einzelbetriebliche Stallbauten Raufutterverzehrer",8,IF(D29="Meliorationen Massnahmen",9,IF(D29="Einzelbetriebliche Massnahmen ökologischer Ziele",10,IF(D29="…bitte Massnahme auswählen","")))))))))))</f>
        <v>3</v>
      </c>
      <c r="F29" s="446"/>
      <c r="G29" s="447">
        <f>B22-B23</f>
        <v>490000</v>
      </c>
      <c r="H29" s="454">
        <f>IF($B$26&gt;0.79,0,(B26*H26+B27*H27+B28*H28))</f>
        <v>0.26400000000000001</v>
      </c>
      <c r="I29" s="447">
        <f>G29*(1-H29)</f>
        <v>360640</v>
      </c>
      <c r="J29" s="448">
        <f>IF(I27&gt;0,(($I$26/$I$29)*J26+($I$27/$I$29)*J27+($I$28/$I$29)*J28),J26)</f>
        <v>0.32104619565217385</v>
      </c>
      <c r="K29" s="448" t="e">
        <f>(L29-J29)/J29</f>
        <v>#VALUE!</v>
      </c>
      <c r="L29" s="448" t="e">
        <f>($I$26/$I$29)*L26+($I$27/$I$29)*L27+($I$28/$I$29)*L28</f>
        <v>#VALUE!</v>
      </c>
      <c r="M29" s="462" t="e">
        <f>N29/(I29*L29)</f>
        <v>#VALUE!</v>
      </c>
      <c r="N29" s="447" t="e">
        <f>SUM(N26:N28)</f>
        <v>#VALUE!</v>
      </c>
      <c r="O29" s="449">
        <f>SUM(O26:O28)</f>
        <v>0</v>
      </c>
      <c r="P29" s="450" t="str">
        <f>IFERROR((O29+N29)/I29,"")</f>
        <v/>
      </c>
      <c r="Q29" s="463" t="str">
        <f>IFERROR(IF(P29&lt;M29*L29,P29/M29,L29),"")</f>
        <v/>
      </c>
      <c r="R29" s="451" t="str">
        <f>IFERROR(Q29*I29,"")</f>
        <v/>
      </c>
      <c r="S29" s="449">
        <f>SUM(S26:S28)</f>
        <v>0</v>
      </c>
      <c r="T29" s="452">
        <f>IFERROR(S29/B22,"")</f>
        <v>0</v>
      </c>
      <c r="U29" s="455">
        <f>SUM(U26:U28)</f>
        <v>0</v>
      </c>
      <c r="V29" s="456">
        <f>SUM(V26:V28)</f>
        <v>0</v>
      </c>
      <c r="W29" s="456">
        <f>SUM(W26:W28)</f>
        <v>0</v>
      </c>
      <c r="X29" s="456">
        <f>SUM(X26:X28)</f>
        <v>0</v>
      </c>
      <c r="Y29" s="456">
        <f>IFERROR(B22-U29-V29-W29-X29-S29,"")</f>
        <v>500000</v>
      </c>
      <c r="Z29" s="456">
        <f>SUM(U29:Y29)</f>
        <v>500000</v>
      </c>
    </row>
    <row r="30" spans="1:35" ht="16" thickTop="1" x14ac:dyDescent="0.3"/>
    <row r="69" spans="1:1" x14ac:dyDescent="0.3">
      <c r="A69" s="250"/>
    </row>
  </sheetData>
  <sheetProtection sheet="1" objects="1" scenarios="1"/>
  <mergeCells count="2">
    <mergeCell ref="A20:X20"/>
    <mergeCell ref="A5:I5"/>
  </mergeCells>
  <conditionalFormatting sqref="B29">
    <cfRule type="cellIs" dxfId="2" priority="1" operator="notEqual">
      <formula>1</formula>
    </cfRule>
  </conditionalFormatting>
  <conditionalFormatting sqref="O26:P28 P29">
    <cfRule type="expression" dxfId="1" priority="23">
      <formula>$P$26&lt;(#REF!*$J$26)</formula>
    </cfRule>
  </conditionalFormatting>
  <conditionalFormatting sqref="P8:Q16">
    <cfRule type="expression" dxfId="0" priority="22">
      <formula>$Q$8&lt;(#REF!*$J$8)</formula>
    </cfRule>
  </conditionalFormatting>
  <dataValidations count="1">
    <dataValidation type="list" allowBlank="1" showInputMessage="1" showErrorMessage="1" sqref="G32" xr:uid="{00000000-0002-0000-0100-000000000000}">
      <formula1>$B$11:$B$13</formula1>
    </dataValidation>
  </dataValidations>
  <pageMargins left="0.25" right="0.25" top="0.75" bottom="0.75" header="0.3" footer="0.3"/>
  <pageSetup paperSize="9" scale="25" fitToHeight="0" orientation="landscape" r:id="rId1"/>
  <ignoredErrors>
    <ignoredError sqref="R8:T17 Q8:Q16"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'Dropdown input'!$B$22:$B$25</xm:f>
          </x14:formula1>
          <xm:sqref>C8:C16</xm:sqref>
        </x14:dataValidation>
        <x14:dataValidation type="list" allowBlank="1" showInputMessage="1" showErrorMessage="1" xr:uid="{00000000-0002-0000-0100-000002000000}">
          <x14:formula1>
            <xm:f>'Dropdown input'!$B$7:$B$18</xm:f>
          </x14:formula1>
          <xm:sqref>D8:D16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A1:AE143"/>
  <sheetViews>
    <sheetView showGridLines="0" view="pageBreakPreview" zoomScale="80" zoomScaleNormal="100" zoomScaleSheetLayoutView="80" workbookViewId="0">
      <selection activeCell="C16" sqref="C16"/>
    </sheetView>
  </sheetViews>
  <sheetFormatPr baseColWidth="10" defaultColWidth="11" defaultRowHeight="14" outlineLevelRow="1" x14ac:dyDescent="0.3"/>
  <cols>
    <col min="1" max="1" width="52.58203125" style="2" customWidth="1"/>
    <col min="2" max="2" width="19.08203125" style="2" bestFit="1" customWidth="1"/>
    <col min="3" max="3" width="14.25" style="2" customWidth="1"/>
    <col min="4" max="4" width="11" style="2"/>
    <col min="5" max="10" width="11" style="2" customWidth="1"/>
    <col min="11" max="11" width="30.08203125" style="2" customWidth="1"/>
    <col min="12" max="12" width="22.5" style="2" customWidth="1"/>
    <col min="13" max="14" width="16.75" style="2" customWidth="1"/>
    <col min="15" max="15" width="8.33203125" style="2" customWidth="1"/>
    <col min="16" max="16" width="41.33203125" style="2" customWidth="1"/>
    <col min="17" max="16384" width="11" style="2"/>
  </cols>
  <sheetData>
    <row r="1" spans="1:31" s="5" customFormat="1" ht="25" customHeight="1" x14ac:dyDescent="0.3">
      <c r="A1" s="68" t="s">
        <v>121</v>
      </c>
      <c r="B1" s="69"/>
      <c r="C1" s="69"/>
      <c r="D1" s="69"/>
      <c r="E1" s="69"/>
      <c r="F1" s="69"/>
      <c r="G1" s="69"/>
      <c r="H1" s="69"/>
      <c r="I1" s="69"/>
      <c r="J1" s="69"/>
      <c r="K1" s="69"/>
      <c r="L1" s="69"/>
      <c r="M1" s="69"/>
      <c r="N1" s="69"/>
      <c r="O1" s="69"/>
      <c r="P1" s="69"/>
      <c r="Q1" s="75"/>
      <c r="R1" s="75"/>
      <c r="S1" s="75"/>
      <c r="T1" s="3"/>
      <c r="U1" s="3"/>
      <c r="V1" s="3"/>
      <c r="W1" s="3"/>
      <c r="X1" s="3"/>
      <c r="Y1" s="3"/>
      <c r="Z1" s="3"/>
      <c r="AA1" s="3"/>
      <c r="AB1" s="3"/>
      <c r="AC1" s="3"/>
      <c r="AD1" s="3"/>
      <c r="AE1" s="3"/>
    </row>
    <row r="2" spans="1:31" s="63" customFormat="1" ht="22.5" customHeight="1" x14ac:dyDescent="0.3">
      <c r="A2" s="73" t="s">
        <v>64</v>
      </c>
      <c r="B2" s="74"/>
      <c r="C2" s="70"/>
      <c r="D2" s="71"/>
      <c r="E2" s="73" t="s">
        <v>10</v>
      </c>
      <c r="F2" s="74"/>
      <c r="G2" s="71"/>
      <c r="H2" s="71"/>
      <c r="I2" s="71"/>
      <c r="J2" s="71"/>
      <c r="K2" s="71"/>
      <c r="L2" s="71"/>
      <c r="M2" s="71"/>
      <c r="N2" s="71"/>
      <c r="O2" s="71"/>
      <c r="P2" s="72"/>
      <c r="Q2" s="72"/>
      <c r="R2" s="72"/>
      <c r="S2" s="72"/>
    </row>
    <row r="3" spans="1:31" s="63" customFormat="1" ht="21" customHeight="1" x14ac:dyDescent="0.3">
      <c r="A3" s="82" t="s">
        <v>99</v>
      </c>
      <c r="B3" s="83" t="s">
        <v>100</v>
      </c>
      <c r="C3" s="84"/>
      <c r="D3" s="85"/>
      <c r="E3" s="85"/>
      <c r="F3" s="85"/>
      <c r="G3" s="85"/>
      <c r="H3" s="85"/>
      <c r="I3" s="85"/>
      <c r="J3" s="85"/>
      <c r="K3" s="85"/>
      <c r="L3" s="85"/>
      <c r="M3" s="85"/>
      <c r="N3" s="85"/>
      <c r="O3" s="85"/>
      <c r="P3" s="85"/>
      <c r="Q3" s="72"/>
      <c r="R3" s="72"/>
      <c r="S3" s="72"/>
    </row>
    <row r="4" spans="1:31" ht="7" customHeight="1" thickBot="1" x14ac:dyDescent="0.4">
      <c r="A4" s="80"/>
      <c r="B4" s="13"/>
      <c r="C4" s="13"/>
      <c r="D4" s="13"/>
      <c r="E4" s="13"/>
      <c r="F4" s="13"/>
      <c r="G4" s="13"/>
      <c r="H4" s="13"/>
      <c r="I4" s="13"/>
      <c r="J4" s="13"/>
      <c r="K4" s="13"/>
      <c r="L4" s="13"/>
      <c r="M4" s="13"/>
      <c r="N4" s="13"/>
      <c r="O4" s="13"/>
      <c r="P4" s="13"/>
      <c r="Q4" s="13"/>
      <c r="R4" s="13"/>
      <c r="S4" s="13"/>
    </row>
    <row r="5" spans="1:31" ht="77.150000000000006" customHeight="1" thickTop="1" x14ac:dyDescent="0.35">
      <c r="A5" s="512" t="s">
        <v>250</v>
      </c>
      <c r="B5" s="513"/>
      <c r="C5" s="513"/>
      <c r="D5" s="513"/>
      <c r="E5" s="513"/>
      <c r="F5" s="513"/>
      <c r="G5" s="513"/>
      <c r="H5" s="513"/>
      <c r="I5" s="513"/>
      <c r="J5" s="513"/>
      <c r="K5" s="513"/>
      <c r="L5" s="513"/>
      <c r="M5" s="513"/>
      <c r="N5" s="513"/>
      <c r="O5" s="513"/>
      <c r="P5" s="514"/>
      <c r="Q5" s="13"/>
      <c r="R5" s="13"/>
      <c r="S5" s="13"/>
    </row>
    <row r="6" spans="1:31" ht="6" customHeight="1" x14ac:dyDescent="0.35">
      <c r="A6" s="86"/>
      <c r="B6" s="13"/>
      <c r="C6" s="13"/>
      <c r="D6" s="13"/>
      <c r="E6" s="13"/>
      <c r="F6" s="13"/>
      <c r="G6" s="13"/>
      <c r="H6" s="13"/>
      <c r="I6" s="13"/>
      <c r="J6" s="13"/>
      <c r="K6" s="13"/>
      <c r="L6" s="13"/>
      <c r="M6" s="13"/>
      <c r="N6" s="13"/>
      <c r="O6" s="13"/>
      <c r="P6" s="87"/>
      <c r="Q6" s="13"/>
      <c r="R6" s="13"/>
      <c r="S6" s="13"/>
    </row>
    <row r="7" spans="1:31" ht="19" customHeight="1" thickBot="1" x14ac:dyDescent="0.4">
      <c r="A7" s="64" t="s">
        <v>138</v>
      </c>
      <c r="B7" s="88"/>
      <c r="C7" s="88"/>
      <c r="D7" s="88"/>
      <c r="E7" s="88"/>
      <c r="F7" s="88"/>
      <c r="G7" s="88"/>
      <c r="H7" s="88"/>
      <c r="I7" s="88"/>
      <c r="J7" s="88"/>
      <c r="K7" s="88"/>
      <c r="L7" s="88"/>
      <c r="M7" s="88"/>
      <c r="N7" s="89"/>
      <c r="O7" s="89"/>
      <c r="P7" s="90"/>
      <c r="Q7" s="13"/>
      <c r="R7" s="13"/>
      <c r="S7" s="13"/>
    </row>
    <row r="8" spans="1:31" ht="16" thickTop="1" x14ac:dyDescent="0.35">
      <c r="A8" s="80"/>
      <c r="B8" s="13"/>
      <c r="C8" s="13"/>
      <c r="D8" s="13"/>
      <c r="E8" s="13"/>
      <c r="F8" s="13"/>
      <c r="G8" s="13"/>
      <c r="H8" s="13"/>
      <c r="I8" s="13"/>
      <c r="J8" s="13"/>
      <c r="K8" s="13"/>
      <c r="L8" s="13"/>
      <c r="M8" s="13"/>
      <c r="N8" s="8"/>
      <c r="O8" s="13"/>
      <c r="P8" s="13"/>
      <c r="Q8" s="13"/>
      <c r="R8" s="13"/>
      <c r="S8" s="13"/>
    </row>
    <row r="9" spans="1:31" s="66" customFormat="1" ht="26.15" customHeight="1" x14ac:dyDescent="0.3">
      <c r="A9" s="65" t="s">
        <v>140</v>
      </c>
      <c r="B9" s="91"/>
      <c r="C9" s="91"/>
      <c r="D9" s="91"/>
      <c r="E9" s="91"/>
      <c r="F9" s="91"/>
      <c r="G9" s="91"/>
      <c r="H9" s="91"/>
      <c r="I9" s="91"/>
      <c r="J9" s="91"/>
      <c r="K9" s="91"/>
      <c r="L9" s="65"/>
      <c r="M9" s="92"/>
      <c r="N9" s="68"/>
      <c r="O9" s="93"/>
      <c r="P9" s="93"/>
      <c r="Q9" s="70"/>
      <c r="R9" s="70"/>
      <c r="S9" s="70"/>
    </row>
    <row r="10" spans="1:31" ht="15.5" outlineLevel="1" x14ac:dyDescent="0.35">
      <c r="A10" s="94" t="s">
        <v>122</v>
      </c>
      <c r="B10" s="95"/>
      <c r="C10" s="95"/>
      <c r="D10" s="95"/>
      <c r="E10" s="95"/>
      <c r="F10" s="95"/>
      <c r="G10" s="95"/>
      <c r="H10" s="95"/>
      <c r="I10" s="95"/>
      <c r="J10" s="95"/>
      <c r="K10" s="95"/>
      <c r="L10" s="96"/>
      <c r="M10" s="96"/>
      <c r="N10" s="94"/>
      <c r="O10" s="95"/>
      <c r="P10" s="95"/>
      <c r="Q10" s="13"/>
      <c r="R10" s="13"/>
      <c r="S10" s="13"/>
    </row>
    <row r="11" spans="1:31" s="67" customFormat="1" ht="46.5" outlineLevel="1" x14ac:dyDescent="0.3">
      <c r="A11" s="97"/>
      <c r="B11" s="98" t="s">
        <v>36</v>
      </c>
      <c r="C11" s="99" t="str">
        <f>Erfolgsrechnung!C16</f>
        <v>n = Vorjahr</v>
      </c>
      <c r="D11" s="99" t="str">
        <f>Erfolgsrechnung!D16</f>
        <v>n+1 
(1. PRE-Jahr)</v>
      </c>
      <c r="E11" s="99" t="str">
        <f>Erfolgsrechnung!E16</f>
        <v>n+2</v>
      </c>
      <c r="F11" s="99" t="str">
        <f>Erfolgsrechnung!F16</f>
        <v>n+3</v>
      </c>
      <c r="G11" s="99" t="str">
        <f>Erfolgsrechnung!G16</f>
        <v>n+4</v>
      </c>
      <c r="H11" s="99" t="str">
        <f>Erfolgsrechnung!H16</f>
        <v>n+5</v>
      </c>
      <c r="I11" s="99" t="str">
        <f>Erfolgsrechnung!I16</f>
        <v>n+6</v>
      </c>
      <c r="J11" s="99" t="str">
        <f>Erfolgsrechnung!J16</f>
        <v>1. Jahr nach Umsetzung</v>
      </c>
      <c r="K11" s="100" t="s">
        <v>19</v>
      </c>
      <c r="L11" s="101" t="s">
        <v>108</v>
      </c>
      <c r="M11" s="102"/>
      <c r="N11" s="102"/>
      <c r="O11" s="75"/>
      <c r="P11" s="75"/>
      <c r="Q11" s="75"/>
      <c r="R11" s="75"/>
      <c r="S11" s="75"/>
    </row>
    <row r="12" spans="1:31" ht="15.5" outlineLevel="1" x14ac:dyDescent="0.35">
      <c r="A12" s="103" t="s">
        <v>55</v>
      </c>
      <c r="B12" s="104"/>
      <c r="C12" s="105"/>
      <c r="D12" s="106"/>
      <c r="E12" s="106"/>
      <c r="F12" s="106"/>
      <c r="G12" s="106"/>
      <c r="H12" s="106"/>
      <c r="I12" s="107"/>
      <c r="J12" s="104"/>
      <c r="K12" s="108"/>
      <c r="L12" s="109"/>
      <c r="M12" s="13"/>
      <c r="N12" s="13"/>
      <c r="O12" s="13"/>
      <c r="P12" s="13"/>
      <c r="Q12" s="13"/>
      <c r="R12" s="13"/>
      <c r="S12" s="13"/>
    </row>
    <row r="13" spans="1:31" ht="15.5" outlineLevel="1" x14ac:dyDescent="0.35">
      <c r="A13" s="110" t="s">
        <v>42</v>
      </c>
      <c r="B13" s="111" t="s">
        <v>54</v>
      </c>
      <c r="C13" s="112">
        <v>6000</v>
      </c>
      <c r="D13" s="113">
        <f>C13+D14*C13</f>
        <v>8400</v>
      </c>
      <c r="E13" s="113">
        <f t="shared" ref="E13:H13" si="0">D13+E14*D13</f>
        <v>9240</v>
      </c>
      <c r="F13" s="113">
        <f t="shared" si="0"/>
        <v>10626</v>
      </c>
      <c r="G13" s="113">
        <f t="shared" si="0"/>
        <v>11688.6</v>
      </c>
      <c r="H13" s="113">
        <f t="shared" si="0"/>
        <v>13441.89</v>
      </c>
      <c r="I13" s="114">
        <f>H13+I14*H13</f>
        <v>15458.173499999999</v>
      </c>
      <c r="J13" s="114">
        <f>I13+J14*I13</f>
        <v>17776.899525000001</v>
      </c>
      <c r="K13" s="115">
        <f>SUM(C13:I13)</f>
        <v>74854.663499999995</v>
      </c>
      <c r="L13" s="109"/>
      <c r="M13" s="13"/>
      <c r="N13" s="13"/>
      <c r="O13" s="13"/>
      <c r="P13" s="13"/>
      <c r="Q13" s="13"/>
      <c r="R13" s="13"/>
      <c r="S13" s="13"/>
    </row>
    <row r="14" spans="1:31" ht="15.5" outlineLevel="1" x14ac:dyDescent="0.35">
      <c r="A14" s="116" t="s">
        <v>80</v>
      </c>
      <c r="B14" s="117" t="s">
        <v>39</v>
      </c>
      <c r="C14" s="118"/>
      <c r="D14" s="119">
        <v>0.4</v>
      </c>
      <c r="E14" s="119">
        <v>0.1</v>
      </c>
      <c r="F14" s="119">
        <v>0.15</v>
      </c>
      <c r="G14" s="119">
        <v>0.1</v>
      </c>
      <c r="H14" s="119">
        <v>0.15</v>
      </c>
      <c r="I14" s="119">
        <v>0.15</v>
      </c>
      <c r="J14" s="119">
        <v>0.15</v>
      </c>
      <c r="K14" s="120">
        <f>AVERAGE(D14:I14)</f>
        <v>0.17500000000000002</v>
      </c>
      <c r="L14" s="121" t="s">
        <v>82</v>
      </c>
      <c r="M14" s="122"/>
      <c r="N14" s="122"/>
      <c r="O14" s="13"/>
      <c r="P14" s="13"/>
      <c r="Q14" s="13"/>
      <c r="R14" s="13"/>
      <c r="S14" s="13"/>
    </row>
    <row r="15" spans="1:31" ht="15.5" outlineLevel="1" x14ac:dyDescent="0.35">
      <c r="A15" s="116" t="s">
        <v>56</v>
      </c>
      <c r="B15" s="117" t="s">
        <v>61</v>
      </c>
      <c r="C15" s="123">
        <v>10</v>
      </c>
      <c r="D15" s="124">
        <v>10</v>
      </c>
      <c r="E15" s="124">
        <v>10</v>
      </c>
      <c r="F15" s="124">
        <v>10</v>
      </c>
      <c r="G15" s="124">
        <v>10</v>
      </c>
      <c r="H15" s="124">
        <v>10</v>
      </c>
      <c r="I15" s="124">
        <v>10</v>
      </c>
      <c r="J15" s="124">
        <v>10</v>
      </c>
      <c r="K15" s="125">
        <f>AVERAGE(C15:I15)</f>
        <v>10</v>
      </c>
      <c r="L15" s="121"/>
      <c r="M15" s="122"/>
      <c r="N15" s="122"/>
      <c r="O15" s="13"/>
      <c r="P15" s="13"/>
      <c r="Q15" s="13"/>
      <c r="R15" s="13"/>
      <c r="S15" s="13"/>
    </row>
    <row r="16" spans="1:31" ht="15.5" outlineLevel="1" x14ac:dyDescent="0.35">
      <c r="A16" s="110" t="s">
        <v>40</v>
      </c>
      <c r="B16" s="111" t="s">
        <v>58</v>
      </c>
      <c r="C16" s="112">
        <f>C13/C15</f>
        <v>600</v>
      </c>
      <c r="D16" s="126">
        <f t="shared" ref="D16:J16" si="1">D13/D15</f>
        <v>840</v>
      </c>
      <c r="E16" s="126">
        <f t="shared" si="1"/>
        <v>924</v>
      </c>
      <c r="F16" s="126">
        <f t="shared" si="1"/>
        <v>1062.5999999999999</v>
      </c>
      <c r="G16" s="126">
        <f t="shared" si="1"/>
        <v>1168.8600000000001</v>
      </c>
      <c r="H16" s="126">
        <f t="shared" si="1"/>
        <v>1344.1889999999999</v>
      </c>
      <c r="I16" s="126">
        <f t="shared" si="1"/>
        <v>1545.8173499999998</v>
      </c>
      <c r="J16" s="126">
        <f t="shared" si="1"/>
        <v>1777.6899525000001</v>
      </c>
      <c r="K16" s="127">
        <f>SUM(C16:I16)</f>
        <v>7485.4663499999988</v>
      </c>
      <c r="L16" s="128"/>
      <c r="M16" s="129"/>
      <c r="N16" s="129"/>
      <c r="O16" s="13"/>
      <c r="P16" s="13"/>
      <c r="Q16" s="13"/>
      <c r="R16" s="13"/>
      <c r="S16" s="13"/>
    </row>
    <row r="17" spans="1:19" ht="3.65" customHeight="1" outlineLevel="1" x14ac:dyDescent="0.35">
      <c r="A17" s="110"/>
      <c r="B17" s="111"/>
      <c r="C17" s="110"/>
      <c r="D17" s="130"/>
      <c r="E17" s="130"/>
      <c r="F17" s="130"/>
      <c r="G17" s="130"/>
      <c r="H17" s="130"/>
      <c r="I17" s="111"/>
      <c r="J17" s="111"/>
      <c r="K17" s="108"/>
      <c r="L17" s="109"/>
      <c r="M17" s="13"/>
      <c r="N17" s="13"/>
      <c r="O17" s="13"/>
      <c r="P17" s="13"/>
      <c r="Q17" s="13"/>
      <c r="R17" s="13"/>
      <c r="S17" s="13"/>
    </row>
    <row r="18" spans="1:19" ht="15.5" outlineLevel="1" x14ac:dyDescent="0.35">
      <c r="A18" s="131" t="s">
        <v>57</v>
      </c>
      <c r="B18" s="132"/>
      <c r="C18" s="133"/>
      <c r="D18" s="134"/>
      <c r="E18" s="134"/>
      <c r="F18" s="134"/>
      <c r="G18" s="134"/>
      <c r="H18" s="134"/>
      <c r="I18" s="132"/>
      <c r="J18" s="132"/>
      <c r="K18" s="135"/>
      <c r="L18" s="109"/>
      <c r="M18" s="13"/>
      <c r="N18" s="13"/>
      <c r="O18" s="13"/>
      <c r="P18" s="13"/>
      <c r="Q18" s="13"/>
      <c r="R18" s="13"/>
      <c r="S18" s="13"/>
    </row>
    <row r="19" spans="1:19" ht="15.5" outlineLevel="1" x14ac:dyDescent="0.35">
      <c r="A19" s="110" t="s">
        <v>78</v>
      </c>
      <c r="B19" s="111" t="s">
        <v>66</v>
      </c>
      <c r="C19" s="136">
        <v>0.55000000000000004</v>
      </c>
      <c r="D19" s="137">
        <v>0.55000000000000004</v>
      </c>
      <c r="E19" s="137">
        <v>0.55000000000000004</v>
      </c>
      <c r="F19" s="137">
        <v>0.55000000000000004</v>
      </c>
      <c r="G19" s="137">
        <v>0.55000000000000004</v>
      </c>
      <c r="H19" s="137">
        <v>0.55000000000000004</v>
      </c>
      <c r="I19" s="138">
        <v>0.55000000000000004</v>
      </c>
      <c r="J19" s="138">
        <v>1.55</v>
      </c>
      <c r="K19" s="139">
        <f>AVERAGE(C19:I19)</f>
        <v>0.54999999999999993</v>
      </c>
      <c r="L19" s="128"/>
      <c r="M19" s="122"/>
      <c r="N19" s="122"/>
      <c r="O19" s="13"/>
      <c r="P19" s="13"/>
      <c r="Q19" s="13"/>
      <c r="R19" s="13"/>
      <c r="S19" s="13"/>
    </row>
    <row r="20" spans="1:19" ht="15.5" outlineLevel="1" x14ac:dyDescent="0.35">
      <c r="A20" s="110" t="s">
        <v>110</v>
      </c>
      <c r="B20" s="111" t="s">
        <v>66</v>
      </c>
      <c r="C20" s="136">
        <v>0.6</v>
      </c>
      <c r="D20" s="140">
        <f>C20*C21+C20</f>
        <v>0.61199999999999999</v>
      </c>
      <c r="E20" s="140">
        <f t="shared" ref="E20:H20" si="2">D20*D21+D20</f>
        <v>0.59975999999999996</v>
      </c>
      <c r="F20" s="140">
        <f t="shared" si="2"/>
        <v>0.58776479999999998</v>
      </c>
      <c r="G20" s="140">
        <f t="shared" si="2"/>
        <v>0.60539774400000002</v>
      </c>
      <c r="H20" s="140">
        <f t="shared" si="2"/>
        <v>0.60539774400000002</v>
      </c>
      <c r="I20" s="141">
        <f>H20*H21+H20</f>
        <v>0.60539774400000002</v>
      </c>
      <c r="J20" s="141">
        <f>I20*I21+I20</f>
        <v>0.59328978911999997</v>
      </c>
      <c r="K20" s="139">
        <f>AVERAGE(C20:I20)</f>
        <v>0.60224543314285728</v>
      </c>
      <c r="L20" s="128"/>
      <c r="M20" s="129"/>
      <c r="N20" s="129"/>
      <c r="O20" s="13"/>
      <c r="P20" s="13"/>
      <c r="Q20" s="13"/>
      <c r="R20" s="13"/>
      <c r="S20" s="13"/>
    </row>
    <row r="21" spans="1:19" ht="15.5" outlineLevel="1" x14ac:dyDescent="0.35">
      <c r="A21" s="116" t="s">
        <v>79</v>
      </c>
      <c r="B21" s="117" t="s">
        <v>39</v>
      </c>
      <c r="C21" s="118">
        <v>0.02</v>
      </c>
      <c r="D21" s="142">
        <v>-0.02</v>
      </c>
      <c r="E21" s="142">
        <v>-0.02</v>
      </c>
      <c r="F21" s="142">
        <v>0.03</v>
      </c>
      <c r="G21" s="119">
        <v>0</v>
      </c>
      <c r="H21" s="119">
        <v>0</v>
      </c>
      <c r="I21" s="143">
        <f>-2%</f>
        <v>-0.02</v>
      </c>
      <c r="J21" s="143">
        <f>-2%</f>
        <v>-0.02</v>
      </c>
      <c r="K21" s="139">
        <f>AVERAGE(C21:I21)</f>
        <v>-1.4285714285714288E-3</v>
      </c>
      <c r="L21" s="128"/>
      <c r="M21" s="122"/>
      <c r="N21" s="122"/>
      <c r="O21" s="13"/>
      <c r="P21" s="13"/>
      <c r="Q21" s="13"/>
      <c r="R21" s="13"/>
      <c r="S21" s="13"/>
    </row>
    <row r="22" spans="1:19" ht="15.5" outlineLevel="1" x14ac:dyDescent="0.35">
      <c r="A22" s="110" t="s">
        <v>59</v>
      </c>
      <c r="B22" s="111" t="s">
        <v>67</v>
      </c>
      <c r="C22" s="144">
        <f>C20*C15</f>
        <v>6</v>
      </c>
      <c r="D22" s="145">
        <f t="shared" ref="D22:H22" si="3">D20*D15</f>
        <v>6.12</v>
      </c>
      <c r="E22" s="145">
        <f t="shared" si="3"/>
        <v>5.9975999999999994</v>
      </c>
      <c r="F22" s="145">
        <f t="shared" si="3"/>
        <v>5.8776479999999998</v>
      </c>
      <c r="G22" s="145">
        <f t="shared" si="3"/>
        <v>6.0539774400000006</v>
      </c>
      <c r="H22" s="145">
        <f t="shared" si="3"/>
        <v>6.0539774400000006</v>
      </c>
      <c r="I22" s="146">
        <f>I20*I15</f>
        <v>6.0539774400000006</v>
      </c>
      <c r="J22" s="146">
        <f>J20*J15</f>
        <v>5.9328978911999997</v>
      </c>
      <c r="K22" s="139">
        <f>AVERAGE(C22:I22)</f>
        <v>6.0224543314285706</v>
      </c>
      <c r="L22" s="128"/>
      <c r="M22" s="122"/>
      <c r="N22" s="122"/>
      <c r="O22" s="13"/>
      <c r="P22" s="13"/>
      <c r="Q22" s="13"/>
      <c r="R22" s="13"/>
      <c r="S22" s="13"/>
    </row>
    <row r="23" spans="1:19" ht="3.65" customHeight="1" outlineLevel="1" x14ac:dyDescent="0.35">
      <c r="A23" s="110"/>
      <c r="B23" s="111"/>
      <c r="C23" s="110"/>
      <c r="D23" s="130"/>
      <c r="E23" s="130"/>
      <c r="F23" s="130"/>
      <c r="G23" s="130"/>
      <c r="H23" s="130"/>
      <c r="I23" s="111"/>
      <c r="J23" s="111"/>
      <c r="K23" s="108"/>
      <c r="L23" s="109"/>
      <c r="M23" s="13"/>
      <c r="N23" s="13"/>
      <c r="O23" s="13"/>
      <c r="P23" s="13"/>
      <c r="Q23" s="13"/>
      <c r="R23" s="13"/>
      <c r="S23" s="13"/>
    </row>
    <row r="24" spans="1:19" ht="15.5" outlineLevel="1" x14ac:dyDescent="0.35">
      <c r="A24" s="147" t="s">
        <v>81</v>
      </c>
      <c r="B24" s="111" t="s">
        <v>67</v>
      </c>
      <c r="C24" s="148">
        <v>1.2</v>
      </c>
      <c r="D24" s="149">
        <v>1.2</v>
      </c>
      <c r="E24" s="149">
        <v>1.2</v>
      </c>
      <c r="F24" s="149">
        <v>1.2</v>
      </c>
      <c r="G24" s="149">
        <v>1.2</v>
      </c>
      <c r="H24" s="149">
        <v>1.2</v>
      </c>
      <c r="I24" s="150">
        <v>1.2</v>
      </c>
      <c r="J24" s="150">
        <v>2.2000000000000002</v>
      </c>
      <c r="K24" s="139">
        <f>AVERAGE(C24:I24)</f>
        <v>1.2</v>
      </c>
      <c r="L24" s="128"/>
      <c r="M24" s="122"/>
      <c r="N24" s="122"/>
      <c r="O24" s="13"/>
      <c r="P24" s="13"/>
      <c r="Q24" s="13"/>
      <c r="R24" s="13"/>
      <c r="S24" s="13"/>
    </row>
    <row r="25" spans="1:19" ht="3.65" customHeight="1" outlineLevel="1" x14ac:dyDescent="0.35">
      <c r="A25" s="110"/>
      <c r="B25" s="111"/>
      <c r="C25" s="110"/>
      <c r="D25" s="130"/>
      <c r="E25" s="130"/>
      <c r="F25" s="130"/>
      <c r="G25" s="130"/>
      <c r="H25" s="130"/>
      <c r="I25" s="111"/>
      <c r="J25" s="111"/>
      <c r="K25" s="108"/>
      <c r="L25" s="109"/>
      <c r="M25" s="13"/>
      <c r="N25" s="13"/>
      <c r="O25" s="13"/>
      <c r="P25" s="13"/>
      <c r="Q25" s="13"/>
      <c r="R25" s="13"/>
      <c r="S25" s="13"/>
    </row>
    <row r="26" spans="1:19" ht="15.5" outlineLevel="1" x14ac:dyDescent="0.35">
      <c r="A26" s="147" t="s">
        <v>62</v>
      </c>
      <c r="B26" s="111" t="s">
        <v>39</v>
      </c>
      <c r="C26" s="151">
        <v>0.3</v>
      </c>
      <c r="D26" s="152">
        <v>0.3</v>
      </c>
      <c r="E26" s="152">
        <v>0.3</v>
      </c>
      <c r="F26" s="152">
        <v>0.35</v>
      </c>
      <c r="G26" s="152">
        <v>0.35</v>
      </c>
      <c r="H26" s="152">
        <v>0.35</v>
      </c>
      <c r="I26" s="153">
        <v>0.35</v>
      </c>
      <c r="J26" s="153">
        <v>0.35</v>
      </c>
      <c r="K26" s="139">
        <f>AVERAGE(C26:I26)</f>
        <v>0.32857142857142863</v>
      </c>
      <c r="L26" s="128"/>
      <c r="M26" s="122"/>
      <c r="N26" s="122"/>
      <c r="O26" s="13"/>
      <c r="P26" s="13"/>
      <c r="Q26" s="13"/>
      <c r="R26" s="13"/>
      <c r="S26" s="13"/>
    </row>
    <row r="27" spans="1:19" ht="15.5" outlineLevel="1" x14ac:dyDescent="0.35">
      <c r="A27" s="147" t="s">
        <v>45</v>
      </c>
      <c r="B27" s="111" t="s">
        <v>67</v>
      </c>
      <c r="C27" s="144">
        <f>(C22+C24)/(1-C26)</f>
        <v>10.285714285714286</v>
      </c>
      <c r="D27" s="145">
        <f>(D22+D24)/(1-D26)</f>
        <v>10.457142857142859</v>
      </c>
      <c r="E27" s="145">
        <f t="shared" ref="E27:H27" si="4">(E22+E24)/(1-E26)</f>
        <v>10.282285714285715</v>
      </c>
      <c r="F27" s="145">
        <f t="shared" si="4"/>
        <v>10.888689230769231</v>
      </c>
      <c r="G27" s="145">
        <f t="shared" si="4"/>
        <v>11.159965292307692</v>
      </c>
      <c r="H27" s="145">
        <f t="shared" si="4"/>
        <v>11.159965292307692</v>
      </c>
      <c r="I27" s="146">
        <f>(I22+I24)/(1-I26)</f>
        <v>11.159965292307692</v>
      </c>
      <c r="J27" s="146">
        <f>(J22+J24)/(1-J26)</f>
        <v>12.512150601846152</v>
      </c>
      <c r="K27" s="139">
        <f>AVERAGE(C27:I27)</f>
        <v>10.770532566405024</v>
      </c>
      <c r="L27" s="128"/>
      <c r="M27" s="129"/>
      <c r="N27" s="129"/>
      <c r="O27" s="13"/>
      <c r="P27" s="13"/>
      <c r="Q27" s="13"/>
      <c r="R27" s="13"/>
      <c r="S27" s="13"/>
    </row>
    <row r="28" spans="1:19" ht="3.65" customHeight="1" outlineLevel="1" x14ac:dyDescent="0.35">
      <c r="A28" s="110"/>
      <c r="B28" s="111"/>
      <c r="C28" s="110"/>
      <c r="D28" s="130"/>
      <c r="E28" s="130"/>
      <c r="F28" s="130"/>
      <c r="G28" s="130"/>
      <c r="H28" s="130"/>
      <c r="I28" s="111"/>
      <c r="J28" s="111"/>
      <c r="K28" s="108"/>
      <c r="L28" s="109"/>
      <c r="M28" s="13"/>
      <c r="N28" s="13"/>
      <c r="O28" s="13"/>
      <c r="P28" s="13"/>
      <c r="Q28" s="130"/>
      <c r="R28" s="13"/>
      <c r="S28" s="13"/>
    </row>
    <row r="29" spans="1:19" s="67" customFormat="1" ht="15.5" outlineLevel="1" x14ac:dyDescent="0.3">
      <c r="A29" s="154" t="s">
        <v>189</v>
      </c>
      <c r="B29" s="155" t="s">
        <v>43</v>
      </c>
      <c r="C29" s="156">
        <f>C16*C27</f>
        <v>6171.4285714285716</v>
      </c>
      <c r="D29" s="157">
        <f t="shared" ref="D29:H29" si="5">D16*D27</f>
        <v>8784.0000000000018</v>
      </c>
      <c r="E29" s="157">
        <f t="shared" si="5"/>
        <v>9500.8320000000003</v>
      </c>
      <c r="F29" s="157">
        <f t="shared" si="5"/>
        <v>11570.321176615384</v>
      </c>
      <c r="G29" s="157">
        <f t="shared" si="5"/>
        <v>13044.437031566771</v>
      </c>
      <c r="H29" s="157">
        <f t="shared" si="5"/>
        <v>15001.102586301784</v>
      </c>
      <c r="I29" s="158">
        <f>I16*I27</f>
        <v>17251.26797424705</v>
      </c>
      <c r="J29" s="158">
        <f>J16*J27</f>
        <v>22242.724409068735</v>
      </c>
      <c r="K29" s="159">
        <f>SUM(C29:I29)</f>
        <v>81323.389340159571</v>
      </c>
      <c r="L29" s="160" t="s">
        <v>71</v>
      </c>
      <c r="M29" s="75"/>
      <c r="N29" s="75"/>
      <c r="O29" s="75"/>
      <c r="P29" s="75"/>
      <c r="Q29" s="75"/>
      <c r="R29" s="75"/>
      <c r="S29" s="75"/>
    </row>
    <row r="30" spans="1:19" s="67" customFormat="1" ht="15.5" outlineLevel="1" x14ac:dyDescent="0.3">
      <c r="A30" s="161" t="s">
        <v>190</v>
      </c>
      <c r="B30" s="162" t="s">
        <v>43</v>
      </c>
      <c r="C30" s="163">
        <f>C13*C20+C24*C16</f>
        <v>4320</v>
      </c>
      <c r="D30" s="164">
        <f t="shared" ref="D30:H30" si="6">D13*D20+D24*D16</f>
        <v>6148.8</v>
      </c>
      <c r="E30" s="164">
        <f t="shared" si="6"/>
        <v>6650.5824000000002</v>
      </c>
      <c r="F30" s="164">
        <f t="shared" si="6"/>
        <v>7520.7087647999997</v>
      </c>
      <c r="G30" s="164">
        <f t="shared" si="6"/>
        <v>8478.8840705184011</v>
      </c>
      <c r="H30" s="164">
        <f t="shared" si="6"/>
        <v>9750.7166810961608</v>
      </c>
      <c r="I30" s="165">
        <f>I13*I20+I24*I16</f>
        <v>11213.324183260582</v>
      </c>
      <c r="J30" s="165">
        <f>J13*J20+J24*J16</f>
        <v>14457.770865894679</v>
      </c>
      <c r="K30" s="159">
        <f>SUM(C30:I30)</f>
        <v>54083.016099675151</v>
      </c>
      <c r="L30" s="160" t="s">
        <v>71</v>
      </c>
      <c r="M30" s="75"/>
      <c r="N30" s="75"/>
      <c r="O30" s="75"/>
      <c r="P30" s="75"/>
      <c r="Q30" s="75"/>
      <c r="R30" s="75"/>
      <c r="S30" s="75"/>
    </row>
    <row r="31" spans="1:19" s="67" customFormat="1" ht="16" outlineLevel="1" thickBot="1" x14ac:dyDescent="0.35">
      <c r="A31" s="166" t="s">
        <v>191</v>
      </c>
      <c r="B31" s="167" t="s">
        <v>43</v>
      </c>
      <c r="C31" s="168">
        <f>C29-C30</f>
        <v>1851.4285714285716</v>
      </c>
      <c r="D31" s="169">
        <f t="shared" ref="D31:H31" si="7">D29-D30</f>
        <v>2635.2000000000016</v>
      </c>
      <c r="E31" s="169">
        <f t="shared" si="7"/>
        <v>2850.2496000000001</v>
      </c>
      <c r="F31" s="169">
        <f t="shared" si="7"/>
        <v>4049.6124118153839</v>
      </c>
      <c r="G31" s="169">
        <f t="shared" si="7"/>
        <v>4565.55296104837</v>
      </c>
      <c r="H31" s="169">
        <f t="shared" si="7"/>
        <v>5250.3859052056232</v>
      </c>
      <c r="I31" s="170">
        <f>I29-I30</f>
        <v>6037.9437909864682</v>
      </c>
      <c r="J31" s="170">
        <f>J29-J30</f>
        <v>7784.9535431740551</v>
      </c>
      <c r="K31" s="171">
        <f>SUM(C31:I31)</f>
        <v>27240.37324048442</v>
      </c>
      <c r="L31" s="75"/>
      <c r="M31" s="75"/>
      <c r="N31" s="75"/>
      <c r="O31" s="75"/>
      <c r="P31" s="75"/>
      <c r="Q31" s="75"/>
      <c r="R31" s="75"/>
      <c r="S31" s="75"/>
    </row>
    <row r="32" spans="1:19" ht="16" outlineLevel="1" thickTop="1" x14ac:dyDescent="0.35">
      <c r="A32" s="172"/>
      <c r="B32" s="75"/>
      <c r="C32" s="173"/>
      <c r="D32" s="173"/>
      <c r="E32" s="173"/>
      <c r="F32" s="173"/>
      <c r="G32" s="173"/>
      <c r="H32" s="173"/>
      <c r="I32" s="173"/>
      <c r="J32" s="173"/>
      <c r="K32" s="13"/>
      <c r="L32" s="173"/>
      <c r="M32" s="173"/>
      <c r="N32" s="13"/>
      <c r="O32" s="13"/>
      <c r="P32" s="13"/>
      <c r="Q32" s="13"/>
      <c r="R32" s="13"/>
      <c r="S32" s="13"/>
    </row>
    <row r="33" spans="1:19" ht="15.5" outlineLevel="1" x14ac:dyDescent="0.35">
      <c r="A33" s="94" t="s">
        <v>123</v>
      </c>
      <c r="B33" s="95"/>
      <c r="C33" s="95"/>
      <c r="D33" s="95"/>
      <c r="E33" s="95"/>
      <c r="F33" s="95"/>
      <c r="G33" s="95"/>
      <c r="H33" s="95"/>
      <c r="I33" s="95"/>
      <c r="J33" s="95"/>
      <c r="K33" s="95"/>
      <c r="L33" s="95"/>
      <c r="M33" s="95"/>
      <c r="N33" s="95"/>
      <c r="O33" s="95"/>
      <c r="P33" s="95"/>
      <c r="Q33" s="13"/>
      <c r="R33" s="13"/>
      <c r="S33" s="13"/>
    </row>
    <row r="34" spans="1:19" s="67" customFormat="1" ht="46.5" outlineLevel="1" x14ac:dyDescent="0.3">
      <c r="A34" s="97"/>
      <c r="B34" s="98" t="s">
        <v>36</v>
      </c>
      <c r="C34" s="99" t="str">
        <f>Erfolgsrechnung!C16</f>
        <v>n = Vorjahr</v>
      </c>
      <c r="D34" s="99" t="str">
        <f>Erfolgsrechnung!D16</f>
        <v>n+1 
(1. PRE-Jahr)</v>
      </c>
      <c r="E34" s="99" t="str">
        <f>Erfolgsrechnung!E16</f>
        <v>n+2</v>
      </c>
      <c r="F34" s="99" t="str">
        <f>Erfolgsrechnung!F16</f>
        <v>n+3</v>
      </c>
      <c r="G34" s="99" t="str">
        <f>Erfolgsrechnung!G16</f>
        <v>n+4</v>
      </c>
      <c r="H34" s="99" t="str">
        <f>Erfolgsrechnung!H16</f>
        <v>n+5</v>
      </c>
      <c r="I34" s="99" t="str">
        <f>Erfolgsrechnung!I16</f>
        <v>n+6</v>
      </c>
      <c r="J34" s="99" t="str">
        <f>Erfolgsrechnung!J16</f>
        <v>1. Jahr nach Umsetzung</v>
      </c>
      <c r="K34" s="100" t="s">
        <v>19</v>
      </c>
      <c r="L34" s="101" t="s">
        <v>108</v>
      </c>
      <c r="M34" s="102"/>
      <c r="N34" s="102"/>
      <c r="O34" s="75"/>
      <c r="P34" s="75"/>
      <c r="Q34" s="75"/>
      <c r="R34" s="75"/>
      <c r="S34" s="75"/>
    </row>
    <row r="35" spans="1:19" ht="15.5" outlineLevel="1" x14ac:dyDescent="0.35">
      <c r="A35" s="103" t="s">
        <v>65</v>
      </c>
      <c r="B35" s="104"/>
      <c r="C35" s="105"/>
      <c r="D35" s="106"/>
      <c r="E35" s="106"/>
      <c r="F35" s="106"/>
      <c r="G35" s="106"/>
      <c r="H35" s="106"/>
      <c r="I35" s="107"/>
      <c r="J35" s="107"/>
      <c r="K35" s="174"/>
      <c r="L35" s="109"/>
      <c r="M35" s="13"/>
      <c r="N35" s="13"/>
      <c r="O35" s="13"/>
      <c r="P35" s="13"/>
      <c r="Q35" s="13"/>
      <c r="R35" s="13"/>
      <c r="S35" s="13"/>
    </row>
    <row r="36" spans="1:19" ht="15.5" outlineLevel="1" x14ac:dyDescent="0.35">
      <c r="A36" s="110" t="s">
        <v>60</v>
      </c>
      <c r="B36" s="111" t="s">
        <v>83</v>
      </c>
      <c r="C36" s="112">
        <v>0</v>
      </c>
      <c r="D36" s="126">
        <f>52*3</f>
        <v>156</v>
      </c>
      <c r="E36" s="113">
        <f>D36*(1+E37)</f>
        <v>171.60000000000002</v>
      </c>
      <c r="F36" s="113">
        <f t="shared" ref="F36:H36" si="8">E36*(1+F37)</f>
        <v>188.76000000000005</v>
      </c>
      <c r="G36" s="113">
        <f t="shared" si="8"/>
        <v>207.63600000000008</v>
      </c>
      <c r="H36" s="113">
        <f t="shared" si="8"/>
        <v>228.39960000000011</v>
      </c>
      <c r="I36" s="175">
        <f>H36*(1+I37)</f>
        <v>251.23956000000013</v>
      </c>
      <c r="J36" s="175">
        <f>I36*(1+J37)</f>
        <v>527.60307600000033</v>
      </c>
      <c r="K36" s="115">
        <f>SUM(C36:I36)</f>
        <v>1203.6351600000005</v>
      </c>
      <c r="L36" s="128"/>
      <c r="M36" s="122"/>
      <c r="N36" s="122"/>
      <c r="O36" s="13"/>
      <c r="P36" s="13"/>
      <c r="Q36" s="13"/>
      <c r="R36" s="13"/>
      <c r="S36" s="13"/>
    </row>
    <row r="37" spans="1:19" ht="15.5" outlineLevel="1" x14ac:dyDescent="0.35">
      <c r="A37" s="116" t="s">
        <v>41</v>
      </c>
      <c r="B37" s="117" t="s">
        <v>39</v>
      </c>
      <c r="C37" s="118"/>
      <c r="D37" s="119"/>
      <c r="E37" s="119">
        <v>0.1</v>
      </c>
      <c r="F37" s="119">
        <v>0.1</v>
      </c>
      <c r="G37" s="119">
        <v>0.1</v>
      </c>
      <c r="H37" s="119">
        <v>0.1</v>
      </c>
      <c r="I37" s="176">
        <v>0.1</v>
      </c>
      <c r="J37" s="176">
        <v>1.1000000000000001</v>
      </c>
      <c r="K37" s="120">
        <f>AVERAGE(D37:I37)</f>
        <v>0.1</v>
      </c>
      <c r="L37" s="128"/>
      <c r="M37" s="122"/>
      <c r="N37" s="122"/>
      <c r="O37" s="13"/>
      <c r="P37" s="13"/>
      <c r="Q37" s="13"/>
      <c r="R37" s="13"/>
      <c r="S37" s="13"/>
    </row>
    <row r="38" spans="1:19" ht="15.5" outlineLevel="1" x14ac:dyDescent="0.35">
      <c r="A38" s="110" t="s">
        <v>84</v>
      </c>
      <c r="B38" s="111" t="s">
        <v>63</v>
      </c>
      <c r="C38" s="112">
        <v>0</v>
      </c>
      <c r="D38" s="126">
        <v>40</v>
      </c>
      <c r="E38" s="126">
        <v>40</v>
      </c>
      <c r="F38" s="126">
        <v>40</v>
      </c>
      <c r="G38" s="126">
        <v>40</v>
      </c>
      <c r="H38" s="126">
        <v>40</v>
      </c>
      <c r="I38" s="177">
        <v>40</v>
      </c>
      <c r="J38" s="177">
        <v>41</v>
      </c>
      <c r="K38" s="178">
        <f>SUM(C38:I38)</f>
        <v>240</v>
      </c>
      <c r="L38" s="128"/>
      <c r="M38" s="122"/>
      <c r="N38" s="122"/>
      <c r="O38" s="13"/>
      <c r="P38" s="13"/>
      <c r="Q38" s="13"/>
      <c r="R38" s="13"/>
      <c r="S38" s="13"/>
    </row>
    <row r="39" spans="1:19" ht="15.5" outlineLevel="1" x14ac:dyDescent="0.35">
      <c r="A39" s="110" t="s">
        <v>45</v>
      </c>
      <c r="B39" s="111" t="s">
        <v>63</v>
      </c>
      <c r="C39" s="179"/>
      <c r="D39" s="113">
        <f>D38/(1-D40)</f>
        <v>80</v>
      </c>
      <c r="E39" s="113">
        <f t="shared" ref="E39:H39" si="9">E38/(1-E40)</f>
        <v>88.8888888888889</v>
      </c>
      <c r="F39" s="113">
        <f t="shared" si="9"/>
        <v>100</v>
      </c>
      <c r="G39" s="113">
        <f t="shared" si="9"/>
        <v>100</v>
      </c>
      <c r="H39" s="113">
        <f t="shared" si="9"/>
        <v>100</v>
      </c>
      <c r="I39" s="175">
        <f>I38/(1-I40)</f>
        <v>100</v>
      </c>
      <c r="J39" s="175">
        <f>J38/(1-J40)</f>
        <v>102.5</v>
      </c>
      <c r="K39" s="127">
        <f>AVERAGE(C39:I39)</f>
        <v>94.814814814814824</v>
      </c>
      <c r="L39" s="128"/>
      <c r="M39" s="122"/>
      <c r="N39" s="122"/>
      <c r="O39" s="13"/>
      <c r="P39" s="13"/>
      <c r="Q39" s="13"/>
      <c r="R39" s="13"/>
      <c r="S39" s="13"/>
    </row>
    <row r="40" spans="1:19" ht="15.5" outlineLevel="1" x14ac:dyDescent="0.35">
      <c r="A40" s="110" t="s">
        <v>44</v>
      </c>
      <c r="B40" s="111" t="s">
        <v>39</v>
      </c>
      <c r="C40" s="151"/>
      <c r="D40" s="180">
        <v>0.5</v>
      </c>
      <c r="E40" s="152">
        <v>0.55000000000000004</v>
      </c>
      <c r="F40" s="152">
        <v>0.6</v>
      </c>
      <c r="G40" s="152">
        <v>0.6</v>
      </c>
      <c r="H40" s="152">
        <v>0.6</v>
      </c>
      <c r="I40" s="181">
        <v>0.6</v>
      </c>
      <c r="J40" s="181">
        <v>0.6</v>
      </c>
      <c r="K40" s="182">
        <f>AVERAGE(C40:I40)</f>
        <v>0.57500000000000007</v>
      </c>
      <c r="L40" s="128"/>
      <c r="M40" s="122"/>
      <c r="N40" s="122"/>
      <c r="O40" s="13"/>
      <c r="P40" s="13"/>
      <c r="Q40" s="13"/>
      <c r="R40" s="13"/>
      <c r="S40" s="13"/>
    </row>
    <row r="41" spans="1:19" ht="3.65" customHeight="1" outlineLevel="1" x14ac:dyDescent="0.35">
      <c r="A41" s="110"/>
      <c r="B41" s="111"/>
      <c r="C41" s="110"/>
      <c r="D41" s="130"/>
      <c r="E41" s="130"/>
      <c r="F41" s="130"/>
      <c r="G41" s="130"/>
      <c r="H41" s="130"/>
      <c r="I41" s="109"/>
      <c r="J41" s="109"/>
      <c r="K41" s="108"/>
      <c r="L41" s="160"/>
      <c r="M41" s="173"/>
      <c r="N41" s="13"/>
      <c r="O41" s="13"/>
      <c r="P41" s="13"/>
      <c r="Q41" s="13"/>
      <c r="R41" s="13"/>
      <c r="S41" s="13"/>
    </row>
    <row r="42" spans="1:19" s="67" customFormat="1" ht="15.5" outlineLevel="1" x14ac:dyDescent="0.35">
      <c r="A42" s="154" t="s">
        <v>189</v>
      </c>
      <c r="B42" s="155"/>
      <c r="C42" s="156">
        <f>C36*C39</f>
        <v>0</v>
      </c>
      <c r="D42" s="157">
        <f t="shared" ref="D42:H42" si="10">D36*D39</f>
        <v>12480</v>
      </c>
      <c r="E42" s="157">
        <f t="shared" si="10"/>
        <v>15253.333333333338</v>
      </c>
      <c r="F42" s="157">
        <f t="shared" si="10"/>
        <v>18876.000000000004</v>
      </c>
      <c r="G42" s="157">
        <f t="shared" si="10"/>
        <v>20763.600000000009</v>
      </c>
      <c r="H42" s="157">
        <f t="shared" si="10"/>
        <v>22839.96000000001</v>
      </c>
      <c r="I42" s="183">
        <f>I36*I39</f>
        <v>25123.956000000013</v>
      </c>
      <c r="J42" s="183">
        <f>J36*J39</f>
        <v>54079.315290000035</v>
      </c>
      <c r="K42" s="159">
        <f>SUM(C42:I42)</f>
        <v>115336.84933333338</v>
      </c>
      <c r="L42" s="160" t="s">
        <v>71</v>
      </c>
      <c r="M42" s="173"/>
      <c r="N42" s="13"/>
      <c r="O42" s="75"/>
      <c r="P42" s="75"/>
      <c r="Q42" s="75"/>
      <c r="R42" s="75"/>
      <c r="S42" s="75"/>
    </row>
    <row r="43" spans="1:19" s="67" customFormat="1" ht="15.5" outlineLevel="1" x14ac:dyDescent="0.35">
      <c r="A43" s="161" t="s">
        <v>190</v>
      </c>
      <c r="B43" s="162"/>
      <c r="C43" s="163">
        <f>C36*C38</f>
        <v>0</v>
      </c>
      <c r="D43" s="164">
        <f t="shared" ref="D43:H43" si="11">D36*D38</f>
        <v>6240</v>
      </c>
      <c r="E43" s="164">
        <f t="shared" si="11"/>
        <v>6864.0000000000009</v>
      </c>
      <c r="F43" s="164">
        <f t="shared" si="11"/>
        <v>7550.4000000000015</v>
      </c>
      <c r="G43" s="164">
        <f t="shared" si="11"/>
        <v>8305.4400000000023</v>
      </c>
      <c r="H43" s="164">
        <f t="shared" si="11"/>
        <v>9135.984000000004</v>
      </c>
      <c r="I43" s="184">
        <f>I36*I38</f>
        <v>10049.582400000005</v>
      </c>
      <c r="J43" s="184">
        <f>J36*J38</f>
        <v>21631.726116000013</v>
      </c>
      <c r="K43" s="159">
        <f>SUM(C43:I43)</f>
        <v>48145.406400000014</v>
      </c>
      <c r="L43" s="160" t="s">
        <v>71</v>
      </c>
      <c r="M43" s="173"/>
      <c r="N43" s="13"/>
      <c r="O43" s="75"/>
      <c r="P43" s="75"/>
      <c r="Q43" s="75"/>
      <c r="R43" s="75"/>
      <c r="S43" s="75"/>
    </row>
    <row r="44" spans="1:19" s="67" customFormat="1" ht="16" outlineLevel="1" thickBot="1" x14ac:dyDescent="0.4">
      <c r="A44" s="166" t="s">
        <v>192</v>
      </c>
      <c r="B44" s="167" t="s">
        <v>43</v>
      </c>
      <c r="C44" s="168">
        <f>C42-C43</f>
        <v>0</v>
      </c>
      <c r="D44" s="169">
        <f>D42-D43</f>
        <v>6240</v>
      </c>
      <c r="E44" s="169">
        <f t="shared" ref="E44:H44" si="12">E42-E43</f>
        <v>8389.3333333333358</v>
      </c>
      <c r="F44" s="169">
        <f t="shared" si="12"/>
        <v>11325.600000000002</v>
      </c>
      <c r="G44" s="169">
        <f t="shared" si="12"/>
        <v>12458.160000000007</v>
      </c>
      <c r="H44" s="169">
        <f t="shared" si="12"/>
        <v>13703.976000000006</v>
      </c>
      <c r="I44" s="185">
        <f>I42-I43</f>
        <v>15074.373600000008</v>
      </c>
      <c r="J44" s="185">
        <f>J42-J43</f>
        <v>32447.589174000022</v>
      </c>
      <c r="K44" s="171">
        <f>SUM(C44:I44)</f>
        <v>67191.442933333354</v>
      </c>
      <c r="L44" s="186"/>
      <c r="M44" s="187"/>
      <c r="N44" s="13"/>
      <c r="O44" s="75"/>
      <c r="P44" s="75"/>
      <c r="Q44" s="75"/>
      <c r="R44" s="75"/>
      <c r="S44" s="75"/>
    </row>
    <row r="45" spans="1:19" ht="16" outlineLevel="1" thickTop="1" x14ac:dyDescent="0.35">
      <c r="A45" s="172"/>
      <c r="B45" s="75"/>
      <c r="C45" s="173"/>
      <c r="D45" s="173"/>
      <c r="E45" s="173"/>
      <c r="F45" s="173"/>
      <c r="G45" s="173"/>
      <c r="H45" s="173"/>
      <c r="I45" s="173"/>
      <c r="J45" s="173"/>
      <c r="K45" s="13"/>
      <c r="L45" s="173"/>
      <c r="M45" s="173"/>
      <c r="N45" s="13"/>
      <c r="O45" s="13"/>
      <c r="P45" s="13"/>
      <c r="Q45" s="13"/>
      <c r="R45" s="13"/>
      <c r="S45" s="13"/>
    </row>
    <row r="46" spans="1:19" ht="15.5" outlineLevel="1" x14ac:dyDescent="0.35">
      <c r="A46" s="94" t="s">
        <v>124</v>
      </c>
      <c r="B46" s="95"/>
      <c r="C46" s="95"/>
      <c r="D46" s="95"/>
      <c r="E46" s="95"/>
      <c r="F46" s="95"/>
      <c r="G46" s="95"/>
      <c r="H46" s="95"/>
      <c r="I46" s="95"/>
      <c r="J46" s="95"/>
      <c r="K46" s="95"/>
      <c r="L46" s="95"/>
      <c r="M46" s="95"/>
      <c r="N46" s="95"/>
      <c r="O46" s="95"/>
      <c r="P46" s="95"/>
      <c r="Q46" s="13"/>
      <c r="R46" s="13"/>
      <c r="S46" s="13"/>
    </row>
    <row r="47" spans="1:19" s="67" customFormat="1" ht="46.5" outlineLevel="1" x14ac:dyDescent="0.3">
      <c r="A47" s="97"/>
      <c r="B47" s="98" t="s">
        <v>36</v>
      </c>
      <c r="C47" s="99" t="str">
        <f>Erfolgsrechnung!C16</f>
        <v>n = Vorjahr</v>
      </c>
      <c r="D47" s="99" t="str">
        <f>Erfolgsrechnung!D16</f>
        <v>n+1 
(1. PRE-Jahr)</v>
      </c>
      <c r="E47" s="99" t="str">
        <f>Erfolgsrechnung!E16</f>
        <v>n+2</v>
      </c>
      <c r="F47" s="99" t="str">
        <f>Erfolgsrechnung!F16</f>
        <v>n+3</v>
      </c>
      <c r="G47" s="99" t="str">
        <f>Erfolgsrechnung!G16</f>
        <v>n+4</v>
      </c>
      <c r="H47" s="99" t="str">
        <f>Erfolgsrechnung!H16</f>
        <v>n+5</v>
      </c>
      <c r="I47" s="99" t="str">
        <f>Erfolgsrechnung!I16</f>
        <v>n+6</v>
      </c>
      <c r="J47" s="99" t="str">
        <f>Erfolgsrechnung!J16</f>
        <v>1. Jahr nach Umsetzung</v>
      </c>
      <c r="K47" s="100" t="s">
        <v>19</v>
      </c>
      <c r="L47" s="101" t="s">
        <v>108</v>
      </c>
      <c r="M47" s="102"/>
      <c r="N47" s="102"/>
      <c r="O47" s="75"/>
      <c r="P47" s="75"/>
      <c r="Q47" s="75"/>
      <c r="R47" s="75"/>
      <c r="S47" s="75"/>
    </row>
    <row r="48" spans="1:19" ht="15.5" outlineLevel="1" x14ac:dyDescent="0.35">
      <c r="A48" s="103" t="s">
        <v>94</v>
      </c>
      <c r="B48" s="104"/>
      <c r="C48" s="105"/>
      <c r="D48" s="106"/>
      <c r="E48" s="106"/>
      <c r="F48" s="106"/>
      <c r="G48" s="106"/>
      <c r="H48" s="106"/>
      <c r="I48" s="106"/>
      <c r="J48" s="106"/>
      <c r="K48" s="174"/>
      <c r="L48" s="109"/>
      <c r="M48" s="13"/>
      <c r="N48" s="13"/>
      <c r="O48" s="13"/>
      <c r="P48" s="13"/>
      <c r="Q48" s="13"/>
      <c r="R48" s="13"/>
      <c r="S48" s="13"/>
    </row>
    <row r="49" spans="1:19" ht="15.5" outlineLevel="1" x14ac:dyDescent="0.35">
      <c r="A49" s="110" t="s">
        <v>95</v>
      </c>
      <c r="B49" s="111" t="s">
        <v>96</v>
      </c>
      <c r="C49" s="112">
        <v>0</v>
      </c>
      <c r="D49" s="126"/>
      <c r="E49" s="126"/>
      <c r="F49" s="126"/>
      <c r="G49" s="126"/>
      <c r="H49" s="126"/>
      <c r="I49" s="126"/>
      <c r="J49" s="126"/>
      <c r="K49" s="115"/>
      <c r="L49" s="128"/>
      <c r="M49" s="122"/>
      <c r="N49" s="122"/>
      <c r="O49" s="13"/>
      <c r="P49" s="13"/>
      <c r="Q49" s="13"/>
      <c r="R49" s="13"/>
      <c r="S49" s="13"/>
    </row>
    <row r="50" spans="1:19" ht="15.5" outlineLevel="1" x14ac:dyDescent="0.35">
      <c r="A50" s="116" t="s">
        <v>41</v>
      </c>
      <c r="B50" s="117" t="s">
        <v>39</v>
      </c>
      <c r="C50" s="118"/>
      <c r="D50" s="119"/>
      <c r="E50" s="119"/>
      <c r="F50" s="119"/>
      <c r="G50" s="119"/>
      <c r="H50" s="119"/>
      <c r="I50" s="119"/>
      <c r="J50" s="119"/>
      <c r="K50" s="120"/>
      <c r="L50" s="128"/>
      <c r="M50" s="122"/>
      <c r="N50" s="122"/>
      <c r="O50" s="13"/>
      <c r="P50" s="13"/>
      <c r="Q50" s="13"/>
      <c r="R50" s="13"/>
      <c r="S50" s="13"/>
    </row>
    <row r="51" spans="1:19" ht="15.5" outlineLevel="1" x14ac:dyDescent="0.35">
      <c r="A51" s="110" t="s">
        <v>84</v>
      </c>
      <c r="B51" s="111" t="s">
        <v>63</v>
      </c>
      <c r="C51" s="112"/>
      <c r="D51" s="126"/>
      <c r="E51" s="126"/>
      <c r="F51" s="126"/>
      <c r="G51" s="126"/>
      <c r="H51" s="126"/>
      <c r="I51" s="126"/>
      <c r="J51" s="126"/>
      <c r="K51" s="178"/>
      <c r="L51" s="128"/>
      <c r="M51" s="122"/>
      <c r="N51" s="122"/>
      <c r="O51" s="13"/>
      <c r="P51" s="13"/>
      <c r="Q51" s="13"/>
      <c r="R51" s="13"/>
      <c r="S51" s="13"/>
    </row>
    <row r="52" spans="1:19" ht="15.5" outlineLevel="1" x14ac:dyDescent="0.35">
      <c r="A52" s="110"/>
      <c r="B52" s="111"/>
      <c r="C52" s="112"/>
      <c r="D52" s="126"/>
      <c r="E52" s="126"/>
      <c r="F52" s="126"/>
      <c r="G52" s="126"/>
      <c r="H52" s="126"/>
      <c r="I52" s="126"/>
      <c r="J52" s="126"/>
      <c r="K52" s="127"/>
      <c r="L52" s="128"/>
      <c r="M52" s="122"/>
      <c r="N52" s="122"/>
      <c r="O52" s="13"/>
      <c r="P52" s="13"/>
      <c r="Q52" s="13"/>
      <c r="R52" s="13"/>
      <c r="S52" s="13"/>
    </row>
    <row r="53" spans="1:19" ht="15.5" outlineLevel="1" x14ac:dyDescent="0.35">
      <c r="A53" s="110" t="s">
        <v>45</v>
      </c>
      <c r="B53" s="111" t="s">
        <v>63</v>
      </c>
      <c r="C53" s="179"/>
      <c r="D53" s="113"/>
      <c r="E53" s="113"/>
      <c r="F53" s="113"/>
      <c r="G53" s="113"/>
      <c r="H53" s="113"/>
      <c r="I53" s="113"/>
      <c r="J53" s="113"/>
      <c r="K53" s="182"/>
      <c r="L53" s="128"/>
      <c r="M53" s="122"/>
      <c r="N53" s="122"/>
      <c r="O53" s="13"/>
      <c r="P53" s="13"/>
      <c r="Q53" s="13"/>
      <c r="R53" s="13"/>
      <c r="S53" s="13"/>
    </row>
    <row r="54" spans="1:19" ht="15.5" outlineLevel="1" x14ac:dyDescent="0.35">
      <c r="A54" s="110" t="s">
        <v>44</v>
      </c>
      <c r="B54" s="111" t="s">
        <v>39</v>
      </c>
      <c r="C54" s="151"/>
      <c r="D54" s="180"/>
      <c r="E54" s="152"/>
      <c r="F54" s="152"/>
      <c r="G54" s="152"/>
      <c r="H54" s="152"/>
      <c r="I54" s="152"/>
      <c r="J54" s="152"/>
      <c r="K54" s="108"/>
      <c r="L54" s="160"/>
      <c r="M54" s="173"/>
      <c r="N54" s="13"/>
      <c r="O54" s="13"/>
      <c r="P54" s="13"/>
      <c r="Q54" s="13"/>
      <c r="R54" s="13"/>
      <c r="S54" s="13"/>
    </row>
    <row r="55" spans="1:19" ht="3.65" customHeight="1" outlineLevel="1" x14ac:dyDescent="0.35">
      <c r="A55" s="110"/>
      <c r="B55" s="111"/>
      <c r="C55" s="110"/>
      <c r="D55" s="130"/>
      <c r="E55" s="130"/>
      <c r="F55" s="130"/>
      <c r="G55" s="130"/>
      <c r="H55" s="130"/>
      <c r="I55" s="130"/>
      <c r="J55" s="130"/>
      <c r="K55" s="13"/>
      <c r="L55" s="160"/>
      <c r="M55" s="173"/>
      <c r="N55" s="13"/>
      <c r="O55" s="13"/>
      <c r="P55" s="13"/>
      <c r="Q55" s="13"/>
      <c r="R55" s="13"/>
      <c r="S55" s="13"/>
    </row>
    <row r="56" spans="1:19" s="67" customFormat="1" ht="15.5" outlineLevel="1" x14ac:dyDescent="0.35">
      <c r="A56" s="154" t="s">
        <v>189</v>
      </c>
      <c r="B56" s="155"/>
      <c r="C56" s="156">
        <f>C49*C53</f>
        <v>0</v>
      </c>
      <c r="D56" s="157">
        <f t="shared" ref="D56:J56" si="13">D49*D53</f>
        <v>0</v>
      </c>
      <c r="E56" s="157">
        <f t="shared" si="13"/>
        <v>0</v>
      </c>
      <c r="F56" s="157">
        <f t="shared" si="13"/>
        <v>0</v>
      </c>
      <c r="G56" s="157">
        <f t="shared" si="13"/>
        <v>0</v>
      </c>
      <c r="H56" s="157">
        <f t="shared" si="13"/>
        <v>0</v>
      </c>
      <c r="I56" s="157"/>
      <c r="J56" s="157">
        <f t="shared" si="13"/>
        <v>0</v>
      </c>
      <c r="K56" s="159"/>
      <c r="L56" s="160" t="s">
        <v>71</v>
      </c>
      <c r="M56" s="173"/>
      <c r="N56" s="13"/>
      <c r="O56" s="75"/>
      <c r="P56" s="75"/>
      <c r="Q56" s="75"/>
      <c r="R56" s="75"/>
      <c r="S56" s="75"/>
    </row>
    <row r="57" spans="1:19" s="67" customFormat="1" ht="15.5" outlineLevel="1" x14ac:dyDescent="0.35">
      <c r="A57" s="161" t="s">
        <v>190</v>
      </c>
      <c r="B57" s="162"/>
      <c r="C57" s="163">
        <f>C49*C51</f>
        <v>0</v>
      </c>
      <c r="D57" s="164">
        <f t="shared" ref="D57:J57" si="14">D49*D51</f>
        <v>0</v>
      </c>
      <c r="E57" s="164">
        <f t="shared" si="14"/>
        <v>0</v>
      </c>
      <c r="F57" s="164">
        <f t="shared" si="14"/>
        <v>0</v>
      </c>
      <c r="G57" s="164">
        <f t="shared" si="14"/>
        <v>0</v>
      </c>
      <c r="H57" s="164">
        <f t="shared" si="14"/>
        <v>0</v>
      </c>
      <c r="I57" s="164"/>
      <c r="J57" s="164">
        <f t="shared" si="14"/>
        <v>0</v>
      </c>
      <c r="K57" s="159"/>
      <c r="L57" s="160" t="s">
        <v>71</v>
      </c>
      <c r="M57" s="187"/>
      <c r="N57" s="13"/>
      <c r="O57" s="75"/>
      <c r="P57" s="75"/>
      <c r="Q57" s="75"/>
      <c r="R57" s="75"/>
      <c r="S57" s="75"/>
    </row>
    <row r="58" spans="1:19" s="67" customFormat="1" ht="16" outlineLevel="1" thickBot="1" x14ac:dyDescent="0.4">
      <c r="A58" s="166" t="s">
        <v>193</v>
      </c>
      <c r="B58" s="167" t="s">
        <v>43</v>
      </c>
      <c r="C58" s="168">
        <f>C56-C57</f>
        <v>0</v>
      </c>
      <c r="D58" s="169">
        <f>D56-D57</f>
        <v>0</v>
      </c>
      <c r="E58" s="169">
        <f t="shared" ref="E58:J58" si="15">E56-E57</f>
        <v>0</v>
      </c>
      <c r="F58" s="169">
        <f t="shared" si="15"/>
        <v>0</v>
      </c>
      <c r="G58" s="169">
        <f t="shared" si="15"/>
        <v>0</v>
      </c>
      <c r="H58" s="169">
        <f t="shared" si="15"/>
        <v>0</v>
      </c>
      <c r="I58" s="169"/>
      <c r="J58" s="169">
        <f t="shared" si="15"/>
        <v>0</v>
      </c>
      <c r="K58" s="171"/>
      <c r="L58" s="160"/>
      <c r="M58" s="187"/>
      <c r="N58" s="13"/>
      <c r="O58" s="75"/>
      <c r="P58" s="75"/>
      <c r="Q58" s="75"/>
      <c r="R58" s="75"/>
      <c r="S58" s="75"/>
    </row>
    <row r="59" spans="1:19" ht="16" outlineLevel="1" thickTop="1" x14ac:dyDescent="0.35">
      <c r="A59" s="172"/>
      <c r="B59" s="75"/>
      <c r="C59" s="173"/>
      <c r="D59" s="173"/>
      <c r="E59" s="173"/>
      <c r="F59" s="173"/>
      <c r="G59" s="173"/>
      <c r="H59" s="173"/>
      <c r="I59" s="173"/>
      <c r="J59" s="173"/>
      <c r="K59" s="173"/>
      <c r="L59" s="173"/>
      <c r="M59" s="13"/>
      <c r="N59" s="13"/>
      <c r="O59" s="13"/>
      <c r="P59" s="13"/>
      <c r="Q59" s="13"/>
      <c r="R59" s="75"/>
      <c r="S59" s="13"/>
    </row>
    <row r="60" spans="1:19" ht="15.5" x14ac:dyDescent="0.35">
      <c r="A60" s="13"/>
      <c r="B60" s="13"/>
      <c r="C60" s="13"/>
      <c r="D60" s="13"/>
      <c r="E60" s="13"/>
      <c r="F60" s="13"/>
      <c r="G60" s="13"/>
      <c r="H60" s="13"/>
      <c r="I60" s="13"/>
      <c r="J60" s="13"/>
      <c r="K60" s="13"/>
      <c r="L60" s="13"/>
      <c r="M60" s="13"/>
      <c r="N60" s="13"/>
      <c r="O60" s="13"/>
      <c r="P60" s="13"/>
      <c r="Q60" s="13"/>
      <c r="R60" s="75"/>
      <c r="S60" s="13"/>
    </row>
    <row r="61" spans="1:19" s="66" customFormat="1" ht="26.15" customHeight="1" x14ac:dyDescent="0.3">
      <c r="A61" s="65" t="s">
        <v>139</v>
      </c>
      <c r="B61" s="91"/>
      <c r="C61" s="91"/>
      <c r="D61" s="91"/>
      <c r="E61" s="91"/>
      <c r="F61" s="91"/>
      <c r="G61" s="91"/>
      <c r="H61" s="91"/>
      <c r="I61" s="91"/>
      <c r="J61" s="91"/>
      <c r="K61" s="91"/>
      <c r="L61" s="65"/>
      <c r="M61" s="92"/>
      <c r="N61" s="68"/>
      <c r="O61" s="93"/>
      <c r="P61" s="93"/>
      <c r="Q61" s="70"/>
      <c r="R61" s="70"/>
      <c r="S61" s="70"/>
    </row>
    <row r="62" spans="1:19" s="67" customFormat="1" ht="31" outlineLevel="1" x14ac:dyDescent="0.3">
      <c r="A62" s="188"/>
      <c r="B62" s="98" t="s">
        <v>36</v>
      </c>
      <c r="C62" s="99" t="s">
        <v>1</v>
      </c>
      <c r="D62" s="189" t="s">
        <v>38</v>
      </c>
      <c r="E62" s="189" t="s">
        <v>3</v>
      </c>
      <c r="F62" s="189" t="s">
        <v>4</v>
      </c>
      <c r="G62" s="189" t="s">
        <v>5</v>
      </c>
      <c r="H62" s="189" t="s">
        <v>6</v>
      </c>
      <c r="I62" s="190"/>
      <c r="J62" s="191" t="s">
        <v>7</v>
      </c>
      <c r="K62" s="100" t="s">
        <v>76</v>
      </c>
      <c r="L62" s="192" t="s">
        <v>109</v>
      </c>
      <c r="M62" s="193" t="s">
        <v>102</v>
      </c>
      <c r="N62" s="101" t="s">
        <v>108</v>
      </c>
      <c r="O62" s="102"/>
      <c r="P62" s="102"/>
      <c r="Q62" s="75"/>
      <c r="R62" s="75"/>
      <c r="S62" s="75"/>
    </row>
    <row r="63" spans="1:19" s="3" customFormat="1" ht="14.25" customHeight="1" outlineLevel="1" x14ac:dyDescent="0.3">
      <c r="A63" s="194" t="s">
        <v>134</v>
      </c>
      <c r="B63" s="195"/>
      <c r="C63" s="196"/>
      <c r="D63" s="196"/>
      <c r="E63" s="196"/>
      <c r="F63" s="196"/>
      <c r="G63" s="196"/>
      <c r="H63" s="196"/>
      <c r="I63" s="196"/>
      <c r="J63" s="197"/>
      <c r="K63" s="198" t="s">
        <v>71</v>
      </c>
      <c r="L63" s="199"/>
      <c r="M63" s="199"/>
      <c r="N63" s="200"/>
      <c r="O63" s="198"/>
      <c r="P63" s="198"/>
      <c r="Q63" s="75"/>
      <c r="R63" s="75"/>
      <c r="S63" s="75"/>
    </row>
    <row r="64" spans="1:19" s="3" customFormat="1" ht="4.5" customHeight="1" outlineLevel="1" x14ac:dyDescent="0.3">
      <c r="A64" s="75"/>
      <c r="B64" s="162"/>
      <c r="C64" s="172"/>
      <c r="D64" s="172"/>
      <c r="E64" s="172"/>
      <c r="F64" s="172"/>
      <c r="G64" s="172"/>
      <c r="H64" s="172"/>
      <c r="I64" s="172"/>
      <c r="J64" s="201"/>
      <c r="K64" s="75"/>
      <c r="L64" s="202"/>
      <c r="M64" s="202"/>
      <c r="N64" s="75"/>
      <c r="O64" s="75"/>
      <c r="P64" s="75"/>
      <c r="Q64" s="75"/>
      <c r="R64" s="75"/>
      <c r="S64" s="75"/>
    </row>
    <row r="65" spans="1:19" s="67" customFormat="1" ht="15.5" outlineLevel="1" x14ac:dyDescent="0.3">
      <c r="A65" s="75" t="s">
        <v>17</v>
      </c>
      <c r="B65" s="203">
        <v>0.15</v>
      </c>
      <c r="C65" s="75"/>
      <c r="D65" s="75"/>
      <c r="E65" s="75"/>
      <c r="F65" s="75"/>
      <c r="G65" s="75"/>
      <c r="H65" s="75"/>
      <c r="I65" s="75"/>
      <c r="J65" s="204"/>
      <c r="K65" s="75"/>
      <c r="L65" s="202" t="s">
        <v>88</v>
      </c>
      <c r="M65" s="202" t="s">
        <v>89</v>
      </c>
      <c r="N65" s="75"/>
      <c r="O65" s="75"/>
      <c r="P65" s="75"/>
      <c r="Q65" s="75"/>
      <c r="R65" s="75"/>
      <c r="S65" s="75"/>
    </row>
    <row r="66" spans="1:19" s="67" customFormat="1" ht="15.5" outlineLevel="1" x14ac:dyDescent="0.3">
      <c r="A66" s="172" t="s">
        <v>104</v>
      </c>
      <c r="B66" s="162"/>
      <c r="C66" s="75"/>
      <c r="D66" s="75"/>
      <c r="E66" s="75"/>
      <c r="F66" s="75"/>
      <c r="G66" s="75"/>
      <c r="H66" s="75"/>
      <c r="I66" s="75"/>
      <c r="J66" s="204"/>
      <c r="K66" s="75"/>
      <c r="L66" s="202"/>
      <c r="M66" s="202"/>
      <c r="N66" s="75"/>
      <c r="O66" s="75"/>
      <c r="P66" s="75"/>
      <c r="Q66" s="75"/>
      <c r="R66" s="75"/>
      <c r="S66" s="75"/>
    </row>
    <row r="67" spans="1:19" s="67" customFormat="1" ht="15.5" outlineLevel="1" x14ac:dyDescent="0.3">
      <c r="A67" s="205" t="s">
        <v>14</v>
      </c>
      <c r="B67" s="162" t="s">
        <v>72</v>
      </c>
      <c r="C67" s="206">
        <v>3000</v>
      </c>
      <c r="D67" s="206">
        <v>3500</v>
      </c>
      <c r="E67" s="206">
        <v>3500</v>
      </c>
      <c r="F67" s="206">
        <v>3500</v>
      </c>
      <c r="G67" s="206">
        <v>3500</v>
      </c>
      <c r="H67" s="206">
        <v>3500</v>
      </c>
      <c r="I67" s="206"/>
      <c r="J67" s="207">
        <v>3500</v>
      </c>
      <c r="K67" s="75"/>
      <c r="L67" s="202"/>
      <c r="M67" s="202"/>
      <c r="N67" s="75"/>
      <c r="O67" s="75"/>
      <c r="P67" s="75"/>
      <c r="Q67" s="75"/>
      <c r="R67" s="75"/>
      <c r="S67" s="75"/>
    </row>
    <row r="68" spans="1:19" s="67" customFormat="1" ht="15.5" outlineLevel="1" x14ac:dyDescent="0.3">
      <c r="A68" s="205" t="s">
        <v>15</v>
      </c>
      <c r="B68" s="162" t="s">
        <v>72</v>
      </c>
      <c r="C68" s="206"/>
      <c r="D68" s="206"/>
      <c r="E68" s="206"/>
      <c r="F68" s="206"/>
      <c r="G68" s="206"/>
      <c r="H68" s="206"/>
      <c r="I68" s="206"/>
      <c r="J68" s="207"/>
      <c r="K68" s="75"/>
      <c r="L68" s="202"/>
      <c r="M68" s="202"/>
      <c r="N68" s="75"/>
      <c r="O68" s="75"/>
      <c r="P68" s="75"/>
      <c r="Q68" s="75"/>
      <c r="R68" s="75"/>
      <c r="S68" s="75"/>
    </row>
    <row r="69" spans="1:19" s="67" customFormat="1" ht="3" customHeight="1" outlineLevel="1" x14ac:dyDescent="0.3">
      <c r="A69" s="75"/>
      <c r="B69" s="162"/>
      <c r="C69" s="75"/>
      <c r="D69" s="75"/>
      <c r="E69" s="75"/>
      <c r="F69" s="75"/>
      <c r="G69" s="75"/>
      <c r="H69" s="75"/>
      <c r="I69" s="75"/>
      <c r="J69" s="204"/>
      <c r="K69" s="75"/>
      <c r="L69" s="202"/>
      <c r="M69" s="202"/>
      <c r="N69" s="75"/>
      <c r="O69" s="75"/>
      <c r="P69" s="75"/>
      <c r="Q69" s="75"/>
      <c r="R69" s="75"/>
      <c r="S69" s="75"/>
    </row>
    <row r="70" spans="1:19" s="67" customFormat="1" ht="15.5" outlineLevel="1" x14ac:dyDescent="0.3">
      <c r="A70" s="172" t="s">
        <v>103</v>
      </c>
      <c r="B70" s="162"/>
      <c r="C70" s="75"/>
      <c r="D70" s="75"/>
      <c r="E70" s="75"/>
      <c r="F70" s="75"/>
      <c r="G70" s="75"/>
      <c r="H70" s="75"/>
      <c r="I70" s="75"/>
      <c r="J70" s="204"/>
      <c r="K70" s="75"/>
      <c r="L70" s="202"/>
      <c r="M70" s="202"/>
      <c r="N70" s="75"/>
      <c r="O70" s="75"/>
      <c r="P70" s="75"/>
      <c r="Q70" s="75"/>
      <c r="R70" s="75"/>
      <c r="S70" s="75"/>
    </row>
    <row r="71" spans="1:19" s="67" customFormat="1" ht="15.5" outlineLevel="1" x14ac:dyDescent="0.3">
      <c r="A71" s="205" t="s">
        <v>14</v>
      </c>
      <c r="B71" s="162" t="s">
        <v>97</v>
      </c>
      <c r="C71" s="208">
        <v>0.15</v>
      </c>
      <c r="D71" s="208">
        <v>0.3</v>
      </c>
      <c r="E71" s="208">
        <v>0.3</v>
      </c>
      <c r="F71" s="208">
        <v>0.3</v>
      </c>
      <c r="G71" s="208">
        <v>0.3</v>
      </c>
      <c r="H71" s="208">
        <v>0.4</v>
      </c>
      <c r="I71" s="208"/>
      <c r="J71" s="209">
        <v>0.4</v>
      </c>
      <c r="K71" s="75"/>
      <c r="L71" s="202"/>
      <c r="M71" s="202"/>
      <c r="N71" s="75"/>
      <c r="O71" s="75"/>
      <c r="P71" s="75"/>
      <c r="Q71" s="75"/>
      <c r="R71" s="75"/>
      <c r="S71" s="75"/>
    </row>
    <row r="72" spans="1:19" s="67" customFormat="1" ht="15.5" outlineLevel="1" x14ac:dyDescent="0.3">
      <c r="A72" s="205" t="s">
        <v>15</v>
      </c>
      <c r="B72" s="162" t="s">
        <v>97</v>
      </c>
      <c r="C72" s="208"/>
      <c r="D72" s="208"/>
      <c r="E72" s="208"/>
      <c r="F72" s="208"/>
      <c r="G72" s="208"/>
      <c r="H72" s="208"/>
      <c r="I72" s="208"/>
      <c r="J72" s="209"/>
      <c r="K72" s="75"/>
      <c r="L72" s="202"/>
      <c r="M72" s="202"/>
      <c r="N72" s="75"/>
      <c r="O72" s="75"/>
      <c r="P72" s="75"/>
      <c r="Q72" s="75"/>
      <c r="R72" s="75"/>
      <c r="S72" s="75"/>
    </row>
    <row r="73" spans="1:19" s="3" customFormat="1" ht="4.5" customHeight="1" outlineLevel="1" x14ac:dyDescent="0.3">
      <c r="A73" s="75"/>
      <c r="B73" s="162"/>
      <c r="C73" s="172"/>
      <c r="D73" s="172"/>
      <c r="E73" s="172"/>
      <c r="F73" s="172"/>
      <c r="G73" s="172"/>
      <c r="H73" s="172"/>
      <c r="I73" s="172"/>
      <c r="J73" s="201"/>
      <c r="K73" s="75"/>
      <c r="L73" s="202"/>
      <c r="M73" s="202"/>
      <c r="N73" s="75"/>
      <c r="O73" s="75"/>
      <c r="P73" s="75"/>
      <c r="Q73" s="75"/>
      <c r="R73" s="75"/>
      <c r="S73" s="75"/>
    </row>
    <row r="74" spans="1:19" s="3" customFormat="1" ht="14.15" customHeight="1" outlineLevel="1" x14ac:dyDescent="0.3">
      <c r="A74" s="210" t="s">
        <v>91</v>
      </c>
      <c r="B74" s="211" t="s">
        <v>77</v>
      </c>
      <c r="C74" s="198">
        <f t="shared" ref="C74:J74" si="16">IFERROR(C76*12*C77,"N/A")</f>
        <v>0</v>
      </c>
      <c r="D74" s="198">
        <f t="shared" si="16"/>
        <v>600</v>
      </c>
      <c r="E74" s="198">
        <f t="shared" si="16"/>
        <v>600</v>
      </c>
      <c r="F74" s="198">
        <f t="shared" si="16"/>
        <v>600</v>
      </c>
      <c r="G74" s="198">
        <f t="shared" si="16"/>
        <v>600</v>
      </c>
      <c r="H74" s="198">
        <f t="shared" si="16"/>
        <v>600</v>
      </c>
      <c r="I74" s="198"/>
      <c r="J74" s="212">
        <f t="shared" si="16"/>
        <v>600</v>
      </c>
      <c r="K74" s="198" t="s">
        <v>71</v>
      </c>
      <c r="L74" s="213"/>
      <c r="M74" s="213"/>
      <c r="N74" s="200"/>
      <c r="O74" s="198"/>
      <c r="P74" s="198"/>
      <c r="Q74" s="75"/>
      <c r="R74" s="75"/>
      <c r="S74" s="75"/>
    </row>
    <row r="75" spans="1:19" s="3" customFormat="1" ht="4.5" customHeight="1" outlineLevel="1" x14ac:dyDescent="0.3">
      <c r="A75" s="75"/>
      <c r="B75" s="162"/>
      <c r="C75" s="172"/>
      <c r="D75" s="172"/>
      <c r="E75" s="172"/>
      <c r="F75" s="172"/>
      <c r="G75" s="172"/>
      <c r="H75" s="172"/>
      <c r="I75" s="172"/>
      <c r="J75" s="201"/>
      <c r="K75" s="75"/>
      <c r="L75" s="202"/>
      <c r="M75" s="202"/>
      <c r="N75" s="75"/>
      <c r="O75" s="75"/>
      <c r="P75" s="75"/>
      <c r="Q75" s="75"/>
      <c r="R75" s="75"/>
      <c r="S75" s="75"/>
    </row>
    <row r="76" spans="1:19" s="67" customFormat="1" ht="15.5" outlineLevel="1" x14ac:dyDescent="0.3">
      <c r="A76" s="214" t="s">
        <v>105</v>
      </c>
      <c r="B76" s="162" t="s">
        <v>47</v>
      </c>
      <c r="C76" s="206"/>
      <c r="D76" s="206">
        <v>10000</v>
      </c>
      <c r="E76" s="206">
        <v>10000</v>
      </c>
      <c r="F76" s="206">
        <v>10000</v>
      </c>
      <c r="G76" s="206">
        <v>10000</v>
      </c>
      <c r="H76" s="206">
        <v>10000</v>
      </c>
      <c r="I76" s="206"/>
      <c r="J76" s="207">
        <v>10000</v>
      </c>
      <c r="K76" s="75"/>
      <c r="L76" s="202"/>
      <c r="M76" s="202"/>
      <c r="N76" s="75"/>
      <c r="O76" s="75"/>
      <c r="P76" s="75"/>
      <c r="Q76" s="75"/>
      <c r="R76" s="75"/>
      <c r="S76" s="75"/>
    </row>
    <row r="77" spans="1:19" s="67" customFormat="1" ht="15.5" outlineLevel="1" x14ac:dyDescent="0.3">
      <c r="A77" s="205" t="s">
        <v>118</v>
      </c>
      <c r="B77" s="162" t="s">
        <v>97</v>
      </c>
      <c r="C77" s="215"/>
      <c r="D77" s="215">
        <v>5.0000000000000001E-3</v>
      </c>
      <c r="E77" s="215">
        <v>5.0000000000000001E-3</v>
      </c>
      <c r="F77" s="215">
        <v>5.0000000000000001E-3</v>
      </c>
      <c r="G77" s="215">
        <v>5.0000000000000001E-3</v>
      </c>
      <c r="H77" s="215">
        <v>5.0000000000000001E-3</v>
      </c>
      <c r="I77" s="215"/>
      <c r="J77" s="216">
        <v>5.0000000000000001E-3</v>
      </c>
      <c r="K77" s="75" t="s">
        <v>119</v>
      </c>
      <c r="L77" s="202"/>
      <c r="M77" s="202"/>
      <c r="N77" s="75"/>
      <c r="O77" s="75"/>
      <c r="P77" s="75"/>
      <c r="Q77" s="75"/>
      <c r="R77" s="75"/>
      <c r="S77" s="75"/>
    </row>
    <row r="78" spans="1:19" s="3" customFormat="1" ht="4.5" customHeight="1" outlineLevel="1" x14ac:dyDescent="0.3">
      <c r="A78" s="75"/>
      <c r="B78" s="162"/>
      <c r="C78" s="172"/>
      <c r="D78" s="172"/>
      <c r="E78" s="172"/>
      <c r="F78" s="172"/>
      <c r="G78" s="172"/>
      <c r="H78" s="172"/>
      <c r="I78" s="172"/>
      <c r="J78" s="201"/>
      <c r="K78" s="75"/>
      <c r="L78" s="202"/>
      <c r="M78" s="202"/>
      <c r="N78" s="75"/>
      <c r="O78" s="75"/>
      <c r="P78" s="75"/>
      <c r="Q78" s="75"/>
      <c r="R78" s="75"/>
      <c r="S78" s="75"/>
    </row>
    <row r="79" spans="1:19" s="3" customFormat="1" ht="14.25" customHeight="1" outlineLevel="1" x14ac:dyDescent="0.3">
      <c r="A79" s="210" t="s">
        <v>113</v>
      </c>
      <c r="B79" s="211"/>
      <c r="C79" s="198">
        <f>SUM(C80:C82)</f>
        <v>0</v>
      </c>
      <c r="D79" s="198">
        <f t="shared" ref="D79:J79" si="17">SUM(D80:D82)</f>
        <v>0</v>
      </c>
      <c r="E79" s="198">
        <f t="shared" si="17"/>
        <v>0</v>
      </c>
      <c r="F79" s="198">
        <f t="shared" si="17"/>
        <v>0</v>
      </c>
      <c r="G79" s="198">
        <f t="shared" si="17"/>
        <v>0</v>
      </c>
      <c r="H79" s="198">
        <f t="shared" si="17"/>
        <v>0</v>
      </c>
      <c r="I79" s="198"/>
      <c r="J79" s="198">
        <f t="shared" si="17"/>
        <v>0</v>
      </c>
      <c r="K79" s="198" t="s">
        <v>71</v>
      </c>
      <c r="L79" s="213"/>
      <c r="M79" s="213" t="s">
        <v>90</v>
      </c>
      <c r="N79" s="200"/>
      <c r="O79" s="198"/>
      <c r="P79" s="198"/>
      <c r="Q79" s="75"/>
      <c r="R79" s="75"/>
      <c r="S79" s="75"/>
    </row>
    <row r="80" spans="1:19" s="3" customFormat="1" ht="4.5" customHeight="1" outlineLevel="1" x14ac:dyDescent="0.3">
      <c r="A80" s="75"/>
      <c r="B80" s="162"/>
      <c r="C80" s="172"/>
      <c r="D80" s="172"/>
      <c r="E80" s="172"/>
      <c r="F80" s="172"/>
      <c r="G80" s="172"/>
      <c r="H80" s="172"/>
      <c r="I80" s="172"/>
      <c r="J80" s="201"/>
      <c r="K80" s="75"/>
      <c r="L80" s="202"/>
      <c r="M80" s="202"/>
      <c r="N80" s="75"/>
      <c r="O80" s="75"/>
      <c r="P80" s="75"/>
      <c r="Q80" s="75"/>
      <c r="R80" s="75"/>
      <c r="S80" s="75"/>
    </row>
    <row r="81" spans="1:19" ht="15.5" outlineLevel="1" x14ac:dyDescent="0.35">
      <c r="A81" s="214" t="s">
        <v>27</v>
      </c>
      <c r="B81" s="111" t="s">
        <v>43</v>
      </c>
      <c r="C81" s="217" t="str">
        <f>IFERROR(#REF!,"N/A")</f>
        <v>N/A</v>
      </c>
      <c r="D81" s="217" t="str">
        <f>IFERROR(#REF!,"N/A")</f>
        <v>N/A</v>
      </c>
      <c r="E81" s="217" t="str">
        <f>IFERROR(#REF!,"N/A")</f>
        <v>N/A</v>
      </c>
      <c r="F81" s="217" t="str">
        <f>IFERROR(#REF!,"N/A")</f>
        <v>N/A</v>
      </c>
      <c r="G81" s="217" t="str">
        <f>IFERROR(#REF!,"N/A")</f>
        <v>N/A</v>
      </c>
      <c r="H81" s="217" t="str">
        <f>IFERROR(#REF!,"N/A")</f>
        <v>N/A</v>
      </c>
      <c r="I81" s="217"/>
      <c r="J81" s="218" t="str">
        <f>IFERROR(#REF!,"N/A")</f>
        <v>N/A</v>
      </c>
      <c r="K81" s="219" t="s">
        <v>87</v>
      </c>
      <c r="L81" s="130"/>
      <c r="M81" s="130"/>
      <c r="N81" s="13"/>
      <c r="O81" s="13"/>
      <c r="P81" s="13"/>
      <c r="Q81" s="13"/>
      <c r="R81" s="13"/>
      <c r="S81" s="13"/>
    </row>
    <row r="82" spans="1:19" ht="15.5" outlineLevel="1" x14ac:dyDescent="0.35">
      <c r="A82" s="214" t="s">
        <v>117</v>
      </c>
      <c r="B82" s="111" t="s">
        <v>43</v>
      </c>
      <c r="C82" s="206"/>
      <c r="D82" s="206"/>
      <c r="E82" s="206"/>
      <c r="F82" s="206"/>
      <c r="G82" s="206"/>
      <c r="H82" s="206"/>
      <c r="I82" s="206"/>
      <c r="J82" s="207"/>
      <c r="K82" s="219"/>
      <c r="L82" s="130"/>
      <c r="M82" s="130"/>
      <c r="N82" s="13"/>
      <c r="O82" s="13"/>
      <c r="P82" s="13"/>
      <c r="Q82" s="13"/>
      <c r="R82" s="13"/>
      <c r="S82" s="13"/>
    </row>
    <row r="83" spans="1:19" s="3" customFormat="1" ht="4.5" customHeight="1" outlineLevel="1" x14ac:dyDescent="0.3">
      <c r="A83" s="75"/>
      <c r="B83" s="162"/>
      <c r="C83" s="172"/>
      <c r="D83" s="172"/>
      <c r="E83" s="172"/>
      <c r="F83" s="172"/>
      <c r="G83" s="172"/>
      <c r="H83" s="172"/>
      <c r="I83" s="172"/>
      <c r="J83" s="201"/>
      <c r="K83" s="75"/>
      <c r="L83" s="202"/>
      <c r="M83" s="202"/>
      <c r="N83" s="75"/>
      <c r="O83" s="75"/>
      <c r="P83" s="75"/>
      <c r="Q83" s="75"/>
      <c r="R83" s="75"/>
      <c r="S83" s="75"/>
    </row>
    <row r="84" spans="1:19" s="3" customFormat="1" ht="14.25" customHeight="1" outlineLevel="1" x14ac:dyDescent="0.3">
      <c r="A84" s="210" t="s">
        <v>129</v>
      </c>
      <c r="B84" s="211" t="s">
        <v>43</v>
      </c>
      <c r="C84" s="198">
        <f t="shared" ref="C84:J84" si="18">IFERROR(C86*C87,"N/A")</f>
        <v>0</v>
      </c>
      <c r="D84" s="198">
        <f t="shared" si="18"/>
        <v>1000</v>
      </c>
      <c r="E84" s="198">
        <f t="shared" si="18"/>
        <v>1000</v>
      </c>
      <c r="F84" s="198">
        <f t="shared" si="18"/>
        <v>1000</v>
      </c>
      <c r="G84" s="198">
        <f t="shared" si="18"/>
        <v>1000</v>
      </c>
      <c r="H84" s="198">
        <f t="shared" si="18"/>
        <v>1000</v>
      </c>
      <c r="I84" s="198"/>
      <c r="J84" s="212">
        <f t="shared" si="18"/>
        <v>1000</v>
      </c>
      <c r="K84" s="198" t="s">
        <v>71</v>
      </c>
      <c r="L84" s="213"/>
      <c r="M84" s="213"/>
      <c r="N84" s="200"/>
      <c r="O84" s="198"/>
      <c r="P84" s="198"/>
      <c r="Q84" s="75"/>
      <c r="R84" s="75"/>
      <c r="S84" s="75"/>
    </row>
    <row r="85" spans="1:19" s="3" customFormat="1" ht="4.5" customHeight="1" outlineLevel="1" x14ac:dyDescent="0.3">
      <c r="A85" s="75"/>
      <c r="B85" s="162"/>
      <c r="C85" s="172"/>
      <c r="D85" s="172"/>
      <c r="E85" s="172"/>
      <c r="F85" s="172"/>
      <c r="G85" s="172"/>
      <c r="H85" s="172"/>
      <c r="I85" s="172"/>
      <c r="J85" s="201"/>
      <c r="K85" s="75"/>
      <c r="L85" s="202"/>
      <c r="M85" s="202"/>
      <c r="N85" s="75"/>
      <c r="O85" s="75"/>
      <c r="P85" s="75"/>
      <c r="Q85" s="75"/>
      <c r="R85" s="75"/>
      <c r="S85" s="75"/>
    </row>
    <row r="86" spans="1:19" s="67" customFormat="1" ht="15.5" outlineLevel="1" x14ac:dyDescent="0.3">
      <c r="A86" s="214" t="s">
        <v>98</v>
      </c>
      <c r="B86" s="162" t="s">
        <v>43</v>
      </c>
      <c r="C86" s="206"/>
      <c r="D86" s="206">
        <v>10000</v>
      </c>
      <c r="E86" s="206">
        <v>10000</v>
      </c>
      <c r="F86" s="206">
        <v>10000</v>
      </c>
      <c r="G86" s="206">
        <v>10000</v>
      </c>
      <c r="H86" s="206">
        <v>10000</v>
      </c>
      <c r="I86" s="206"/>
      <c r="J86" s="207">
        <v>10000</v>
      </c>
      <c r="K86" s="75"/>
      <c r="L86" s="202"/>
      <c r="M86" s="202"/>
      <c r="N86" s="75"/>
      <c r="O86" s="75"/>
      <c r="P86" s="75"/>
      <c r="Q86" s="75"/>
      <c r="R86" s="75"/>
      <c r="S86" s="75"/>
    </row>
    <row r="87" spans="1:19" s="67" customFormat="1" ht="15.5" outlineLevel="1" x14ac:dyDescent="0.3">
      <c r="A87" s="205" t="s">
        <v>97</v>
      </c>
      <c r="B87" s="162" t="s">
        <v>97</v>
      </c>
      <c r="C87" s="208"/>
      <c r="D87" s="208">
        <v>0.1</v>
      </c>
      <c r="E87" s="208">
        <v>0.1</v>
      </c>
      <c r="F87" s="208">
        <v>0.1</v>
      </c>
      <c r="G87" s="208">
        <v>0.1</v>
      </c>
      <c r="H87" s="208">
        <v>0.1</v>
      </c>
      <c r="I87" s="208"/>
      <c r="J87" s="209">
        <v>0.1</v>
      </c>
      <c r="K87" s="75" t="s">
        <v>119</v>
      </c>
      <c r="L87" s="202"/>
      <c r="M87" s="202"/>
      <c r="N87" s="75"/>
      <c r="O87" s="75"/>
      <c r="P87" s="75"/>
      <c r="Q87" s="75"/>
      <c r="R87" s="75"/>
      <c r="S87" s="75"/>
    </row>
    <row r="88" spans="1:19" s="3" customFormat="1" ht="4.5" customHeight="1" outlineLevel="1" x14ac:dyDescent="0.3">
      <c r="A88" s="75"/>
      <c r="B88" s="162"/>
      <c r="C88" s="172"/>
      <c r="D88" s="172"/>
      <c r="E88" s="172"/>
      <c r="F88" s="172"/>
      <c r="G88" s="172"/>
      <c r="H88" s="172"/>
      <c r="I88" s="172"/>
      <c r="J88" s="201"/>
      <c r="K88" s="75"/>
      <c r="L88" s="202"/>
      <c r="M88" s="202"/>
      <c r="N88" s="75"/>
      <c r="O88" s="75"/>
      <c r="P88" s="75"/>
      <c r="Q88" s="75"/>
      <c r="R88" s="75"/>
      <c r="S88" s="75"/>
    </row>
    <row r="89" spans="1:19" s="3" customFormat="1" ht="14.25" customHeight="1" outlineLevel="1" x14ac:dyDescent="0.3">
      <c r="A89" s="210" t="s">
        <v>249</v>
      </c>
      <c r="B89" s="211" t="s">
        <v>43</v>
      </c>
      <c r="C89" s="198">
        <f t="shared" ref="C89:J89" si="19">IFERROR(C91*C92,"N/A")</f>
        <v>0</v>
      </c>
      <c r="D89" s="198">
        <f t="shared" si="19"/>
        <v>1000</v>
      </c>
      <c r="E89" s="198">
        <f t="shared" si="19"/>
        <v>1000</v>
      </c>
      <c r="F89" s="198">
        <f t="shared" si="19"/>
        <v>1000</v>
      </c>
      <c r="G89" s="198">
        <f t="shared" si="19"/>
        <v>1000</v>
      </c>
      <c r="H89" s="198">
        <f t="shared" si="19"/>
        <v>1000</v>
      </c>
      <c r="I89" s="198"/>
      <c r="J89" s="212">
        <f t="shared" si="19"/>
        <v>1000</v>
      </c>
      <c r="K89" s="198" t="s">
        <v>71</v>
      </c>
      <c r="L89" s="213"/>
      <c r="M89" s="213"/>
      <c r="N89" s="200"/>
      <c r="O89" s="198"/>
      <c r="P89" s="198"/>
      <c r="Q89" s="75"/>
      <c r="R89" s="75"/>
      <c r="S89" s="75"/>
    </row>
    <row r="90" spans="1:19" s="3" customFormat="1" ht="4.5" customHeight="1" outlineLevel="1" x14ac:dyDescent="0.3">
      <c r="A90" s="75"/>
      <c r="B90" s="162"/>
      <c r="C90" s="172"/>
      <c r="D90" s="172"/>
      <c r="E90" s="172"/>
      <c r="F90" s="172"/>
      <c r="G90" s="172"/>
      <c r="H90" s="172"/>
      <c r="I90" s="172"/>
      <c r="J90" s="201"/>
      <c r="K90" s="75"/>
      <c r="L90" s="202"/>
      <c r="M90" s="202"/>
      <c r="N90" s="75"/>
      <c r="O90" s="75"/>
      <c r="P90" s="75"/>
      <c r="Q90" s="75"/>
      <c r="R90" s="75"/>
      <c r="S90" s="75"/>
    </row>
    <row r="91" spans="1:19" s="67" customFormat="1" ht="15.5" outlineLevel="1" x14ac:dyDescent="0.3">
      <c r="A91" s="214" t="s">
        <v>98</v>
      </c>
      <c r="B91" s="162" t="s">
        <v>43</v>
      </c>
      <c r="C91" s="206"/>
      <c r="D91" s="206">
        <v>10000</v>
      </c>
      <c r="E91" s="206">
        <v>10000</v>
      </c>
      <c r="F91" s="206">
        <v>10000</v>
      </c>
      <c r="G91" s="206">
        <v>10000</v>
      </c>
      <c r="H91" s="206">
        <v>10000</v>
      </c>
      <c r="I91" s="206"/>
      <c r="J91" s="207">
        <v>10000</v>
      </c>
      <c r="K91" s="75"/>
      <c r="L91" s="202"/>
      <c r="M91" s="202"/>
      <c r="N91" s="75"/>
      <c r="O91" s="75"/>
      <c r="P91" s="75"/>
      <c r="Q91" s="75"/>
      <c r="R91" s="75"/>
      <c r="S91" s="75"/>
    </row>
    <row r="92" spans="1:19" s="67" customFormat="1" ht="15.5" outlineLevel="1" x14ac:dyDescent="0.3">
      <c r="A92" s="205" t="s">
        <v>97</v>
      </c>
      <c r="B92" s="162" t="s">
        <v>97</v>
      </c>
      <c r="C92" s="208"/>
      <c r="D92" s="208">
        <v>0.1</v>
      </c>
      <c r="E92" s="208">
        <v>0.1</v>
      </c>
      <c r="F92" s="208">
        <v>0.1</v>
      </c>
      <c r="G92" s="208">
        <v>0.1</v>
      </c>
      <c r="H92" s="208">
        <v>0.1</v>
      </c>
      <c r="I92" s="208"/>
      <c r="J92" s="209">
        <v>0.1</v>
      </c>
      <c r="K92" s="75" t="s">
        <v>119</v>
      </c>
      <c r="L92" s="202"/>
      <c r="M92" s="202"/>
      <c r="N92" s="75"/>
      <c r="O92" s="75"/>
      <c r="P92" s="75"/>
      <c r="Q92" s="75"/>
      <c r="R92" s="75"/>
      <c r="S92" s="75"/>
    </row>
    <row r="93" spans="1:19" s="3" customFormat="1" ht="4.5" customHeight="1" outlineLevel="1" x14ac:dyDescent="0.3">
      <c r="A93" s="75"/>
      <c r="B93" s="162"/>
      <c r="C93" s="172"/>
      <c r="D93" s="172"/>
      <c r="E93" s="172"/>
      <c r="F93" s="172"/>
      <c r="G93" s="172"/>
      <c r="H93" s="172"/>
      <c r="I93" s="172"/>
      <c r="J93" s="201"/>
      <c r="K93" s="75"/>
      <c r="L93" s="202"/>
      <c r="M93" s="202"/>
      <c r="N93" s="75"/>
      <c r="O93" s="75"/>
      <c r="P93" s="75"/>
      <c r="Q93" s="75"/>
      <c r="R93" s="75"/>
      <c r="S93" s="75"/>
    </row>
    <row r="94" spans="1:19" s="3" customFormat="1" ht="14.25" customHeight="1" outlineLevel="1" x14ac:dyDescent="0.3">
      <c r="A94" s="210" t="s">
        <v>112</v>
      </c>
      <c r="B94" s="211"/>
      <c r="C94" s="220">
        <f>SUM(C96:C97)</f>
        <v>0</v>
      </c>
      <c r="D94" s="220">
        <f t="shared" ref="D94:J94" si="20">SUM(D96:D97)</f>
        <v>0</v>
      </c>
      <c r="E94" s="220">
        <f t="shared" si="20"/>
        <v>0</v>
      </c>
      <c r="F94" s="220">
        <f t="shared" si="20"/>
        <v>0</v>
      </c>
      <c r="G94" s="220">
        <f t="shared" si="20"/>
        <v>0</v>
      </c>
      <c r="H94" s="220">
        <f t="shared" si="20"/>
        <v>0</v>
      </c>
      <c r="I94" s="220"/>
      <c r="J94" s="220">
        <f t="shared" si="20"/>
        <v>0</v>
      </c>
      <c r="K94" s="198" t="s">
        <v>71</v>
      </c>
      <c r="L94" s="213"/>
      <c r="M94" s="213" t="s">
        <v>90</v>
      </c>
      <c r="N94" s="200"/>
      <c r="O94" s="198"/>
      <c r="P94" s="198"/>
      <c r="Q94" s="75"/>
      <c r="R94" s="75"/>
      <c r="S94" s="75"/>
    </row>
    <row r="95" spans="1:19" s="3" customFormat="1" ht="4.5" customHeight="1" outlineLevel="1" x14ac:dyDescent="0.3">
      <c r="A95" s="75"/>
      <c r="B95" s="162"/>
      <c r="C95" s="172"/>
      <c r="D95" s="172"/>
      <c r="E95" s="172"/>
      <c r="F95" s="172"/>
      <c r="G95" s="172"/>
      <c r="H95" s="172"/>
      <c r="I95" s="172"/>
      <c r="J95" s="201"/>
      <c r="K95" s="75"/>
      <c r="L95" s="202"/>
      <c r="M95" s="202"/>
      <c r="N95" s="75"/>
      <c r="O95" s="75"/>
      <c r="P95" s="75"/>
      <c r="Q95" s="75"/>
      <c r="R95" s="75"/>
      <c r="S95" s="75"/>
    </row>
    <row r="96" spans="1:19" ht="15.5" outlineLevel="1" x14ac:dyDescent="0.35">
      <c r="A96" s="172"/>
      <c r="B96" s="111" t="s">
        <v>43</v>
      </c>
      <c r="C96" s="221"/>
      <c r="D96" s="221"/>
      <c r="E96" s="221"/>
      <c r="F96" s="221"/>
      <c r="G96" s="221"/>
      <c r="H96" s="221"/>
      <c r="I96" s="221"/>
      <c r="J96" s="222"/>
      <c r="K96" s="219"/>
      <c r="L96" s="130"/>
      <c r="M96" s="130"/>
      <c r="N96" s="13"/>
      <c r="O96" s="13"/>
      <c r="P96" s="13"/>
      <c r="Q96" s="13"/>
      <c r="R96" s="13"/>
      <c r="S96" s="13"/>
    </row>
    <row r="97" spans="1:19" ht="15.5" outlineLevel="1" x14ac:dyDescent="0.35">
      <c r="A97" s="172"/>
      <c r="B97" s="111" t="s">
        <v>43</v>
      </c>
      <c r="C97" s="221"/>
      <c r="D97" s="221"/>
      <c r="E97" s="221"/>
      <c r="F97" s="221"/>
      <c r="G97" s="221"/>
      <c r="H97" s="221"/>
      <c r="I97" s="221"/>
      <c r="J97" s="222"/>
      <c r="K97" s="219"/>
      <c r="L97" s="130"/>
      <c r="M97" s="130"/>
      <c r="N97" s="13"/>
      <c r="O97" s="13"/>
      <c r="P97" s="13"/>
      <c r="Q97" s="13"/>
      <c r="R97" s="13"/>
      <c r="S97" s="13"/>
    </row>
    <row r="98" spans="1:19" s="3" customFormat="1" ht="4.5" customHeight="1" outlineLevel="1" x14ac:dyDescent="0.3">
      <c r="A98" s="75"/>
      <c r="B98" s="162"/>
      <c r="C98" s="172"/>
      <c r="D98" s="172"/>
      <c r="E98" s="172"/>
      <c r="F98" s="172"/>
      <c r="G98" s="172"/>
      <c r="H98" s="172"/>
      <c r="I98" s="172"/>
      <c r="J98" s="201"/>
      <c r="K98" s="75"/>
      <c r="L98" s="202"/>
      <c r="M98" s="202"/>
      <c r="N98" s="75"/>
      <c r="O98" s="75"/>
      <c r="P98" s="75"/>
      <c r="Q98" s="75"/>
      <c r="R98" s="75"/>
      <c r="S98" s="75"/>
    </row>
    <row r="99" spans="1:19" s="3" customFormat="1" ht="14.25" customHeight="1" outlineLevel="1" x14ac:dyDescent="0.3">
      <c r="A99" s="210" t="s">
        <v>120</v>
      </c>
      <c r="B99" s="211" t="s">
        <v>73</v>
      </c>
      <c r="C99" s="198">
        <f>IFERROR(C101*C100,"N/A")</f>
        <v>0</v>
      </c>
      <c r="D99" s="198">
        <f>IFERROR(D101*D100,"N/A")</f>
        <v>600</v>
      </c>
      <c r="E99" s="198">
        <f t="shared" ref="E99:J99" si="21">IFERROR(E101*E100,"N/A")</f>
        <v>600</v>
      </c>
      <c r="F99" s="198">
        <f t="shared" si="21"/>
        <v>600</v>
      </c>
      <c r="G99" s="198">
        <f t="shared" si="21"/>
        <v>600</v>
      </c>
      <c r="H99" s="198">
        <f t="shared" si="21"/>
        <v>600</v>
      </c>
      <c r="I99" s="198"/>
      <c r="J99" s="212">
        <f t="shared" si="21"/>
        <v>600</v>
      </c>
      <c r="K99" s="198" t="s">
        <v>71</v>
      </c>
      <c r="L99" s="213"/>
      <c r="M99" s="213"/>
      <c r="N99" s="200"/>
      <c r="O99" s="198"/>
      <c r="P99" s="198"/>
      <c r="Q99" s="75"/>
      <c r="R99" s="75"/>
      <c r="S99" s="75"/>
    </row>
    <row r="100" spans="1:19" s="67" customFormat="1" ht="15.5" outlineLevel="1" x14ac:dyDescent="0.3">
      <c r="A100" s="214" t="s">
        <v>98</v>
      </c>
      <c r="B100" s="162" t="s">
        <v>73</v>
      </c>
      <c r="C100" s="206"/>
      <c r="D100" s="206">
        <f t="shared" ref="D100:J100" si="22">12*500</f>
        <v>6000</v>
      </c>
      <c r="E100" s="206">
        <f t="shared" si="22"/>
        <v>6000</v>
      </c>
      <c r="F100" s="206">
        <f t="shared" si="22"/>
        <v>6000</v>
      </c>
      <c r="G100" s="206">
        <f t="shared" si="22"/>
        <v>6000</v>
      </c>
      <c r="H100" s="206">
        <f t="shared" si="22"/>
        <v>6000</v>
      </c>
      <c r="I100" s="206"/>
      <c r="J100" s="207">
        <f t="shared" si="22"/>
        <v>6000</v>
      </c>
      <c r="K100" s="75"/>
      <c r="L100" s="202"/>
      <c r="M100" s="202"/>
      <c r="N100" s="75"/>
      <c r="O100" s="75"/>
      <c r="P100" s="75"/>
      <c r="Q100" s="75"/>
      <c r="R100" s="75"/>
      <c r="S100" s="75"/>
    </row>
    <row r="101" spans="1:19" s="67" customFormat="1" ht="15.5" outlineLevel="1" x14ac:dyDescent="0.3">
      <c r="A101" s="205" t="s">
        <v>118</v>
      </c>
      <c r="B101" s="162" t="s">
        <v>97</v>
      </c>
      <c r="C101" s="208"/>
      <c r="D101" s="208">
        <v>0.1</v>
      </c>
      <c r="E101" s="208">
        <v>0.1</v>
      </c>
      <c r="F101" s="208">
        <v>0.1</v>
      </c>
      <c r="G101" s="208">
        <v>0.1</v>
      </c>
      <c r="H101" s="208">
        <v>0.1</v>
      </c>
      <c r="I101" s="208"/>
      <c r="J101" s="209">
        <v>0.1</v>
      </c>
      <c r="K101" s="75" t="s">
        <v>119</v>
      </c>
      <c r="L101" s="202"/>
      <c r="M101" s="202"/>
      <c r="N101" s="75"/>
      <c r="O101" s="75"/>
      <c r="P101" s="75"/>
      <c r="Q101" s="75"/>
      <c r="R101" s="75"/>
      <c r="S101" s="75"/>
    </row>
    <row r="102" spans="1:19" s="3" customFormat="1" ht="4.5" customHeight="1" outlineLevel="1" x14ac:dyDescent="0.3">
      <c r="A102" s="75"/>
      <c r="B102" s="162"/>
      <c r="C102" s="172"/>
      <c r="D102" s="172"/>
      <c r="E102" s="172"/>
      <c r="F102" s="172"/>
      <c r="G102" s="172"/>
      <c r="H102" s="172"/>
      <c r="I102" s="172"/>
      <c r="J102" s="201"/>
      <c r="K102" s="75"/>
      <c r="L102" s="202"/>
      <c r="M102" s="202"/>
      <c r="N102" s="75"/>
      <c r="O102" s="75"/>
      <c r="P102" s="75"/>
      <c r="Q102" s="75"/>
      <c r="R102" s="75"/>
      <c r="S102" s="75"/>
    </row>
    <row r="103" spans="1:19" s="3" customFormat="1" ht="14.25" customHeight="1" outlineLevel="1" x14ac:dyDescent="0.3">
      <c r="A103" s="210" t="s">
        <v>8</v>
      </c>
      <c r="B103" s="211" t="s">
        <v>43</v>
      </c>
      <c r="C103" s="220">
        <f>C105+C109+C112+C114</f>
        <v>0</v>
      </c>
      <c r="D103" s="220">
        <f>D105+D109+D112+D114</f>
        <v>2550</v>
      </c>
      <c r="E103" s="220">
        <f t="shared" ref="E103:J103" si="23">E105+E109+E112+E114</f>
        <v>2550</v>
      </c>
      <c r="F103" s="220">
        <f t="shared" si="23"/>
        <v>2250</v>
      </c>
      <c r="G103" s="220">
        <f t="shared" si="23"/>
        <v>2100</v>
      </c>
      <c r="H103" s="220">
        <f t="shared" si="23"/>
        <v>2150</v>
      </c>
      <c r="I103" s="220"/>
      <c r="J103" s="220">
        <f t="shared" si="23"/>
        <v>2150</v>
      </c>
      <c r="K103" s="198" t="s">
        <v>71</v>
      </c>
      <c r="L103" s="213"/>
      <c r="M103" s="213"/>
      <c r="N103" s="200"/>
      <c r="O103" s="198"/>
      <c r="P103" s="198"/>
      <c r="Q103" s="75"/>
      <c r="R103" s="75"/>
      <c r="S103" s="75"/>
    </row>
    <row r="104" spans="1:19" s="3" customFormat="1" ht="4.5" customHeight="1" outlineLevel="1" x14ac:dyDescent="0.3">
      <c r="A104" s="75"/>
      <c r="B104" s="162"/>
      <c r="C104" s="172"/>
      <c r="D104" s="172"/>
      <c r="E104" s="172"/>
      <c r="F104" s="172"/>
      <c r="G104" s="172"/>
      <c r="H104" s="172"/>
      <c r="I104" s="172"/>
      <c r="J104" s="201"/>
      <c r="K104" s="75"/>
      <c r="L104" s="202"/>
      <c r="M104" s="202"/>
      <c r="N104" s="75"/>
      <c r="O104" s="75"/>
      <c r="P104" s="75"/>
      <c r="Q104" s="75"/>
      <c r="R104" s="75"/>
      <c r="S104" s="75"/>
    </row>
    <row r="105" spans="1:19" s="67" customFormat="1" ht="15.5" outlineLevel="1" x14ac:dyDescent="0.3">
      <c r="A105" s="223" t="s">
        <v>115</v>
      </c>
      <c r="B105" s="162"/>
      <c r="C105" s="187">
        <f>C106*C107</f>
        <v>0</v>
      </c>
      <c r="D105" s="187">
        <f t="shared" ref="D105:J105" si="24">D106*D107</f>
        <v>150</v>
      </c>
      <c r="E105" s="187">
        <f t="shared" si="24"/>
        <v>150</v>
      </c>
      <c r="F105" s="187">
        <f t="shared" si="24"/>
        <v>150</v>
      </c>
      <c r="G105" s="187">
        <f t="shared" si="24"/>
        <v>150</v>
      </c>
      <c r="H105" s="187">
        <f t="shared" si="24"/>
        <v>200</v>
      </c>
      <c r="I105" s="187"/>
      <c r="J105" s="224">
        <f t="shared" si="24"/>
        <v>200</v>
      </c>
      <c r="K105" s="75"/>
      <c r="L105" s="202"/>
      <c r="M105" s="202"/>
      <c r="N105" s="75"/>
      <c r="O105" s="75"/>
      <c r="P105" s="75"/>
      <c r="Q105" s="75"/>
      <c r="R105" s="75"/>
      <c r="S105" s="75"/>
    </row>
    <row r="106" spans="1:19" s="67" customFormat="1" ht="15.5" outlineLevel="1" x14ac:dyDescent="0.3">
      <c r="A106" s="205" t="s">
        <v>106</v>
      </c>
      <c r="B106" s="162" t="s">
        <v>92</v>
      </c>
      <c r="C106" s="206"/>
      <c r="D106" s="206">
        <v>500</v>
      </c>
      <c r="E106" s="206">
        <v>500</v>
      </c>
      <c r="F106" s="206">
        <v>500</v>
      </c>
      <c r="G106" s="206">
        <v>500</v>
      </c>
      <c r="H106" s="206">
        <v>500</v>
      </c>
      <c r="I106" s="206"/>
      <c r="J106" s="207">
        <v>500</v>
      </c>
      <c r="K106" s="75"/>
      <c r="L106" s="202"/>
      <c r="M106" s="202"/>
      <c r="N106" s="75"/>
      <c r="O106" s="75"/>
      <c r="P106" s="75"/>
      <c r="Q106" s="75"/>
      <c r="R106" s="75"/>
      <c r="S106" s="75"/>
    </row>
    <row r="107" spans="1:19" s="67" customFormat="1" ht="15.5" outlineLevel="1" x14ac:dyDescent="0.3">
      <c r="A107" s="205" t="s">
        <v>107</v>
      </c>
      <c r="B107" s="162" t="s">
        <v>93</v>
      </c>
      <c r="C107" s="225"/>
      <c r="D107" s="225">
        <f t="shared" ref="D107:J107" si="25">SUM(D71:D72)</f>
        <v>0.3</v>
      </c>
      <c r="E107" s="225">
        <f t="shared" si="25"/>
        <v>0.3</v>
      </c>
      <c r="F107" s="225">
        <f t="shared" si="25"/>
        <v>0.3</v>
      </c>
      <c r="G107" s="225">
        <f t="shared" si="25"/>
        <v>0.3</v>
      </c>
      <c r="H107" s="225">
        <f t="shared" si="25"/>
        <v>0.4</v>
      </c>
      <c r="I107" s="225"/>
      <c r="J107" s="226">
        <f t="shared" si="25"/>
        <v>0.4</v>
      </c>
      <c r="K107" s="75"/>
      <c r="L107" s="202"/>
      <c r="M107" s="202"/>
      <c r="N107" s="75"/>
      <c r="O107" s="75"/>
      <c r="P107" s="75"/>
      <c r="Q107" s="75"/>
      <c r="R107" s="75"/>
      <c r="S107" s="75"/>
    </row>
    <row r="108" spans="1:19" s="67" customFormat="1" ht="15.5" outlineLevel="1" x14ac:dyDescent="0.3">
      <c r="A108" s="75"/>
      <c r="B108" s="162"/>
      <c r="C108" s="187"/>
      <c r="D108" s="187"/>
      <c r="E108" s="187"/>
      <c r="F108" s="187"/>
      <c r="G108" s="187"/>
      <c r="H108" s="187"/>
      <c r="I108" s="187"/>
      <c r="J108" s="224"/>
      <c r="K108" s="75"/>
      <c r="L108" s="202"/>
      <c r="M108" s="202"/>
      <c r="N108" s="75"/>
      <c r="O108" s="75"/>
      <c r="P108" s="75"/>
      <c r="Q108" s="75"/>
      <c r="R108" s="75"/>
      <c r="S108" s="75"/>
    </row>
    <row r="109" spans="1:19" s="67" customFormat="1" ht="15.5" outlineLevel="1" x14ac:dyDescent="0.3">
      <c r="A109" s="223" t="s">
        <v>16</v>
      </c>
      <c r="B109" s="162"/>
      <c r="C109" s="187">
        <f t="shared" ref="C109:J109" si="26">C110*12</f>
        <v>0</v>
      </c>
      <c r="D109" s="187">
        <f>D110*12</f>
        <v>1200</v>
      </c>
      <c r="E109" s="187">
        <f t="shared" si="26"/>
        <v>1200</v>
      </c>
      <c r="F109" s="187">
        <f t="shared" si="26"/>
        <v>1200</v>
      </c>
      <c r="G109" s="187">
        <f t="shared" si="26"/>
        <v>1200</v>
      </c>
      <c r="H109" s="187">
        <f t="shared" si="26"/>
        <v>1200</v>
      </c>
      <c r="I109" s="187"/>
      <c r="J109" s="224">
        <f t="shared" si="26"/>
        <v>1200</v>
      </c>
      <c r="K109" s="219"/>
      <c r="L109" s="202"/>
      <c r="M109" s="202"/>
      <c r="N109" s="75"/>
      <c r="O109" s="75"/>
      <c r="P109" s="75"/>
      <c r="Q109" s="75"/>
      <c r="R109" s="75"/>
      <c r="S109" s="75"/>
    </row>
    <row r="110" spans="1:19" s="67" customFormat="1" ht="15.5" outlineLevel="1" x14ac:dyDescent="0.3">
      <c r="A110" s="75" t="s">
        <v>18</v>
      </c>
      <c r="B110" s="162" t="s">
        <v>72</v>
      </c>
      <c r="C110" s="206">
        <v>0</v>
      </c>
      <c r="D110" s="206">
        <v>100</v>
      </c>
      <c r="E110" s="206">
        <v>100</v>
      </c>
      <c r="F110" s="206">
        <v>100</v>
      </c>
      <c r="G110" s="206">
        <v>100</v>
      </c>
      <c r="H110" s="206">
        <v>100</v>
      </c>
      <c r="I110" s="206"/>
      <c r="J110" s="207">
        <v>100</v>
      </c>
      <c r="K110" s="75"/>
      <c r="L110" s="202"/>
      <c r="M110" s="202"/>
      <c r="N110" s="75"/>
      <c r="O110" s="75"/>
      <c r="P110" s="75"/>
      <c r="Q110" s="75"/>
      <c r="R110" s="75"/>
      <c r="S110" s="75"/>
    </row>
    <row r="111" spans="1:19" s="67" customFormat="1" ht="15.5" outlineLevel="1" x14ac:dyDescent="0.3">
      <c r="A111" s="75"/>
      <c r="B111" s="162"/>
      <c r="C111" s="75"/>
      <c r="D111" s="75"/>
      <c r="E111" s="75"/>
      <c r="F111" s="75"/>
      <c r="G111" s="75"/>
      <c r="H111" s="75"/>
      <c r="I111" s="75"/>
      <c r="J111" s="204"/>
      <c r="K111" s="75"/>
      <c r="L111" s="202"/>
      <c r="M111" s="202"/>
      <c r="N111" s="75"/>
      <c r="O111" s="75"/>
      <c r="P111" s="75"/>
      <c r="Q111" s="75"/>
      <c r="R111" s="75"/>
      <c r="S111" s="75"/>
    </row>
    <row r="112" spans="1:19" s="67" customFormat="1" ht="15.5" outlineLevel="1" x14ac:dyDescent="0.3">
      <c r="A112" s="172" t="s">
        <v>30</v>
      </c>
      <c r="B112" s="162" t="s">
        <v>77</v>
      </c>
      <c r="C112" s="187">
        <v>0</v>
      </c>
      <c r="D112" s="187">
        <v>300</v>
      </c>
      <c r="E112" s="187">
        <v>300</v>
      </c>
      <c r="F112" s="187">
        <v>300</v>
      </c>
      <c r="G112" s="187">
        <v>300</v>
      </c>
      <c r="H112" s="187">
        <v>300</v>
      </c>
      <c r="I112" s="187"/>
      <c r="J112" s="224">
        <v>300</v>
      </c>
      <c r="K112" s="75"/>
      <c r="L112" s="202"/>
      <c r="M112" s="202"/>
      <c r="N112" s="75"/>
      <c r="O112" s="75"/>
      <c r="P112" s="75"/>
      <c r="Q112" s="75"/>
      <c r="R112" s="75"/>
      <c r="S112" s="75"/>
    </row>
    <row r="113" spans="1:19" s="67" customFormat="1" ht="15.5" outlineLevel="1" x14ac:dyDescent="0.3">
      <c r="A113" s="75"/>
      <c r="B113" s="162"/>
      <c r="C113" s="227"/>
      <c r="D113" s="227"/>
      <c r="E113" s="227"/>
      <c r="F113" s="227"/>
      <c r="G113" s="227"/>
      <c r="H113" s="227"/>
      <c r="I113" s="227"/>
      <c r="J113" s="228"/>
      <c r="K113" s="75"/>
      <c r="L113" s="202"/>
      <c r="M113" s="202"/>
      <c r="N113" s="75"/>
      <c r="O113" s="75"/>
      <c r="P113" s="75"/>
      <c r="Q113" s="75"/>
      <c r="R113" s="75"/>
      <c r="S113" s="75"/>
    </row>
    <row r="114" spans="1:19" s="67" customFormat="1" ht="15.5" outlineLevel="1" x14ac:dyDescent="0.3">
      <c r="A114" s="172" t="s">
        <v>31</v>
      </c>
      <c r="B114" s="162"/>
      <c r="C114" s="187">
        <f t="shared" ref="C114:J114" si="27">IFERROR(C115+C119,"N/A")</f>
        <v>0</v>
      </c>
      <c r="D114" s="187">
        <f t="shared" si="27"/>
        <v>900</v>
      </c>
      <c r="E114" s="187">
        <f t="shared" si="27"/>
        <v>900</v>
      </c>
      <c r="F114" s="187">
        <f t="shared" si="27"/>
        <v>600</v>
      </c>
      <c r="G114" s="187">
        <f t="shared" si="27"/>
        <v>450</v>
      </c>
      <c r="H114" s="187">
        <f t="shared" si="27"/>
        <v>450</v>
      </c>
      <c r="I114" s="187"/>
      <c r="J114" s="224">
        <f t="shared" si="27"/>
        <v>450</v>
      </c>
      <c r="K114" s="219"/>
      <c r="L114" s="202" t="s">
        <v>111</v>
      </c>
      <c r="M114" s="202"/>
      <c r="N114" s="75"/>
      <c r="O114" s="75"/>
      <c r="P114" s="75"/>
      <c r="Q114" s="75"/>
      <c r="R114" s="75"/>
      <c r="S114" s="75"/>
    </row>
    <row r="115" spans="1:19" s="67" customFormat="1" ht="15.5" outlineLevel="1" x14ac:dyDescent="0.35">
      <c r="A115" s="205" t="s">
        <v>34</v>
      </c>
      <c r="B115" s="162"/>
      <c r="C115" s="217">
        <f t="shared" ref="C115:J115" si="28">IFERROR(C116*C117,"N/A")</f>
        <v>0</v>
      </c>
      <c r="D115" s="217">
        <f t="shared" si="28"/>
        <v>900</v>
      </c>
      <c r="E115" s="217">
        <f t="shared" si="28"/>
        <v>900</v>
      </c>
      <c r="F115" s="217">
        <f t="shared" si="28"/>
        <v>600</v>
      </c>
      <c r="G115" s="217">
        <f t="shared" si="28"/>
        <v>450</v>
      </c>
      <c r="H115" s="217">
        <f t="shared" si="28"/>
        <v>450</v>
      </c>
      <c r="I115" s="217"/>
      <c r="J115" s="218">
        <f t="shared" si="28"/>
        <v>450</v>
      </c>
      <c r="K115" s="75"/>
      <c r="L115" s="202"/>
      <c r="M115" s="202"/>
      <c r="N115" s="75"/>
      <c r="O115" s="75"/>
      <c r="P115" s="75"/>
      <c r="Q115" s="75"/>
      <c r="R115" s="75"/>
      <c r="S115" s="75"/>
    </row>
    <row r="116" spans="1:19" s="67" customFormat="1" ht="15.5" outlineLevel="1" x14ac:dyDescent="0.35">
      <c r="A116" s="229" t="s">
        <v>32</v>
      </c>
      <c r="B116" s="162" t="s">
        <v>39</v>
      </c>
      <c r="C116" s="230">
        <v>0</v>
      </c>
      <c r="D116" s="230">
        <v>0.05</v>
      </c>
      <c r="E116" s="230">
        <v>0.05</v>
      </c>
      <c r="F116" s="230">
        <v>0.05</v>
      </c>
      <c r="G116" s="230">
        <v>0.05</v>
      </c>
      <c r="H116" s="230">
        <v>0.05</v>
      </c>
      <c r="I116" s="230"/>
      <c r="J116" s="231">
        <v>0.05</v>
      </c>
      <c r="K116" s="81"/>
      <c r="L116" s="232"/>
      <c r="M116" s="202"/>
      <c r="N116" s="75"/>
      <c r="O116" s="75"/>
      <c r="P116" s="75"/>
      <c r="Q116" s="75"/>
      <c r="R116" s="75"/>
      <c r="S116" s="75"/>
    </row>
    <row r="117" spans="1:19" s="67" customFormat="1" ht="15.75" customHeight="1" outlineLevel="1" x14ac:dyDescent="0.3">
      <c r="A117" s="229" t="s">
        <v>33</v>
      </c>
      <c r="B117" s="162" t="s">
        <v>73</v>
      </c>
      <c r="C117" s="206">
        <v>0</v>
      </c>
      <c r="D117" s="206">
        <f>12*1500</f>
        <v>18000</v>
      </c>
      <c r="E117" s="206">
        <f>12*1500</f>
        <v>18000</v>
      </c>
      <c r="F117" s="206">
        <f>12*1000</f>
        <v>12000</v>
      </c>
      <c r="G117" s="206">
        <f>12*750</f>
        <v>9000</v>
      </c>
      <c r="H117" s="206">
        <f t="shared" ref="H117:J117" si="29">12*750</f>
        <v>9000</v>
      </c>
      <c r="I117" s="206"/>
      <c r="J117" s="207">
        <f t="shared" si="29"/>
        <v>9000</v>
      </c>
      <c r="K117" s="75"/>
      <c r="L117" s="202"/>
      <c r="M117" s="202"/>
      <c r="N117" s="75"/>
      <c r="O117" s="75"/>
      <c r="P117" s="75"/>
      <c r="Q117" s="75"/>
      <c r="R117" s="75"/>
      <c r="S117" s="75"/>
    </row>
    <row r="118" spans="1:19" s="67" customFormat="1" ht="15.5" outlineLevel="1" x14ac:dyDescent="0.3">
      <c r="A118" s="75"/>
      <c r="B118" s="162"/>
      <c r="C118" s="75"/>
      <c r="D118" s="227"/>
      <c r="E118" s="227"/>
      <c r="F118" s="227"/>
      <c r="G118" s="227"/>
      <c r="H118" s="227"/>
      <c r="I118" s="227"/>
      <c r="J118" s="228"/>
      <c r="K118" s="75"/>
      <c r="L118" s="202"/>
      <c r="M118" s="202"/>
      <c r="N118" s="75"/>
      <c r="O118" s="75"/>
      <c r="P118" s="75"/>
      <c r="Q118" s="75"/>
      <c r="R118" s="75"/>
      <c r="S118" s="75"/>
    </row>
    <row r="119" spans="1:19" s="67" customFormat="1" ht="15.5" outlineLevel="1" x14ac:dyDescent="0.35">
      <c r="A119" s="205" t="s">
        <v>37</v>
      </c>
      <c r="B119" s="162"/>
      <c r="C119" s="217">
        <f t="shared" ref="C119:J119" si="30">C120*C121</f>
        <v>0</v>
      </c>
      <c r="D119" s="217">
        <f t="shared" si="30"/>
        <v>0</v>
      </c>
      <c r="E119" s="217">
        <f t="shared" si="30"/>
        <v>0</v>
      </c>
      <c r="F119" s="217">
        <f t="shared" si="30"/>
        <v>0</v>
      </c>
      <c r="G119" s="217">
        <f t="shared" si="30"/>
        <v>0</v>
      </c>
      <c r="H119" s="217">
        <f t="shared" si="30"/>
        <v>0</v>
      </c>
      <c r="I119" s="217"/>
      <c r="J119" s="218">
        <f t="shared" si="30"/>
        <v>0</v>
      </c>
      <c r="K119" s="81"/>
      <c r="L119" s="202"/>
      <c r="M119" s="202"/>
      <c r="N119" s="75"/>
      <c r="O119" s="75"/>
      <c r="P119" s="75"/>
      <c r="Q119" s="75"/>
      <c r="R119" s="75"/>
      <c r="S119" s="75"/>
    </row>
    <row r="120" spans="1:19" s="67" customFormat="1" ht="15.5" outlineLevel="1" x14ac:dyDescent="0.35">
      <c r="A120" s="229" t="s">
        <v>28</v>
      </c>
      <c r="B120" s="162" t="s">
        <v>74</v>
      </c>
      <c r="C120" s="233"/>
      <c r="D120" s="233"/>
      <c r="E120" s="233"/>
      <c r="F120" s="233"/>
      <c r="G120" s="233"/>
      <c r="H120" s="233"/>
      <c r="I120" s="233"/>
      <c r="J120" s="234"/>
      <c r="K120" s="81"/>
      <c r="L120" s="232"/>
      <c r="M120" s="202"/>
      <c r="N120" s="75"/>
      <c r="O120" s="75"/>
      <c r="P120" s="75"/>
      <c r="Q120" s="75"/>
      <c r="R120" s="75"/>
      <c r="S120" s="75"/>
    </row>
    <row r="121" spans="1:19" s="67" customFormat="1" ht="15.5" outlineLevel="1" x14ac:dyDescent="0.35">
      <c r="A121" s="229" t="s">
        <v>29</v>
      </c>
      <c r="B121" s="162" t="s">
        <v>75</v>
      </c>
      <c r="C121" s="206"/>
      <c r="D121" s="206"/>
      <c r="E121" s="206"/>
      <c r="F121" s="206"/>
      <c r="G121" s="206"/>
      <c r="H121" s="206"/>
      <c r="I121" s="206"/>
      <c r="J121" s="207"/>
      <c r="K121" s="81"/>
      <c r="L121" s="202" t="s">
        <v>111</v>
      </c>
      <c r="M121" s="202"/>
      <c r="N121" s="75"/>
      <c r="O121" s="75"/>
      <c r="P121" s="75"/>
      <c r="Q121" s="75"/>
      <c r="R121" s="75"/>
      <c r="S121" s="75"/>
    </row>
    <row r="122" spans="1:19" s="3" customFormat="1" ht="4.5" customHeight="1" outlineLevel="1" x14ac:dyDescent="0.3">
      <c r="A122" s="75"/>
      <c r="B122" s="162"/>
      <c r="C122" s="172"/>
      <c r="D122" s="172"/>
      <c r="E122" s="172"/>
      <c r="F122" s="172"/>
      <c r="G122" s="172"/>
      <c r="H122" s="172"/>
      <c r="I122" s="172"/>
      <c r="J122" s="201"/>
      <c r="K122" s="75"/>
      <c r="L122" s="202"/>
      <c r="M122" s="202"/>
      <c r="N122" s="75"/>
      <c r="O122" s="75"/>
      <c r="P122" s="75"/>
      <c r="Q122" s="75"/>
      <c r="R122" s="75"/>
      <c r="S122" s="75"/>
    </row>
    <row r="123" spans="1:19" s="3" customFormat="1" ht="14.25" customHeight="1" outlineLevel="1" x14ac:dyDescent="0.3">
      <c r="A123" s="210" t="s">
        <v>9</v>
      </c>
      <c r="B123" s="211"/>
      <c r="C123" s="220" t="str">
        <f>C125</f>
        <v>N/A</v>
      </c>
      <c r="D123" s="220" t="str">
        <f t="shared" ref="D123:J123" si="31">D125</f>
        <v>N/A</v>
      </c>
      <c r="E123" s="220" t="str">
        <f t="shared" si="31"/>
        <v>N/A</v>
      </c>
      <c r="F123" s="220" t="str">
        <f t="shared" si="31"/>
        <v>N/A</v>
      </c>
      <c r="G123" s="220" t="str">
        <f t="shared" si="31"/>
        <v>N/A</v>
      </c>
      <c r="H123" s="220" t="str">
        <f t="shared" si="31"/>
        <v>N/A</v>
      </c>
      <c r="I123" s="220"/>
      <c r="J123" s="220" t="str">
        <f t="shared" si="31"/>
        <v>N/A</v>
      </c>
      <c r="K123" s="198" t="s">
        <v>71</v>
      </c>
      <c r="L123" s="213"/>
      <c r="M123" s="213"/>
      <c r="N123" s="200"/>
      <c r="O123" s="198"/>
      <c r="P123" s="198"/>
      <c r="Q123" s="75"/>
      <c r="R123" s="75"/>
      <c r="S123" s="75"/>
    </row>
    <row r="124" spans="1:19" s="3" customFormat="1" ht="4.5" customHeight="1" outlineLevel="1" x14ac:dyDescent="0.3">
      <c r="A124" s="75"/>
      <c r="B124" s="162"/>
      <c r="C124" s="172"/>
      <c r="D124" s="172"/>
      <c r="E124" s="172"/>
      <c r="F124" s="172"/>
      <c r="G124" s="172"/>
      <c r="H124" s="172"/>
      <c r="I124" s="172"/>
      <c r="J124" s="201"/>
      <c r="K124" s="75"/>
      <c r="L124" s="202"/>
      <c r="M124" s="202"/>
      <c r="N124" s="75"/>
      <c r="O124" s="75"/>
      <c r="P124" s="75"/>
      <c r="Q124" s="75"/>
      <c r="R124" s="75"/>
      <c r="S124" s="75"/>
    </row>
    <row r="125" spans="1:19" ht="15.5" outlineLevel="1" x14ac:dyDescent="0.35">
      <c r="A125" s="214" t="s">
        <v>9</v>
      </c>
      <c r="B125" s="111" t="s">
        <v>43</v>
      </c>
      <c r="C125" s="217" t="str">
        <f>IFERROR(#REF!,"N/A")</f>
        <v>N/A</v>
      </c>
      <c r="D125" s="217" t="str">
        <f>IFERROR(#REF!,"N/A")</f>
        <v>N/A</v>
      </c>
      <c r="E125" s="217" t="str">
        <f>IFERROR(#REF!,"N/A")</f>
        <v>N/A</v>
      </c>
      <c r="F125" s="217" t="str">
        <f>IFERROR(#REF!,"N/A")</f>
        <v>N/A</v>
      </c>
      <c r="G125" s="217" t="str">
        <f>IFERROR(#REF!,"N/A")</f>
        <v>N/A</v>
      </c>
      <c r="H125" s="217" t="str">
        <f>IFERROR(#REF!,"N/A")</f>
        <v>N/A</v>
      </c>
      <c r="I125" s="217"/>
      <c r="J125" s="218" t="str">
        <f>IFERROR(#REF!,"N/A")</f>
        <v>N/A</v>
      </c>
      <c r="K125" s="219" t="s">
        <v>87</v>
      </c>
      <c r="L125" s="232"/>
      <c r="M125" s="130"/>
      <c r="N125" s="13"/>
      <c r="O125" s="13"/>
      <c r="P125" s="13"/>
      <c r="Q125" s="13"/>
      <c r="R125" s="13"/>
      <c r="S125" s="13"/>
    </row>
    <row r="126" spans="1:19" s="3" customFormat="1" ht="4.5" customHeight="1" outlineLevel="1" x14ac:dyDescent="0.3">
      <c r="A126" s="75"/>
      <c r="B126" s="162"/>
      <c r="C126" s="172"/>
      <c r="D126" s="172"/>
      <c r="E126" s="172"/>
      <c r="F126" s="172"/>
      <c r="G126" s="172"/>
      <c r="H126" s="172"/>
      <c r="I126" s="172"/>
      <c r="J126" s="201"/>
      <c r="K126" s="75"/>
      <c r="L126" s="202"/>
      <c r="M126" s="202"/>
      <c r="N126" s="75"/>
      <c r="O126" s="75"/>
      <c r="P126" s="75"/>
      <c r="Q126" s="75"/>
      <c r="R126" s="75"/>
      <c r="S126" s="75"/>
    </row>
    <row r="127" spans="1:19" s="67" customFormat="1" ht="15.5" outlineLevel="1" x14ac:dyDescent="0.3">
      <c r="A127" s="194" t="s">
        <v>13</v>
      </c>
      <c r="B127" s="195"/>
      <c r="C127" s="196"/>
      <c r="D127" s="196"/>
      <c r="E127" s="196"/>
      <c r="F127" s="196"/>
      <c r="G127" s="196"/>
      <c r="H127" s="196"/>
      <c r="I127" s="196"/>
      <c r="J127" s="197"/>
      <c r="K127" s="198" t="s">
        <v>71</v>
      </c>
      <c r="L127" s="199"/>
      <c r="M127" s="199"/>
      <c r="N127" s="196"/>
      <c r="O127" s="196"/>
      <c r="P127" s="196"/>
      <c r="Q127" s="75"/>
      <c r="R127" s="75"/>
      <c r="S127" s="75"/>
    </row>
    <row r="128" spans="1:19" s="67" customFormat="1" ht="15.5" outlineLevel="1" x14ac:dyDescent="0.3">
      <c r="A128" s="75" t="s">
        <v>20</v>
      </c>
      <c r="B128" s="162"/>
      <c r="C128" s="230"/>
      <c r="D128" s="230"/>
      <c r="E128" s="230"/>
      <c r="F128" s="230"/>
      <c r="G128" s="230"/>
      <c r="H128" s="230"/>
      <c r="I128" s="230"/>
      <c r="J128" s="231"/>
      <c r="K128" s="75"/>
      <c r="L128" s="202"/>
      <c r="M128" s="202"/>
      <c r="N128" s="75"/>
      <c r="O128" s="75"/>
      <c r="P128" s="75"/>
      <c r="Q128" s="75"/>
      <c r="R128" s="75"/>
      <c r="S128" s="75"/>
    </row>
    <row r="129" spans="1:19" ht="15.5" x14ac:dyDescent="0.35">
      <c r="A129" s="13"/>
      <c r="B129" s="13"/>
      <c r="C129" s="13"/>
      <c r="D129" s="13"/>
      <c r="E129" s="13"/>
      <c r="F129" s="13"/>
      <c r="G129" s="13"/>
      <c r="H129" s="13"/>
      <c r="I129" s="13"/>
      <c r="J129" s="13"/>
      <c r="K129" s="13"/>
      <c r="L129" s="13"/>
      <c r="M129" s="13"/>
      <c r="N129" s="13"/>
      <c r="O129" s="13"/>
      <c r="P129" s="13"/>
      <c r="Q129" s="13"/>
      <c r="R129" s="13"/>
      <c r="S129" s="13"/>
    </row>
    <row r="130" spans="1:19" ht="15.5" x14ac:dyDescent="0.35">
      <c r="A130" s="13"/>
      <c r="B130" s="13"/>
      <c r="C130" s="13"/>
      <c r="D130" s="13"/>
      <c r="E130" s="13"/>
      <c r="F130" s="13"/>
      <c r="G130" s="13"/>
      <c r="H130" s="13"/>
      <c r="I130" s="13"/>
      <c r="J130" s="13"/>
      <c r="K130" s="13"/>
      <c r="L130" s="13"/>
      <c r="M130" s="13"/>
      <c r="N130" s="13"/>
      <c r="O130" s="13"/>
      <c r="P130" s="13"/>
      <c r="Q130" s="13"/>
      <c r="R130" s="13"/>
      <c r="S130" s="13"/>
    </row>
    <row r="131" spans="1:19" ht="15.5" x14ac:dyDescent="0.35">
      <c r="A131" s="78"/>
      <c r="B131" s="13"/>
      <c r="C131" s="13"/>
      <c r="D131" s="13"/>
      <c r="E131" s="13"/>
      <c r="F131" s="13"/>
      <c r="G131" s="13"/>
      <c r="H131" s="13"/>
      <c r="I131" s="13"/>
      <c r="J131" s="13"/>
      <c r="K131" s="13"/>
      <c r="L131" s="13"/>
      <c r="M131" s="13"/>
      <c r="N131" s="13"/>
      <c r="O131" s="13"/>
      <c r="P131" s="13"/>
      <c r="Q131" s="13"/>
      <c r="R131" s="13"/>
      <c r="S131" s="13"/>
    </row>
    <row r="132" spans="1:19" ht="15.5" x14ac:dyDescent="0.35">
      <c r="A132" s="78"/>
      <c r="B132" s="13"/>
      <c r="C132" s="13"/>
      <c r="D132" s="13"/>
      <c r="E132" s="13"/>
      <c r="F132" s="13"/>
      <c r="G132" s="13"/>
      <c r="H132" s="13"/>
      <c r="I132" s="13"/>
      <c r="J132" s="13"/>
      <c r="K132" s="13"/>
      <c r="L132" s="13"/>
      <c r="M132" s="13"/>
      <c r="N132" s="13"/>
      <c r="O132" s="13"/>
      <c r="P132" s="13"/>
      <c r="Q132" s="13"/>
      <c r="R132" s="13"/>
      <c r="S132" s="13"/>
    </row>
    <row r="133" spans="1:19" ht="15.5" x14ac:dyDescent="0.35">
      <c r="A133" s="78"/>
      <c r="B133" s="13"/>
      <c r="C133" s="13"/>
      <c r="D133" s="13"/>
      <c r="E133" s="13"/>
      <c r="F133" s="13"/>
      <c r="G133" s="13"/>
      <c r="H133" s="13"/>
      <c r="I133" s="13"/>
      <c r="J133" s="13"/>
      <c r="K133" s="13"/>
      <c r="L133" s="13"/>
      <c r="M133" s="13"/>
      <c r="N133" s="13"/>
      <c r="O133" s="13"/>
      <c r="P133" s="13"/>
      <c r="Q133" s="13"/>
      <c r="R133" s="13"/>
      <c r="S133" s="13"/>
    </row>
    <row r="134" spans="1:19" ht="15.5" x14ac:dyDescent="0.35">
      <c r="A134" s="78"/>
      <c r="B134" s="13"/>
      <c r="C134" s="13"/>
      <c r="D134" s="13"/>
      <c r="E134" s="13"/>
      <c r="F134" s="13"/>
      <c r="G134" s="13"/>
      <c r="H134" s="13"/>
      <c r="I134" s="13"/>
      <c r="J134" s="13"/>
      <c r="K134" s="13"/>
      <c r="L134" s="13"/>
      <c r="M134" s="13"/>
      <c r="N134" s="13"/>
      <c r="O134" s="13"/>
      <c r="P134" s="13"/>
      <c r="Q134" s="13"/>
      <c r="R134" s="13"/>
      <c r="S134" s="13"/>
    </row>
    <row r="135" spans="1:19" ht="15.5" x14ac:dyDescent="0.35">
      <c r="A135" s="78"/>
      <c r="B135" s="13"/>
      <c r="C135" s="13"/>
      <c r="D135" s="13"/>
      <c r="E135" s="13"/>
      <c r="F135" s="13"/>
      <c r="G135" s="13"/>
      <c r="H135" s="13"/>
      <c r="I135" s="13"/>
      <c r="J135" s="13"/>
      <c r="K135" s="13"/>
      <c r="L135" s="13"/>
      <c r="M135" s="13"/>
      <c r="N135" s="13"/>
      <c r="O135" s="13"/>
      <c r="P135" s="13"/>
      <c r="Q135" s="13"/>
      <c r="R135" s="13"/>
      <c r="S135" s="13"/>
    </row>
    <row r="136" spans="1:19" ht="15.5" x14ac:dyDescent="0.35">
      <c r="A136" s="13"/>
      <c r="B136" s="13"/>
      <c r="C136" s="13"/>
      <c r="D136" s="13"/>
      <c r="E136" s="13"/>
      <c r="F136" s="13"/>
      <c r="G136" s="13"/>
      <c r="H136" s="13"/>
      <c r="I136" s="13"/>
      <c r="J136" s="13"/>
      <c r="K136" s="13"/>
      <c r="L136" s="13"/>
      <c r="M136" s="13"/>
      <c r="N136" s="13"/>
      <c r="O136" s="13"/>
      <c r="P136" s="13"/>
      <c r="Q136" s="13"/>
      <c r="R136" s="13"/>
      <c r="S136" s="13"/>
    </row>
    <row r="137" spans="1:19" ht="15.5" x14ac:dyDescent="0.35">
      <c r="A137" s="13"/>
      <c r="B137" s="13"/>
      <c r="C137" s="13"/>
      <c r="D137" s="13"/>
      <c r="E137" s="13"/>
      <c r="F137" s="13"/>
      <c r="G137" s="13"/>
      <c r="H137" s="13"/>
      <c r="I137" s="13"/>
      <c r="J137" s="13"/>
      <c r="K137" s="13"/>
      <c r="L137" s="13"/>
      <c r="M137" s="13"/>
      <c r="N137" s="13"/>
      <c r="O137" s="13"/>
      <c r="P137" s="13"/>
      <c r="Q137" s="13"/>
      <c r="R137" s="13"/>
      <c r="S137" s="13"/>
    </row>
    <row r="138" spans="1:19" ht="15.5" x14ac:dyDescent="0.35">
      <c r="A138" s="13"/>
      <c r="B138" s="13"/>
      <c r="C138" s="13"/>
      <c r="D138" s="13"/>
      <c r="E138" s="13"/>
      <c r="F138" s="13"/>
      <c r="G138" s="13"/>
      <c r="H138" s="13"/>
      <c r="I138" s="13"/>
      <c r="J138" s="13"/>
      <c r="K138" s="13"/>
      <c r="L138" s="13"/>
      <c r="M138" s="13"/>
      <c r="N138" s="13"/>
      <c r="O138" s="13"/>
      <c r="P138" s="13"/>
      <c r="Q138" s="13"/>
      <c r="R138" s="13"/>
      <c r="S138" s="13"/>
    </row>
    <row r="139" spans="1:19" ht="15.5" x14ac:dyDescent="0.35">
      <c r="A139" s="13"/>
      <c r="B139" s="13"/>
      <c r="C139" s="13"/>
      <c r="D139" s="13"/>
      <c r="E139" s="13"/>
      <c r="F139" s="13"/>
      <c r="G139" s="13"/>
      <c r="H139" s="13"/>
      <c r="I139" s="13"/>
      <c r="J139" s="13"/>
      <c r="K139" s="13"/>
      <c r="L139" s="13"/>
      <c r="M139" s="13"/>
      <c r="N139" s="13"/>
      <c r="O139" s="13"/>
      <c r="P139" s="13"/>
      <c r="Q139" s="13"/>
      <c r="R139" s="13"/>
      <c r="S139" s="13"/>
    </row>
    <row r="140" spans="1:19" ht="15.5" x14ac:dyDescent="0.35">
      <c r="A140" s="13"/>
      <c r="B140" s="13"/>
      <c r="C140" s="13"/>
      <c r="D140" s="13"/>
      <c r="E140" s="13"/>
      <c r="F140" s="13"/>
      <c r="G140" s="13"/>
      <c r="H140" s="13"/>
      <c r="I140" s="13"/>
      <c r="J140" s="13"/>
      <c r="K140" s="13"/>
      <c r="L140" s="13"/>
      <c r="M140" s="13"/>
      <c r="N140" s="13"/>
      <c r="O140" s="13"/>
      <c r="P140" s="13"/>
      <c r="Q140" s="13"/>
      <c r="R140" s="13"/>
      <c r="S140" s="13"/>
    </row>
    <row r="141" spans="1:19" ht="15.5" x14ac:dyDescent="0.35">
      <c r="A141" s="13"/>
      <c r="B141" s="13"/>
      <c r="C141" s="13"/>
      <c r="D141" s="13"/>
      <c r="E141" s="13"/>
      <c r="F141" s="13"/>
      <c r="G141" s="13"/>
      <c r="H141" s="13"/>
      <c r="I141" s="13"/>
      <c r="J141" s="13"/>
      <c r="K141" s="13"/>
      <c r="L141" s="13"/>
      <c r="M141" s="13"/>
      <c r="N141" s="13"/>
      <c r="O141" s="13"/>
      <c r="P141" s="13"/>
      <c r="Q141" s="13"/>
      <c r="R141" s="13"/>
      <c r="S141" s="13"/>
    </row>
    <row r="142" spans="1:19" ht="15.5" x14ac:dyDescent="0.35">
      <c r="A142" s="13"/>
      <c r="B142" s="13"/>
      <c r="C142" s="13"/>
      <c r="D142" s="13"/>
      <c r="E142" s="13"/>
      <c r="F142" s="13"/>
      <c r="G142" s="13"/>
      <c r="H142" s="13"/>
      <c r="I142" s="13"/>
      <c r="J142" s="13"/>
      <c r="K142" s="13"/>
      <c r="L142" s="13"/>
      <c r="M142" s="13"/>
      <c r="N142" s="13"/>
      <c r="O142" s="13"/>
      <c r="P142" s="13"/>
      <c r="Q142" s="13"/>
      <c r="R142" s="13"/>
      <c r="S142" s="13"/>
    </row>
    <row r="143" spans="1:19" ht="15.5" x14ac:dyDescent="0.35">
      <c r="A143" s="13"/>
      <c r="B143" s="13"/>
      <c r="C143" s="13"/>
      <c r="D143" s="13"/>
      <c r="E143" s="13"/>
      <c r="F143" s="13"/>
      <c r="G143" s="13"/>
      <c r="H143" s="13"/>
      <c r="I143" s="13"/>
      <c r="J143" s="13"/>
      <c r="K143" s="13"/>
      <c r="L143" s="13"/>
      <c r="M143" s="13"/>
      <c r="N143" s="13"/>
      <c r="O143" s="13"/>
      <c r="P143" s="13"/>
      <c r="Q143" s="13"/>
      <c r="R143" s="13"/>
      <c r="S143" s="13"/>
    </row>
  </sheetData>
  <mergeCells count="1">
    <mergeCell ref="A5:P5"/>
  </mergeCells>
  <hyperlinks>
    <hyperlink ref="M94" r:id="rId1" xr:uid="{00000000-0004-0000-0200-000000000000}"/>
    <hyperlink ref="M79" r:id="rId2" xr:uid="{00000000-0004-0000-0200-000001000000}"/>
  </hyperlinks>
  <pageMargins left="0.7" right="0.7" top="0.78740157499999996" bottom="0.78740157499999996" header="0.3" footer="0.3"/>
  <pageSetup paperSize="9" scale="27" orientation="landscape" r:id="rId3"/>
  <colBreaks count="1" manualBreakCount="1">
    <brk id="16" max="1048575" man="1"/>
  </colBreaks>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dimension ref="A2:AC61"/>
  <sheetViews>
    <sheetView topLeftCell="A7" zoomScaleNormal="100" zoomScaleSheetLayoutView="115" zoomScalePageLayoutView="55" workbookViewId="0">
      <selection activeCell="B11" sqref="B11"/>
    </sheetView>
  </sheetViews>
  <sheetFormatPr baseColWidth="10" defaultColWidth="10.58203125" defaultRowHeight="15.5" x14ac:dyDescent="0.3"/>
  <cols>
    <col min="1" max="1" width="10.58203125" style="21"/>
    <col min="2" max="2" width="60.58203125" style="21" customWidth="1"/>
    <col min="3" max="3" width="13.58203125" style="21" customWidth="1"/>
    <col min="4" max="4" width="11.33203125" style="21" customWidth="1"/>
    <col min="5" max="5" width="15.83203125" style="21" customWidth="1"/>
    <col min="6" max="6" width="16.25" style="21" customWidth="1"/>
    <col min="7" max="7" width="17" style="21" customWidth="1"/>
    <col min="8" max="8" width="16.58203125" style="21" customWidth="1"/>
    <col min="9" max="10" width="10.58203125" style="21" customWidth="1"/>
    <col min="11" max="15" width="10.58203125" style="21"/>
    <col min="16" max="16" width="17.33203125" style="21" customWidth="1"/>
    <col min="17" max="17" width="12.75" style="21" customWidth="1"/>
    <col min="18" max="24" width="10.58203125" style="21"/>
    <col min="25" max="25" width="22.75" style="21" customWidth="1"/>
    <col min="26" max="16384" width="10.58203125" style="21"/>
  </cols>
  <sheetData>
    <row r="2" spans="1:19" s="14" customFormat="1" ht="17.5" customHeight="1" x14ac:dyDescent="0.3">
      <c r="A2" s="14">
        <v>2</v>
      </c>
      <c r="B2" s="15" t="s">
        <v>176</v>
      </c>
      <c r="C2" s="16">
        <v>0.33</v>
      </c>
      <c r="D2" s="16">
        <v>0.33</v>
      </c>
      <c r="E2" s="14" t="s">
        <v>233</v>
      </c>
      <c r="F2" s="17">
        <v>0</v>
      </c>
      <c r="G2" s="17">
        <v>0</v>
      </c>
      <c r="H2" s="18">
        <v>0.8</v>
      </c>
      <c r="J2" s="17"/>
      <c r="K2" s="19"/>
      <c r="M2" s="20"/>
      <c r="N2" s="16"/>
      <c r="O2" s="16"/>
    </row>
    <row r="3" spans="1:19" x14ac:dyDescent="0.3">
      <c r="C3" s="22" t="s">
        <v>171</v>
      </c>
      <c r="F3" s="23"/>
    </row>
    <row r="4" spans="1:19" x14ac:dyDescent="0.3">
      <c r="C4" s="24"/>
      <c r="D4" s="24"/>
      <c r="J4" s="24"/>
      <c r="K4" s="24"/>
      <c r="L4" s="24"/>
      <c r="M4" s="24"/>
      <c r="N4" s="24"/>
      <c r="O4" s="25"/>
    </row>
    <row r="5" spans="1:19" ht="28" customHeight="1" x14ac:dyDescent="0.3">
      <c r="B5" s="26"/>
      <c r="C5" s="515" t="s">
        <v>148</v>
      </c>
      <c r="D5" s="516"/>
      <c r="E5" s="21" t="s">
        <v>178</v>
      </c>
      <c r="G5" s="27" t="s">
        <v>52</v>
      </c>
      <c r="I5" s="28"/>
      <c r="K5" s="29"/>
      <c r="M5" s="22"/>
      <c r="N5" s="22"/>
      <c r="O5" s="22"/>
    </row>
    <row r="6" spans="1:19" ht="77.5" x14ac:dyDescent="0.3">
      <c r="B6" s="30" t="s">
        <v>144</v>
      </c>
      <c r="C6" s="31" t="s">
        <v>201</v>
      </c>
      <c r="D6" s="32" t="s">
        <v>200</v>
      </c>
      <c r="E6" s="31" t="s">
        <v>201</v>
      </c>
      <c r="F6" s="32" t="s">
        <v>200</v>
      </c>
      <c r="G6" s="31" t="s">
        <v>201</v>
      </c>
      <c r="H6" s="32" t="s">
        <v>200</v>
      </c>
      <c r="I6" s="33" t="s">
        <v>168</v>
      </c>
      <c r="J6" s="27"/>
      <c r="K6" s="23"/>
      <c r="M6" s="34"/>
      <c r="N6" s="34"/>
      <c r="O6" s="33"/>
    </row>
    <row r="7" spans="1:19" x14ac:dyDescent="0.3">
      <c r="A7" s="14">
        <v>0</v>
      </c>
      <c r="B7" s="35" t="s">
        <v>181</v>
      </c>
      <c r="C7" s="36"/>
      <c r="D7" s="36"/>
      <c r="E7" s="36"/>
      <c r="F7" s="36"/>
      <c r="G7" s="36"/>
      <c r="I7" s="37"/>
      <c r="J7" s="36"/>
      <c r="K7" s="23"/>
      <c r="M7" s="38"/>
      <c r="N7" s="38"/>
      <c r="O7" s="36"/>
    </row>
    <row r="8" spans="1:19" s="14" customFormat="1" ht="30.65" customHeight="1" x14ac:dyDescent="0.3">
      <c r="A8" s="14">
        <v>1</v>
      </c>
      <c r="B8" s="15" t="s">
        <v>202</v>
      </c>
      <c r="C8" s="16">
        <v>0</v>
      </c>
      <c r="D8" s="16">
        <v>0</v>
      </c>
      <c r="E8" s="17">
        <v>0</v>
      </c>
      <c r="F8" s="17">
        <v>0</v>
      </c>
      <c r="G8" s="411" t="s">
        <v>233</v>
      </c>
      <c r="H8" s="411" t="s">
        <v>233</v>
      </c>
      <c r="I8" s="18">
        <v>0.8</v>
      </c>
      <c r="J8" s="17"/>
      <c r="K8" s="19"/>
      <c r="M8" s="16"/>
      <c r="N8" s="16"/>
      <c r="O8" s="16"/>
    </row>
    <row r="9" spans="1:19" s="14" customFormat="1" ht="31" customHeight="1" x14ac:dyDescent="0.3">
      <c r="A9" s="14">
        <v>2</v>
      </c>
      <c r="B9" s="39" t="s">
        <v>211</v>
      </c>
      <c r="C9" s="20">
        <v>0.2</v>
      </c>
      <c r="D9" s="20">
        <v>0.2</v>
      </c>
      <c r="E9" s="17">
        <v>0</v>
      </c>
      <c r="F9" s="17">
        <v>0</v>
      </c>
      <c r="G9" s="411" t="s">
        <v>233</v>
      </c>
      <c r="H9" s="411" t="s">
        <v>233</v>
      </c>
      <c r="I9" s="18">
        <v>0.8</v>
      </c>
      <c r="J9" s="17"/>
      <c r="K9" s="19"/>
      <c r="M9" s="20"/>
      <c r="N9" s="16"/>
      <c r="O9" s="16"/>
    </row>
    <row r="10" spans="1:19" s="14" customFormat="1" ht="35.25" customHeight="1" x14ac:dyDescent="0.35">
      <c r="A10" s="14">
        <v>3</v>
      </c>
      <c r="B10" s="39" t="s">
        <v>276</v>
      </c>
      <c r="C10" s="20">
        <v>0</v>
      </c>
      <c r="D10" s="16">
        <v>0</v>
      </c>
      <c r="E10" s="17">
        <v>0.1</v>
      </c>
      <c r="F10" s="17">
        <v>0.2</v>
      </c>
      <c r="G10" s="56">
        <f>22%+22%*E10</f>
        <v>0.24199999999999999</v>
      </c>
      <c r="H10" s="56">
        <f>22%+22%*F10</f>
        <v>0.26400000000000001</v>
      </c>
      <c r="I10" s="18">
        <v>0.9</v>
      </c>
      <c r="J10" s="17"/>
      <c r="K10" s="40"/>
      <c r="M10" s="20"/>
      <c r="N10" s="16"/>
      <c r="O10" s="16"/>
      <c r="Q10" s="41">
        <v>80</v>
      </c>
      <c r="R10" s="21" t="s">
        <v>172</v>
      </c>
      <c r="S10" s="21" t="s">
        <v>175</v>
      </c>
    </row>
    <row r="11" spans="1:19" s="14" customFormat="1" ht="35.25" customHeight="1" x14ac:dyDescent="0.3">
      <c r="A11" s="14">
        <v>4</v>
      </c>
      <c r="B11" s="39" t="s">
        <v>275</v>
      </c>
      <c r="C11" s="20">
        <v>0.33</v>
      </c>
      <c r="D11" s="16">
        <v>0.33</v>
      </c>
      <c r="E11" s="17">
        <v>0</v>
      </c>
      <c r="F11" s="17">
        <v>0</v>
      </c>
      <c r="G11" s="17">
        <v>0.37</v>
      </c>
      <c r="H11" s="17">
        <v>0.37</v>
      </c>
      <c r="I11" s="18">
        <v>0.8</v>
      </c>
      <c r="J11" s="17"/>
      <c r="K11" s="40"/>
      <c r="M11" s="20"/>
      <c r="N11" s="16"/>
      <c r="O11" s="16"/>
      <c r="Q11" s="21">
        <v>90</v>
      </c>
      <c r="R11" s="21" t="s">
        <v>174</v>
      </c>
      <c r="S11" s="21"/>
    </row>
    <row r="12" spans="1:19" s="14" customFormat="1" ht="31.5" customHeight="1" x14ac:dyDescent="0.3">
      <c r="A12" s="14">
        <v>5</v>
      </c>
      <c r="B12" s="39" t="s">
        <v>270</v>
      </c>
      <c r="C12" s="20">
        <v>0.33</v>
      </c>
      <c r="D12" s="16">
        <v>0.33</v>
      </c>
      <c r="E12" s="17">
        <v>0</v>
      </c>
      <c r="F12" s="17">
        <v>0</v>
      </c>
      <c r="G12" s="17">
        <v>0.34</v>
      </c>
      <c r="H12" s="17">
        <v>0.34</v>
      </c>
      <c r="I12" s="18">
        <v>0.8</v>
      </c>
      <c r="J12" s="17"/>
      <c r="K12" s="19"/>
      <c r="M12" s="20"/>
      <c r="N12" s="16"/>
      <c r="O12" s="16"/>
      <c r="Q12" s="21">
        <v>100</v>
      </c>
      <c r="R12" s="21" t="s">
        <v>173</v>
      </c>
      <c r="S12" s="21"/>
    </row>
    <row r="13" spans="1:19" s="14" customFormat="1" ht="17.25" customHeight="1" x14ac:dyDescent="0.3">
      <c r="A13" s="14">
        <v>6</v>
      </c>
      <c r="B13" s="39" t="s">
        <v>237</v>
      </c>
      <c r="C13" s="20">
        <v>0.5</v>
      </c>
      <c r="D13" s="16">
        <v>0.5</v>
      </c>
      <c r="E13" s="17">
        <v>0</v>
      </c>
      <c r="F13" s="17">
        <v>0</v>
      </c>
      <c r="G13" s="14" t="s">
        <v>233</v>
      </c>
      <c r="H13" s="14" t="s">
        <v>233</v>
      </c>
      <c r="I13" s="18">
        <v>0.8</v>
      </c>
      <c r="J13" s="17"/>
      <c r="K13" s="19"/>
      <c r="M13" s="20"/>
      <c r="N13" s="16"/>
      <c r="O13" s="16"/>
    </row>
    <row r="14" spans="1:19" s="14" customFormat="1" ht="15.65" customHeight="1" x14ac:dyDescent="0.3">
      <c r="A14" s="14">
        <v>7</v>
      </c>
      <c r="B14" s="42" t="s">
        <v>306</v>
      </c>
      <c r="C14" s="20">
        <v>0</v>
      </c>
      <c r="D14" s="16">
        <v>0</v>
      </c>
      <c r="E14" s="17">
        <v>0.1</v>
      </c>
      <c r="F14" s="17">
        <v>0.2</v>
      </c>
      <c r="G14" s="429" t="s">
        <v>179</v>
      </c>
      <c r="H14" s="429"/>
      <c r="I14" s="18">
        <v>0.9</v>
      </c>
      <c r="J14" s="17"/>
      <c r="K14" s="40"/>
      <c r="M14" s="20"/>
      <c r="N14" s="16"/>
      <c r="O14" s="16"/>
    </row>
    <row r="15" spans="1:19" s="14" customFormat="1" ht="15.65" customHeight="1" x14ac:dyDescent="0.3">
      <c r="A15" s="14">
        <v>8</v>
      </c>
      <c r="B15" s="42" t="s">
        <v>182</v>
      </c>
      <c r="C15" s="20">
        <v>0</v>
      </c>
      <c r="D15" s="16">
        <v>0</v>
      </c>
      <c r="E15" s="17">
        <v>0.1</v>
      </c>
      <c r="F15" s="17">
        <v>0.2</v>
      </c>
      <c r="G15" s="429" t="s">
        <v>179</v>
      </c>
      <c r="H15" s="429"/>
      <c r="I15" s="18">
        <v>1</v>
      </c>
      <c r="J15" s="17"/>
      <c r="K15" s="40"/>
      <c r="M15" s="20"/>
      <c r="N15" s="16"/>
      <c r="O15" s="16"/>
    </row>
    <row r="16" spans="1:19" s="14" customFormat="1" x14ac:dyDescent="0.3">
      <c r="A16" s="14">
        <v>9</v>
      </c>
      <c r="B16" s="43" t="s">
        <v>232</v>
      </c>
      <c r="C16" s="20">
        <v>0</v>
      </c>
      <c r="D16" s="16">
        <v>0</v>
      </c>
      <c r="E16" s="17">
        <v>0.1</v>
      </c>
      <c r="F16" s="17">
        <v>0.2</v>
      </c>
      <c r="G16" s="14" t="s">
        <v>177</v>
      </c>
      <c r="I16" s="18" t="s">
        <v>180</v>
      </c>
      <c r="J16" s="17"/>
      <c r="K16" s="40"/>
    </row>
    <row r="17" spans="1:29" s="14" customFormat="1" x14ac:dyDescent="0.3">
      <c r="A17" s="14">
        <v>10</v>
      </c>
      <c r="B17" s="43" t="s">
        <v>235</v>
      </c>
      <c r="C17" s="20">
        <v>0</v>
      </c>
      <c r="D17" s="16">
        <v>0</v>
      </c>
      <c r="E17" s="17">
        <v>0.1</v>
      </c>
      <c r="F17" s="17">
        <v>0.2</v>
      </c>
      <c r="G17" s="429" t="s">
        <v>179</v>
      </c>
      <c r="I17" s="18">
        <v>1</v>
      </c>
      <c r="J17" s="17"/>
      <c r="K17" s="40"/>
    </row>
    <row r="18" spans="1:29" s="14" customFormat="1" x14ac:dyDescent="0.3">
      <c r="A18" s="14">
        <v>11</v>
      </c>
      <c r="B18" s="43" t="s">
        <v>324</v>
      </c>
      <c r="C18" s="20">
        <v>0</v>
      </c>
      <c r="D18" s="16">
        <v>0</v>
      </c>
      <c r="E18" s="17">
        <v>0.1</v>
      </c>
      <c r="F18" s="17">
        <v>0.2</v>
      </c>
      <c r="G18" s="56">
        <f>22%+22%*E18</f>
        <v>0.24199999999999999</v>
      </c>
      <c r="H18" s="56">
        <f>22%+22%*F18</f>
        <v>0.26400000000000001</v>
      </c>
      <c r="I18" s="18">
        <v>1</v>
      </c>
      <c r="J18" s="17"/>
      <c r="K18" s="411"/>
    </row>
    <row r="19" spans="1:29" s="14" customFormat="1" x14ac:dyDescent="0.3">
      <c r="B19" s="43"/>
      <c r="C19" s="20"/>
      <c r="D19" s="16"/>
      <c r="E19" s="17"/>
      <c r="F19" s="17"/>
      <c r="G19" s="56"/>
      <c r="H19" s="56"/>
      <c r="I19" s="18"/>
      <c r="J19" s="17"/>
      <c r="P19" s="399"/>
      <c r="Q19" s="398"/>
      <c r="R19" s="398"/>
      <c r="S19" s="398"/>
      <c r="T19" s="398"/>
      <c r="U19" s="398"/>
      <c r="V19" s="398"/>
      <c r="W19" s="21"/>
    </row>
    <row r="20" spans="1:29" ht="52" x14ac:dyDescent="0.3">
      <c r="B20" s="44" t="s">
        <v>221</v>
      </c>
      <c r="Q20" s="422" t="s">
        <v>287</v>
      </c>
      <c r="R20" s="422" t="s">
        <v>278</v>
      </c>
      <c r="S20" s="422" t="s">
        <v>273</v>
      </c>
      <c r="T20" s="422" t="str">
        <f>Beitragsberechnung!I7</f>
        <v>massgebende beitragsberechtigte Kosten</v>
      </c>
      <c r="U20" s="422" t="s">
        <v>288</v>
      </c>
      <c r="V20" s="423" t="s">
        <v>274</v>
      </c>
      <c r="W20" s="423" t="s">
        <v>277</v>
      </c>
      <c r="X20" s="422" t="s">
        <v>294</v>
      </c>
      <c r="Y20" s="422" t="s">
        <v>293</v>
      </c>
      <c r="AC20" s="422" t="s">
        <v>282</v>
      </c>
    </row>
    <row r="21" spans="1:29" ht="16.5" customHeight="1" x14ac:dyDescent="0.3">
      <c r="B21" s="45" t="s">
        <v>234</v>
      </c>
      <c r="C21" s="45" t="s">
        <v>52</v>
      </c>
      <c r="E21" s="21" t="s">
        <v>304</v>
      </c>
      <c r="P21" s="517" t="s">
        <v>279</v>
      </c>
      <c r="Q21" s="400" t="s">
        <v>271</v>
      </c>
      <c r="R21" s="401">
        <v>0.6</v>
      </c>
      <c r="S21" s="400"/>
      <c r="T21" s="402" t="e">
        <f>(R21*#REF!)-(#REF!*R21)*S21</f>
        <v>#REF!</v>
      </c>
      <c r="U21" s="424">
        <f>$G$10</f>
        <v>0.24199999999999999</v>
      </c>
      <c r="V21" s="402" t="e">
        <f>U21*T21</f>
        <v>#REF!</v>
      </c>
      <c r="W21" s="400"/>
      <c r="X21" s="402"/>
      <c r="Y21" s="402"/>
      <c r="AC21" s="402"/>
    </row>
    <row r="22" spans="1:29" ht="31" x14ac:dyDescent="0.3">
      <c r="B22" s="46" t="s">
        <v>181</v>
      </c>
      <c r="C22" s="45"/>
      <c r="E22" s="46" t="s">
        <v>305</v>
      </c>
      <c r="P22" s="518"/>
      <c r="Q22" s="403" t="s">
        <v>272</v>
      </c>
      <c r="R22" s="404">
        <v>0.4</v>
      </c>
      <c r="S22" s="404">
        <v>0.33</v>
      </c>
      <c r="T22" s="405" t="e">
        <f>(R22*#REF!)-(#REF!*R22)*S22</f>
        <v>#REF!</v>
      </c>
      <c r="U22" s="404">
        <v>0.37</v>
      </c>
      <c r="V22" s="405" t="e">
        <f t="shared" ref="V22:V25" si="0">U22*T22</f>
        <v>#REF!</v>
      </c>
      <c r="W22" s="407" t="e">
        <f>V22+V21</f>
        <v>#REF!</v>
      </c>
      <c r="X22" s="409" t="e">
        <f>(W22-$W$22)/$W$22</f>
        <v>#REF!</v>
      </c>
      <c r="Y22" s="405" t="s">
        <v>296</v>
      </c>
      <c r="AC22" s="409" t="e">
        <f>(W22-$W$31)/$W$31</f>
        <v>#REF!</v>
      </c>
    </row>
    <row r="23" spans="1:29" ht="17.149999999999999" customHeight="1" x14ac:dyDescent="0.3">
      <c r="B23" s="46" t="s">
        <v>53</v>
      </c>
      <c r="C23" s="47">
        <v>0.34</v>
      </c>
      <c r="E23" s="46" t="s">
        <v>53</v>
      </c>
      <c r="P23" s="519" t="s">
        <v>280</v>
      </c>
      <c r="Q23" s="400" t="s">
        <v>271</v>
      </c>
      <c r="R23" s="401">
        <v>0.6</v>
      </c>
      <c r="S23" s="400"/>
      <c r="T23" s="402" t="e">
        <f>(R23*#REF!)-(#REF!*R23)*S23</f>
        <v>#REF!</v>
      </c>
      <c r="U23" s="424">
        <f>$G$10</f>
        <v>0.24199999999999999</v>
      </c>
      <c r="V23" s="402" t="e">
        <f t="shared" si="0"/>
        <v>#REF!</v>
      </c>
      <c r="W23" s="400"/>
      <c r="X23" s="410"/>
      <c r="Y23" s="402"/>
      <c r="AC23" s="410"/>
    </row>
    <row r="24" spans="1:29" x14ac:dyDescent="0.3">
      <c r="B24" s="46" t="s">
        <v>149</v>
      </c>
      <c r="C24" s="47">
        <v>0.37</v>
      </c>
      <c r="E24" s="46" t="s">
        <v>301</v>
      </c>
      <c r="P24" s="518"/>
      <c r="Q24" s="403" t="s">
        <v>272</v>
      </c>
      <c r="R24" s="404">
        <v>0.4</v>
      </c>
      <c r="S24" s="404">
        <v>0.33</v>
      </c>
      <c r="T24" s="405" t="e">
        <f>(R24*#REF!)-(#REF!*R24)*S24</f>
        <v>#REF!</v>
      </c>
      <c r="U24" s="404">
        <v>0.4</v>
      </c>
      <c r="V24" s="405" t="e">
        <f t="shared" si="0"/>
        <v>#REF!</v>
      </c>
      <c r="W24" s="407" t="e">
        <f>V24+V23</f>
        <v>#REF!</v>
      </c>
      <c r="X24" s="409" t="e">
        <f>(W24-$W$22)/$W$22</f>
        <v>#REF!</v>
      </c>
      <c r="Y24" s="405" t="s">
        <v>297</v>
      </c>
      <c r="AC24" s="409" t="e">
        <f>(W24-$W$31)/$W$31</f>
        <v>#REF!</v>
      </c>
    </row>
    <row r="25" spans="1:29" ht="52" x14ac:dyDescent="0.3">
      <c r="B25" s="46" t="s">
        <v>299</v>
      </c>
      <c r="C25" s="47">
        <v>0.4</v>
      </c>
      <c r="E25" s="46" t="s">
        <v>300</v>
      </c>
      <c r="P25" s="412" t="s">
        <v>289</v>
      </c>
      <c r="Q25" s="413" t="s">
        <v>271</v>
      </c>
      <c r="R25" s="414">
        <v>0.6</v>
      </c>
      <c r="S25" s="413"/>
      <c r="T25" s="415" t="e">
        <f>(R25*#REF!)-(#REF!*R25)*S25</f>
        <v>#REF!</v>
      </c>
      <c r="U25" s="425">
        <f>$G$10</f>
        <v>0.24199999999999999</v>
      </c>
      <c r="V25" s="415" t="e">
        <f t="shared" si="0"/>
        <v>#REF!</v>
      </c>
      <c r="W25" s="416" t="e">
        <f>V25</f>
        <v>#REF!</v>
      </c>
      <c r="X25" s="409" t="e">
        <f>(W25-$W$22)/$W$22</f>
        <v>#REF!</v>
      </c>
      <c r="Y25" s="415"/>
      <c r="AC25" s="409" t="e">
        <f>(W25-$W$31)/$W$31</f>
        <v>#REF!</v>
      </c>
    </row>
    <row r="26" spans="1:29" ht="39" x14ac:dyDescent="0.3">
      <c r="P26" s="412" t="s">
        <v>290</v>
      </c>
      <c r="Q26" s="413" t="s">
        <v>291</v>
      </c>
      <c r="R26" s="414">
        <v>1</v>
      </c>
      <c r="S26" s="417">
        <v>0.33</v>
      </c>
      <c r="T26" s="415" t="e">
        <f>(R26*#REF!)-(#REF!*R26)*S26</f>
        <v>#REF!</v>
      </c>
      <c r="U26" s="414">
        <v>0.37</v>
      </c>
      <c r="V26" s="415" t="e">
        <f>U26*T26</f>
        <v>#REF!</v>
      </c>
      <c r="W26" s="416" t="e">
        <f>V26</f>
        <v>#REF!</v>
      </c>
      <c r="X26" s="409" t="e">
        <f>(W26-$W$22)/$W$22</f>
        <v>#REF!</v>
      </c>
      <c r="Y26" s="426" t="s">
        <v>295</v>
      </c>
      <c r="AC26" s="417"/>
    </row>
    <row r="27" spans="1:29" ht="42.65" customHeight="1" thickBot="1" x14ac:dyDescent="0.35">
      <c r="B27" s="48" t="s">
        <v>151</v>
      </c>
      <c r="C27" s="48" t="s">
        <v>152</v>
      </c>
      <c r="D27" s="48" t="s">
        <v>153</v>
      </c>
      <c r="E27" s="420" t="s">
        <v>286</v>
      </c>
      <c r="F27" s="48" t="s">
        <v>240</v>
      </c>
      <c r="G27" s="21" t="s">
        <v>226</v>
      </c>
      <c r="P27" s="412" t="s">
        <v>292</v>
      </c>
      <c r="Q27" s="413" t="s">
        <v>272</v>
      </c>
      <c r="R27" s="414">
        <v>1</v>
      </c>
      <c r="S27" s="417">
        <v>0.33</v>
      </c>
      <c r="T27" s="415" t="e">
        <f>(R27*#REF!)-(#REF!*R27)*S27</f>
        <v>#REF!</v>
      </c>
      <c r="U27" s="414">
        <v>0.34</v>
      </c>
      <c r="V27" s="415" t="e">
        <f>U27*T27</f>
        <v>#REF!</v>
      </c>
      <c r="W27" s="416" t="e">
        <f>V27</f>
        <v>#REF!</v>
      </c>
      <c r="X27" s="409" t="e">
        <f>(W27-$W$22)/$W$22</f>
        <v>#REF!</v>
      </c>
      <c r="Y27" s="415" t="s">
        <v>298</v>
      </c>
      <c r="AC27" s="417"/>
    </row>
    <row r="28" spans="1:29" ht="35" thickBot="1" x14ac:dyDescent="0.35">
      <c r="B28" s="57" t="s">
        <v>154</v>
      </c>
      <c r="C28" s="57" t="s">
        <v>155</v>
      </c>
      <c r="D28" s="419" t="s">
        <v>283</v>
      </c>
      <c r="E28" s="57" t="s">
        <v>285</v>
      </c>
      <c r="F28" s="61" t="s">
        <v>241</v>
      </c>
    </row>
    <row r="29" spans="1:29" ht="23.5" thickBot="1" x14ac:dyDescent="0.35">
      <c r="B29" s="57" t="s">
        <v>269</v>
      </c>
      <c r="C29" s="57" t="s">
        <v>268</v>
      </c>
      <c r="D29" s="57" t="s">
        <v>222</v>
      </c>
      <c r="E29" s="419" t="s">
        <v>284</v>
      </c>
      <c r="F29" s="62" t="s">
        <v>242</v>
      </c>
    </row>
    <row r="30" spans="1:29" x14ac:dyDescent="0.3">
      <c r="B30" s="57" t="s">
        <v>239</v>
      </c>
      <c r="C30" s="57" t="s">
        <v>161</v>
      </c>
      <c r="D30" s="57" t="s">
        <v>224</v>
      </c>
      <c r="E30" s="57" t="s">
        <v>238</v>
      </c>
      <c r="F30" s="57" t="s">
        <v>223</v>
      </c>
    </row>
    <row r="31" spans="1:29" ht="26" x14ac:dyDescent="0.3">
      <c r="B31" s="57" t="s">
        <v>156</v>
      </c>
      <c r="C31" s="57" t="s">
        <v>156</v>
      </c>
      <c r="D31" s="57" t="s">
        <v>236</v>
      </c>
      <c r="E31" s="57" t="s">
        <v>159</v>
      </c>
      <c r="F31" s="58"/>
      <c r="P31" s="408" t="s">
        <v>281</v>
      </c>
      <c r="Q31" s="400" t="s">
        <v>271</v>
      </c>
      <c r="R31" s="401">
        <v>1</v>
      </c>
      <c r="S31" s="400"/>
      <c r="T31" s="402" t="e">
        <f>(R31*#REF!)-(#REF!*R31)*S31</f>
        <v>#REF!</v>
      </c>
      <c r="U31" s="424">
        <f>$G$10</f>
        <v>0.24199999999999999</v>
      </c>
      <c r="V31" s="402" t="e">
        <f>U31*T31</f>
        <v>#REF!</v>
      </c>
      <c r="W31" s="406" t="e">
        <f>V31</f>
        <v>#REF!</v>
      </c>
      <c r="X31" s="409" t="e">
        <f>(W31-$W$25)/$W$25</f>
        <v>#REF!</v>
      </c>
      <c r="Y31" s="410"/>
    </row>
    <row r="32" spans="1:29" x14ac:dyDescent="0.3">
      <c r="B32" s="57" t="s">
        <v>157</v>
      </c>
      <c r="C32" s="57" t="s">
        <v>170</v>
      </c>
      <c r="D32" s="58" t="s">
        <v>223</v>
      </c>
      <c r="E32" s="57" t="s">
        <v>160</v>
      </c>
      <c r="F32" s="57"/>
    </row>
    <row r="33" spans="2:14" x14ac:dyDescent="0.3">
      <c r="B33" s="57" t="s">
        <v>225</v>
      </c>
      <c r="C33" s="57" t="s">
        <v>158</v>
      </c>
      <c r="D33" s="58"/>
      <c r="E33" s="58" t="s">
        <v>223</v>
      </c>
      <c r="F33" s="57"/>
    </row>
    <row r="34" spans="2:14" x14ac:dyDescent="0.3">
      <c r="B34" s="58" t="s">
        <v>223</v>
      </c>
      <c r="C34" s="58" t="s">
        <v>223</v>
      </c>
      <c r="D34" s="57"/>
      <c r="E34" s="57"/>
      <c r="F34" s="57"/>
    </row>
    <row r="36" spans="2:14" x14ac:dyDescent="0.3">
      <c r="B36" s="45" t="s">
        <v>162</v>
      </c>
      <c r="D36" s="45" t="s">
        <v>230</v>
      </c>
    </row>
    <row r="37" spans="2:14" ht="31" x14ac:dyDescent="0.3">
      <c r="B37" s="51" t="s">
        <v>163</v>
      </c>
      <c r="D37" s="51" t="s">
        <v>231</v>
      </c>
    </row>
    <row r="38" spans="2:14" ht="31" x14ac:dyDescent="0.3">
      <c r="B38" s="51" t="s">
        <v>164</v>
      </c>
      <c r="D38" s="51" t="s">
        <v>174</v>
      </c>
    </row>
    <row r="39" spans="2:14" x14ac:dyDescent="0.3">
      <c r="B39" s="59" t="s">
        <v>226</v>
      </c>
      <c r="D39" s="59" t="s">
        <v>226</v>
      </c>
    </row>
    <row r="41" spans="2:14" x14ac:dyDescent="0.3">
      <c r="B41" s="45" t="s">
        <v>133</v>
      </c>
      <c r="D41" s="21" t="s">
        <v>167</v>
      </c>
    </row>
    <row r="42" spans="2:14" x14ac:dyDescent="0.3">
      <c r="B42" s="51" t="s">
        <v>165</v>
      </c>
      <c r="D42" s="21" t="s">
        <v>201</v>
      </c>
    </row>
    <row r="43" spans="2:14" x14ac:dyDescent="0.3">
      <c r="B43" s="51" t="s">
        <v>166</v>
      </c>
      <c r="D43" s="21" t="s">
        <v>200</v>
      </c>
    </row>
    <row r="44" spans="2:14" x14ac:dyDescent="0.3">
      <c r="B44" s="59" t="s">
        <v>226</v>
      </c>
      <c r="D44" s="21" t="s">
        <v>226</v>
      </c>
    </row>
    <row r="46" spans="2:14" ht="20" x14ac:dyDescent="0.3">
      <c r="B46" s="38" t="s">
        <v>198</v>
      </c>
      <c r="D46" s="475" t="s">
        <v>321</v>
      </c>
      <c r="E46" s="466"/>
      <c r="F46" s="466"/>
      <c r="G46" s="466"/>
      <c r="H46" s="470"/>
      <c r="I46" s="466"/>
      <c r="J46" s="476" t="s">
        <v>164</v>
      </c>
      <c r="K46" s="466"/>
      <c r="L46" s="466"/>
      <c r="M46" s="466"/>
      <c r="N46" s="467"/>
    </row>
    <row r="47" spans="2:14" x14ac:dyDescent="0.3">
      <c r="B47" s="52" t="s">
        <v>203</v>
      </c>
      <c r="D47" s="472" t="s">
        <v>151</v>
      </c>
      <c r="G47" s="38" t="s">
        <v>322</v>
      </c>
      <c r="H47" s="473"/>
      <c r="I47" s="38"/>
      <c r="J47" s="474" t="s">
        <v>323</v>
      </c>
      <c r="K47" s="38"/>
      <c r="L47" s="38"/>
      <c r="M47" s="38" t="s">
        <v>322</v>
      </c>
      <c r="N47" s="23"/>
    </row>
    <row r="48" spans="2:14" x14ac:dyDescent="0.35">
      <c r="B48" s="53" t="s">
        <v>206</v>
      </c>
      <c r="D48" s="468"/>
      <c r="G48" s="38"/>
      <c r="H48" s="473"/>
      <c r="I48" s="38"/>
      <c r="J48" s="474"/>
      <c r="K48" s="38"/>
      <c r="L48" s="38"/>
      <c r="M48" s="38"/>
      <c r="N48" s="23"/>
    </row>
    <row r="49" spans="2:14" x14ac:dyDescent="0.35">
      <c r="B49" s="54" t="s">
        <v>22</v>
      </c>
      <c r="D49" s="468"/>
      <c r="G49" s="38"/>
      <c r="H49" s="473"/>
      <c r="I49" s="38"/>
      <c r="J49" s="474"/>
      <c r="K49" s="38"/>
      <c r="L49" s="38"/>
      <c r="M49" s="38"/>
      <c r="N49" s="23"/>
    </row>
    <row r="50" spans="2:14" ht="31" x14ac:dyDescent="0.35">
      <c r="B50" s="54" t="s">
        <v>26</v>
      </c>
      <c r="D50" s="318" t="s">
        <v>319</v>
      </c>
      <c r="E50" s="319" t="s">
        <v>248</v>
      </c>
      <c r="G50" s="318" t="s">
        <v>319</v>
      </c>
      <c r="H50" s="471" t="s">
        <v>248</v>
      </c>
      <c r="J50" s="319" t="s">
        <v>319</v>
      </c>
      <c r="K50" s="319" t="s">
        <v>320</v>
      </c>
      <c r="M50" s="319" t="s">
        <v>319</v>
      </c>
      <c r="N50" s="319" t="s">
        <v>248</v>
      </c>
    </row>
    <row r="51" spans="2:14" x14ac:dyDescent="0.35">
      <c r="B51" s="54" t="s">
        <v>23</v>
      </c>
      <c r="D51" s="318" t="s">
        <v>317</v>
      </c>
      <c r="E51" s="319" t="s">
        <v>43</v>
      </c>
      <c r="G51" s="318" t="s">
        <v>317</v>
      </c>
      <c r="H51" s="471" t="s">
        <v>43</v>
      </c>
      <c r="J51" s="319" t="e">
        <f>IF(Erfolgsrechnung!#REF!&gt;0,"Verkaufspreis"&amp;" "&amp;Erfolgsrechnung!A18,"")</f>
        <v>#REF!</v>
      </c>
      <c r="K51" s="319" t="e">
        <f>IF(Erfolgsrechnung!#REF!&gt;0,"CHF/Einheit","")</f>
        <v>#REF!</v>
      </c>
      <c r="M51" s="319" t="e">
        <f>IF(Erfolgsrechnung!#REF!&gt;0,"Verkaufspreis"&amp;" "&amp;Erfolgsrechnung!A18,"")</f>
        <v>#REF!</v>
      </c>
      <c r="N51" s="319" t="e">
        <f>IF(Erfolgsrechnung!#REF!&gt;0,"CHF/Einheit","")</f>
        <v>#REF!</v>
      </c>
    </row>
    <row r="52" spans="2:14" ht="31" x14ac:dyDescent="0.35">
      <c r="B52" s="54" t="s">
        <v>21</v>
      </c>
      <c r="D52" s="319" t="s">
        <v>49</v>
      </c>
      <c r="E52" s="319" t="s">
        <v>331</v>
      </c>
      <c r="G52" s="319" t="s">
        <v>49</v>
      </c>
      <c r="H52" s="471" t="s">
        <v>331</v>
      </c>
      <c r="J52" s="319" t="e">
        <f>IF(Erfolgsrechnung!#REF!&gt;0,"Menge"&amp;" "&amp;Erfolgsrechnung!A18,"")</f>
        <v>#REF!</v>
      </c>
      <c r="K52" s="319" t="e">
        <f>IF(Erfolgsrechnung!#REF!&gt;0,"zu definieren","")</f>
        <v>#REF!</v>
      </c>
      <c r="M52" s="319" t="e">
        <f>IF(Erfolgsrechnung!#REF!&gt;0,"Menge"&amp;" "&amp;Erfolgsrechnung!A18,"")</f>
        <v>#REF!</v>
      </c>
      <c r="N52" s="319" t="e">
        <f>IF(Erfolgsrechnung!#REF!&gt;0,"zu definieren","")</f>
        <v>#REF!</v>
      </c>
    </row>
    <row r="53" spans="2:14" x14ac:dyDescent="0.35">
      <c r="B53" s="54" t="s">
        <v>24</v>
      </c>
      <c r="D53" s="319" t="e">
        <f>IF(Erfolgsrechnung!#REF!&gt;0,"Verkaufspreis"&amp;" "&amp;Erfolgsrechnung!A18,"")</f>
        <v>#REF!</v>
      </c>
      <c r="E53" s="319" t="e">
        <f>IF(Erfolgsrechnung!#REF!&gt;0,"CHF/Einheit","")</f>
        <v>#REF!</v>
      </c>
      <c r="F53" s="469"/>
      <c r="G53" s="319" t="e">
        <f>IF(Erfolgsrechnung!#REF!&gt;0,"Verkaufspreis"&amp;" "&amp;Erfolgsrechnung!A18,"")</f>
        <v>#REF!</v>
      </c>
      <c r="H53" s="319" t="e">
        <f>IF(Erfolgsrechnung!#REF!&gt;0,"CHF/Einheit","")</f>
        <v>#REF!</v>
      </c>
      <c r="I53" s="469"/>
      <c r="J53" s="319" t="e">
        <f>IF(Erfolgsrechnung!#REF!&gt;0,"Verkaufspreis"&amp;" "&amp;Erfolgsrechnung!A19,"")</f>
        <v>#REF!</v>
      </c>
      <c r="K53" s="319" t="e">
        <f>IF(Erfolgsrechnung!#REF!&gt;0,"CHF/Einheit","")</f>
        <v>#REF!</v>
      </c>
      <c r="L53" s="469"/>
      <c r="M53" s="319" t="e">
        <f>IF(Erfolgsrechnung!#REF!&gt;0,"Rohstoffpreis"&amp;" "&amp;Erfolgsrechnung!A28,"")</f>
        <v>#REF!</v>
      </c>
      <c r="N53" s="319" t="e">
        <f>IF(Erfolgsrechnung!#REF!&gt;0,"CHF/Einheit","")</f>
        <v>#REF!</v>
      </c>
    </row>
    <row r="54" spans="2:14" x14ac:dyDescent="0.3">
      <c r="C54" s="477"/>
      <c r="D54" s="319" t="e">
        <f>IF(Erfolgsrechnung!#REF!&gt;0,"Menge"&amp;" "&amp;Erfolgsrechnung!A18,"")</f>
        <v>#REF!</v>
      </c>
      <c r="E54" s="319" t="e">
        <f>IF(Erfolgsrechnung!#REF!&gt;0,"zu definieren","")</f>
        <v>#REF!</v>
      </c>
      <c r="G54" s="319" t="e">
        <f>IF(Erfolgsrechnung!#REF!&gt;0,"Menge"&amp;" "&amp;Erfolgsrechnung!A18,"")</f>
        <v>#REF!</v>
      </c>
      <c r="H54" s="319" t="e">
        <f>IF(Erfolgsrechnung!#REF!&gt;0,"zu definieren","")</f>
        <v>#REF!</v>
      </c>
      <c r="J54" s="319" t="e">
        <f>IF(Erfolgsrechnung!#REF!&gt;0,"Menge"&amp;" "&amp;Erfolgsrechnung!A19,"")</f>
        <v>#REF!</v>
      </c>
      <c r="K54" s="319" t="e">
        <f>IF(Erfolgsrechnung!#REF!&gt;0,"zu definieren","")</f>
        <v>#REF!</v>
      </c>
      <c r="M54" s="319" t="e">
        <f>IF(Erfolgsrechnung!#REF!&gt;0,"Verkaufspreis"&amp;" "&amp;Erfolgsrechnung!A19,"")</f>
        <v>#REF!</v>
      </c>
      <c r="N54" s="319" t="e">
        <f>IF(Erfolgsrechnung!#REF!&gt;0,"CHF/Einheit","")</f>
        <v>#REF!</v>
      </c>
    </row>
    <row r="55" spans="2:14" x14ac:dyDescent="0.3">
      <c r="B55" s="48" t="s">
        <v>199</v>
      </c>
      <c r="D55" s="319" t="e">
        <f>IF(Erfolgsrechnung!#REF!&gt;0,"Verkaufspreis"&amp;" "&amp;Erfolgsrechnung!A19,"")</f>
        <v>#REF!</v>
      </c>
      <c r="E55" s="319" t="e">
        <f>IF(Erfolgsrechnung!#REF!&gt;0,"CHF/Einheit","")</f>
        <v>#REF!</v>
      </c>
      <c r="G55" s="319" t="e">
        <f>IF(Erfolgsrechnung!#REF!&gt;0,"Rohstoffpreis"&amp;" "&amp;Erfolgsrechnung!A28,"")</f>
        <v>#REF!</v>
      </c>
      <c r="H55" s="319" t="e">
        <f>IF(Erfolgsrechnung!#REF!&gt;0,"CHF/Einheit","")</f>
        <v>#REF!</v>
      </c>
      <c r="I55" s="21" t="s">
        <v>318</v>
      </c>
      <c r="J55" s="319" t="e">
        <f>IF(Erfolgsrechnung!#REF!&gt;0,"Verkaufspreis"&amp;" "&amp;Erfolgsrechnung!A20,"")</f>
        <v>#REF!</v>
      </c>
      <c r="K55" s="319" t="e">
        <f>IF(Erfolgsrechnung!#REF!&gt;0,"CHF/Einheit","")</f>
        <v>#REF!</v>
      </c>
      <c r="M55" s="319" t="e">
        <f>IF(Erfolgsrechnung!#REF!&gt;0,"Menge"&amp;" "&amp;Erfolgsrechnung!A19,"")</f>
        <v>#REF!</v>
      </c>
      <c r="N55" s="319" t="e">
        <f>IF(Erfolgsrechnung!#REF!&gt;0,"zu definieren","")</f>
        <v>#REF!</v>
      </c>
    </row>
    <row r="56" spans="2:14" x14ac:dyDescent="0.3">
      <c r="B56" s="55" t="s">
        <v>204</v>
      </c>
      <c r="D56" s="319" t="e">
        <f>IF(Erfolgsrechnung!#REF!&gt;0,"Menge"&amp;" "&amp;Erfolgsrechnung!A19,"")</f>
        <v>#REF!</v>
      </c>
      <c r="E56" s="319" t="e">
        <f>IF(Erfolgsrechnung!#REF!&gt;0,"zu definieren","")</f>
        <v>#REF!</v>
      </c>
      <c r="G56" s="319" t="e">
        <f>IF(Erfolgsrechnung!#REF!&gt;0,"Verkaufspreis"&amp;" "&amp;Erfolgsrechnung!A19,"")</f>
        <v>#REF!</v>
      </c>
      <c r="H56" s="319" t="e">
        <f>IF(Erfolgsrechnung!#REF!&gt;0,"CHF/Einheit","")</f>
        <v>#REF!</v>
      </c>
      <c r="I56" s="21" t="s">
        <v>318</v>
      </c>
      <c r="J56" s="319" t="e">
        <f>IF(Erfolgsrechnung!#REF!&gt;0,"Menge"&amp;" "&amp;Erfolgsrechnung!A20,"")</f>
        <v>#REF!</v>
      </c>
      <c r="K56" s="319" t="e">
        <f>IF(Erfolgsrechnung!#REF!&gt;0,"zu definieren","")</f>
        <v>#REF!</v>
      </c>
      <c r="M56" s="319" t="e">
        <f>IF(Erfolgsrechnung!#REF!&gt;0,"Rohstoffpreis"&amp;" "&amp;Erfolgsrechnung!A29,"")</f>
        <v>#REF!</v>
      </c>
      <c r="N56" s="319" t="e">
        <f>IF(Erfolgsrechnung!#REF!&gt;0,"CHF/Einheit","")</f>
        <v>#REF!</v>
      </c>
    </row>
    <row r="57" spans="2:14" x14ac:dyDescent="0.3">
      <c r="B57" s="49" t="s">
        <v>165</v>
      </c>
      <c r="D57" s="319" t="e">
        <f>IF(Erfolgsrechnung!#REF!&gt;0,"Verkaufspreis"&amp;" "&amp;Erfolgsrechnung!A20,"")</f>
        <v>#REF!</v>
      </c>
      <c r="E57" s="319" t="e">
        <f>IF(Erfolgsrechnung!#REF!&gt;0,"CHF/Einheit","")</f>
        <v>#REF!</v>
      </c>
      <c r="G57" s="319" t="e">
        <f>IF(Erfolgsrechnung!#REF!&gt;0,"Menge"&amp;" "&amp;Erfolgsrechnung!A19,"")</f>
        <v>#REF!</v>
      </c>
      <c r="H57" s="319" t="e">
        <f>IF(Erfolgsrechnung!#REF!&gt;0,"zu definieren","")</f>
        <v>#REF!</v>
      </c>
      <c r="M57" s="319" t="e">
        <f>IF(Erfolgsrechnung!#REF!&gt;0,"Verkaufspreis"&amp;" "&amp;Erfolgsrechnung!A20,"")</f>
        <v>#REF!</v>
      </c>
      <c r="N57" s="319" t="e">
        <f>IF(Erfolgsrechnung!#REF!&gt;0,"CHF/Einheit","")</f>
        <v>#REF!</v>
      </c>
    </row>
    <row r="58" spans="2:14" x14ac:dyDescent="0.3">
      <c r="B58" s="50" t="s">
        <v>166</v>
      </c>
      <c r="D58" s="319" t="e">
        <f>IF(Erfolgsrechnung!#REF!&gt;0,"Menge"&amp;" "&amp;Erfolgsrechnung!A20,"")</f>
        <v>#REF!</v>
      </c>
      <c r="E58" s="319" t="e">
        <f>IF(Erfolgsrechnung!#REF!&gt;0,"zu definieren","")</f>
        <v>#REF!</v>
      </c>
      <c r="G58" s="319" t="e">
        <f>IF(Erfolgsrechnung!#REF!&gt;0,"Rohstoffpreis"&amp;" "&amp;Erfolgsrechnung!A29,"")</f>
        <v>#REF!</v>
      </c>
      <c r="H58" s="319" t="e">
        <f>IF(Erfolgsrechnung!#REF!&gt;0,"CHF/Einheit","")</f>
        <v>#REF!</v>
      </c>
      <c r="M58" s="319" t="e">
        <f>IF(Erfolgsrechnung!#REF!&gt;0,"Menge"&amp;" "&amp;Erfolgsrechnung!A20,"")</f>
        <v>#REF!</v>
      </c>
      <c r="N58" s="319" t="e">
        <f>IF(Erfolgsrechnung!#REF!&gt;0,"zu definieren","")</f>
        <v>#REF!</v>
      </c>
    </row>
    <row r="59" spans="2:14" x14ac:dyDescent="0.3">
      <c r="B59" s="60" t="s">
        <v>227</v>
      </c>
      <c r="G59" s="319" t="e">
        <f>IF(Erfolgsrechnung!#REF!&gt;0,"Verkaufspreis"&amp;" "&amp;Erfolgsrechnung!A20,"")</f>
        <v>#REF!</v>
      </c>
      <c r="H59" s="319" t="e">
        <f>IF(Erfolgsrechnung!#REF!&gt;0,"CHF/Einheit","")</f>
        <v>#REF!</v>
      </c>
      <c r="M59" s="319" t="e">
        <f>IF(Erfolgsrechnung!#REF!&gt;0,"Rohstoffpreis"&amp;" "&amp;Erfolgsrechnung!A30,"")</f>
        <v>#REF!</v>
      </c>
      <c r="N59" s="319" t="e">
        <f>IF(Erfolgsrechnung!#REF!&gt;0,"CHF/Einheit","")</f>
        <v>#REF!</v>
      </c>
    </row>
    <row r="60" spans="2:14" x14ac:dyDescent="0.3">
      <c r="G60" s="319" t="e">
        <f>IF(Erfolgsrechnung!#REF!&gt;0,"Menge"&amp;" "&amp;Erfolgsrechnung!A20,"")</f>
        <v>#REF!</v>
      </c>
      <c r="H60" s="319" t="e">
        <f>IF(Erfolgsrechnung!#REF!&gt;0,"zu definieren","")</f>
        <v>#REF!</v>
      </c>
    </row>
    <row r="61" spans="2:14" x14ac:dyDescent="0.3">
      <c r="G61" s="319" t="e">
        <f>IF(Erfolgsrechnung!#REF!&gt;0,"Rohstoffpreis"&amp;" "&amp;Erfolgsrechnung!A30,"")</f>
        <v>#REF!</v>
      </c>
      <c r="H61" s="319" t="e">
        <f>IF(Erfolgsrechnung!#REF!&gt;0,"CHF/Einheit","")</f>
        <v>#REF!</v>
      </c>
    </row>
  </sheetData>
  <sheetProtection insertColumns="0" insertRows="0" insertHyperlinks="0"/>
  <mergeCells count="3">
    <mergeCell ref="C5:D5"/>
    <mergeCell ref="P21:P22"/>
    <mergeCell ref="P23:P24"/>
  </mergeCells>
  <pageMargins left="0.7" right="0.7" top="0.78740157499999996" bottom="0.78740157499999996" header="0.3" footer="0.3"/>
  <pageSetup paperSize="9" scale="43" orientation="landscape" r:id="rId1"/>
  <legacyDrawing r:id="rId2"/>
  <tableParts count="9">
    <tablePart r:id="rId3"/>
    <tablePart r:id="rId4"/>
    <tablePart r:id="rId5"/>
    <tablePart r:id="rId6"/>
    <tablePart r:id="rId7"/>
    <tablePart r:id="rId8"/>
    <tablePart r:id="rId9"/>
    <tablePart r:id="rId10"/>
    <tablePart r:id="rId1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Erfolgsrechnung</vt:lpstr>
      <vt:lpstr>Beitragsberechnung</vt:lpstr>
      <vt:lpstr>Beispiel Annahmen</vt:lpstr>
      <vt:lpstr>Dropdown input</vt:lpstr>
      <vt:lpstr>'Beispiel Annahmen'!Druckbereich</vt:lpstr>
      <vt:lpstr>Beitragsberechnung!Druckbereich</vt:lpstr>
      <vt:lpstr>'Dropdown input'!Druckbereich</vt:lpstr>
      <vt:lpstr>Erfolgsrechnung!Druckbereich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Beerli Anna BLW</dc:creator>
  <cp:lastModifiedBy>Smola Sten BLW</cp:lastModifiedBy>
  <cp:lastPrinted>2021-01-13T11:58:06Z</cp:lastPrinted>
  <dcterms:created xsi:type="dcterms:W3CDTF">2020-03-06T14:56:44Z</dcterms:created>
  <dcterms:modified xsi:type="dcterms:W3CDTF">2024-11-13T11:42:36Z</dcterms:modified>
</cp:coreProperties>
</file>