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80835751\AppData\Local\rubicon\Acta Nova Client\Data\125393072\"/>
    </mc:Choice>
  </mc:AlternateContent>
  <xr:revisionPtr revIDLastSave="0" documentId="13_ncr:1_{E795D99F-8E3E-4A4A-964E-5059207948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rarbeitung moob" sheetId="1" r:id="rId1"/>
  </sheets>
  <definedNames>
    <definedName name="_xlnm.Print_Area" localSheetId="0">'verarbeitung moob'!$A$1:$AJ$64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Y61" i="1" s="1"/>
  <c r="AF61" i="1" s="1"/>
  <c r="AH61" i="1" s="1"/>
  <c r="K61" i="1"/>
  <c r="I61" i="1"/>
  <c r="Z61" i="1"/>
  <c r="AD61" i="1"/>
  <c r="AG61" i="1"/>
  <c r="B61" i="1"/>
  <c r="Y60" i="1"/>
  <c r="R61" i="1" l="1"/>
  <c r="E61" i="1"/>
  <c r="X61" i="1" s="1"/>
  <c r="AC61" i="1" s="1"/>
  <c r="AE61" i="1" s="1"/>
  <c r="AI61" i="1" s="1"/>
  <c r="J61" i="1"/>
  <c r="R60" i="1"/>
  <c r="K60" i="1"/>
  <c r="I60" i="1"/>
  <c r="F61" i="1" l="1"/>
  <c r="N61" i="1"/>
  <c r="O61" i="1"/>
  <c r="L61" i="1"/>
  <c r="AD60" i="1"/>
  <c r="AG60" i="1"/>
  <c r="AF60" i="1"/>
  <c r="AH60" i="1" s="1"/>
  <c r="E60" i="1"/>
  <c r="B60" i="1"/>
  <c r="Z60" i="1" s="1"/>
  <c r="B59" i="1"/>
  <c r="E59" i="1"/>
  <c r="J59" i="1" s="1"/>
  <c r="R59" i="1"/>
  <c r="Y59" i="1"/>
  <c r="AF59" i="1" s="1"/>
  <c r="AD59" i="1"/>
  <c r="AG59" i="1"/>
  <c r="Y58" i="1"/>
  <c r="AF58" i="1" s="1"/>
  <c r="E58" i="1"/>
  <c r="L58" i="1" s="1"/>
  <c r="B58" i="1"/>
  <c r="Z58" i="1" s="1"/>
  <c r="R58" i="1"/>
  <c r="AD58" i="1"/>
  <c r="AG58" i="1"/>
  <c r="B57" i="1"/>
  <c r="AH59" i="1" l="1"/>
  <c r="X60" i="1"/>
  <c r="AC60" i="1" s="1"/>
  <c r="AE60" i="1" s="1"/>
  <c r="AI60" i="1" s="1"/>
  <c r="N60" i="1"/>
  <c r="J60" i="1"/>
  <c r="O60" i="1"/>
  <c r="L60" i="1"/>
  <c r="AH58" i="1"/>
  <c r="N59" i="1"/>
  <c r="Z59" i="1"/>
  <c r="O59" i="1"/>
  <c r="X59" i="1"/>
  <c r="AC59" i="1" s="1"/>
  <c r="AE59" i="1" s="1"/>
  <c r="AI59" i="1" s="1"/>
  <c r="L59" i="1"/>
  <c r="F59" i="1" s="1"/>
  <c r="X58" i="1"/>
  <c r="AC58" i="1" s="1"/>
  <c r="AE58" i="1" s="1"/>
  <c r="O58" i="1"/>
  <c r="J58" i="1"/>
  <c r="F58" i="1" s="1"/>
  <c r="N58" i="1"/>
  <c r="AH56" i="1"/>
  <c r="Z57" i="1"/>
  <c r="E57" i="1"/>
  <c r="L57" i="1" s="1"/>
  <c r="R57" i="1"/>
  <c r="Y57" i="1"/>
  <c r="AF57" i="1" s="1"/>
  <c r="AD57" i="1"/>
  <c r="AG57" i="1"/>
  <c r="AI58" i="1" l="1"/>
  <c r="F60" i="1"/>
  <c r="AH57" i="1"/>
  <c r="J57" i="1"/>
  <c r="F57" i="1" s="1"/>
  <c r="O57" i="1"/>
  <c r="N57" i="1"/>
  <c r="X57" i="1"/>
  <c r="AC57" i="1" s="1"/>
  <c r="AE57" i="1" s="1"/>
  <c r="AI57" i="1" l="1"/>
  <c r="B55" i="1" l="1"/>
  <c r="Z55" i="1" s="1"/>
  <c r="AG55" i="1"/>
  <c r="AD55" i="1"/>
  <c r="Y55" i="1"/>
  <c r="AF55" i="1" s="1"/>
  <c r="R55" i="1"/>
  <c r="E55" i="1"/>
  <c r="X55" i="1" s="1"/>
  <c r="AC55" i="1" s="1"/>
  <c r="AE55" i="1" s="1"/>
  <c r="AH55" i="1" l="1"/>
  <c r="AI55" i="1" s="1"/>
  <c r="O55" i="1"/>
  <c r="J55" i="1"/>
  <c r="L55" i="1"/>
  <c r="N55" i="1"/>
  <c r="AG53" i="1"/>
  <c r="AD53" i="1"/>
  <c r="Y53" i="1"/>
  <c r="AF53" i="1" s="1"/>
  <c r="R53" i="1"/>
  <c r="E53" i="1"/>
  <c r="O53" i="1" s="1"/>
  <c r="B53" i="1"/>
  <c r="Z53" i="1" s="1"/>
  <c r="AG52" i="1"/>
  <c r="AD52" i="1"/>
  <c r="Y52" i="1"/>
  <c r="AF52" i="1" s="1"/>
  <c r="R52" i="1"/>
  <c r="E52" i="1"/>
  <c r="J52" i="1" s="1"/>
  <c r="B52" i="1"/>
  <c r="Z52" i="1" s="1"/>
  <c r="AG54" i="1"/>
  <c r="AD54" i="1"/>
  <c r="Y54" i="1"/>
  <c r="AF54" i="1" s="1"/>
  <c r="AH54" i="1" s="1"/>
  <c r="R54" i="1"/>
  <c r="E54" i="1"/>
  <c r="L54" i="1" s="1"/>
  <c r="B54" i="1"/>
  <c r="AG50" i="1"/>
  <c r="AD50" i="1"/>
  <c r="Y50" i="1"/>
  <c r="AF50" i="1" s="1"/>
  <c r="R50" i="1"/>
  <c r="E50" i="1"/>
  <c r="J50" i="1" s="1"/>
  <c r="B50" i="1"/>
  <c r="Z50" i="1" s="1"/>
  <c r="Y49" i="1"/>
  <c r="AF49" i="1" s="1"/>
  <c r="R49" i="1"/>
  <c r="E49" i="1"/>
  <c r="J49" i="1" s="1"/>
  <c r="B49" i="1"/>
  <c r="Z49" i="1" s="1"/>
  <c r="AG49" i="1"/>
  <c r="AD49" i="1"/>
  <c r="Y48" i="1"/>
  <c r="AF48" i="1" s="1"/>
  <c r="R48" i="1"/>
  <c r="E48" i="1"/>
  <c r="O48" i="1" s="1"/>
  <c r="B48" i="1"/>
  <c r="AG48" i="1"/>
  <c r="AD48" i="1"/>
  <c r="Y47" i="1"/>
  <c r="AF47" i="1" s="1"/>
  <c r="R47" i="1"/>
  <c r="E47" i="1"/>
  <c r="L47" i="1" s="1"/>
  <c r="B47" i="1"/>
  <c r="AG47" i="1"/>
  <c r="AD47" i="1"/>
  <c r="Y45" i="1"/>
  <c r="AF45" i="1" s="1"/>
  <c r="R45" i="1"/>
  <c r="E45" i="1"/>
  <c r="B45" i="1"/>
  <c r="Z45" i="1" s="1"/>
  <c r="AG45" i="1"/>
  <c r="AD45" i="1"/>
  <c r="E43" i="1"/>
  <c r="O43" i="1" s="1"/>
  <c r="AG44" i="1"/>
  <c r="AD44" i="1"/>
  <c r="Y44" i="1"/>
  <c r="AF44" i="1" s="1"/>
  <c r="R44" i="1"/>
  <c r="E44" i="1"/>
  <c r="O44" i="1" s="1"/>
  <c r="B44" i="1"/>
  <c r="Z44" i="1" s="1"/>
  <c r="Y43" i="1"/>
  <c r="AF43" i="1" s="1"/>
  <c r="R43" i="1"/>
  <c r="B43" i="1"/>
  <c r="Z43" i="1" s="1"/>
  <c r="AG43" i="1"/>
  <c r="AD43" i="1"/>
  <c r="E42" i="1"/>
  <c r="O42" i="1" s="1"/>
  <c r="Y40" i="1"/>
  <c r="AF40" i="1" s="1"/>
  <c r="AG42" i="1"/>
  <c r="AD42" i="1"/>
  <c r="Y42" i="1"/>
  <c r="AF42" i="1" s="1"/>
  <c r="R42" i="1"/>
  <c r="B42" i="1"/>
  <c r="Z42" i="1" s="1"/>
  <c r="U7" i="1"/>
  <c r="B19" i="1"/>
  <c r="E19" i="1"/>
  <c r="O19" i="1" s="1"/>
  <c r="Q19" i="1" s="1"/>
  <c r="R19" i="1"/>
  <c r="Y19" i="1"/>
  <c r="AF19" i="1" s="1"/>
  <c r="AD19" i="1"/>
  <c r="AG19" i="1"/>
  <c r="B20" i="1"/>
  <c r="Z20" i="1" s="1"/>
  <c r="E20" i="1"/>
  <c r="X20" i="1" s="1"/>
  <c r="AC20" i="1" s="1"/>
  <c r="R20" i="1"/>
  <c r="Y20" i="1"/>
  <c r="AF20" i="1" s="1"/>
  <c r="AD20" i="1"/>
  <c r="AG20" i="1"/>
  <c r="B22" i="1"/>
  <c r="Z22" i="1" s="1"/>
  <c r="E22" i="1"/>
  <c r="L22" i="1" s="1"/>
  <c r="R22" i="1"/>
  <c r="Y22" i="1"/>
  <c r="AF22" i="1" s="1"/>
  <c r="AD22" i="1"/>
  <c r="AG22" i="1"/>
  <c r="B23" i="1"/>
  <c r="Z23" i="1" s="1"/>
  <c r="E23" i="1"/>
  <c r="J23" i="1" s="1"/>
  <c r="R23" i="1"/>
  <c r="Y23" i="1"/>
  <c r="AF23" i="1" s="1"/>
  <c r="AD23" i="1"/>
  <c r="AG23" i="1"/>
  <c r="B24" i="1"/>
  <c r="E24" i="1"/>
  <c r="L24" i="1" s="1"/>
  <c r="R24" i="1"/>
  <c r="Y24" i="1"/>
  <c r="AF24" i="1" s="1"/>
  <c r="AD24" i="1"/>
  <c r="AG24" i="1"/>
  <c r="B25" i="1"/>
  <c r="E25" i="1"/>
  <c r="X25" i="1" s="1"/>
  <c r="AC25" i="1" s="1"/>
  <c r="R25" i="1"/>
  <c r="Y25" i="1"/>
  <c r="AF25" i="1" s="1"/>
  <c r="AD25" i="1"/>
  <c r="AG25" i="1"/>
  <c r="B27" i="1"/>
  <c r="Z27" i="1" s="1"/>
  <c r="E27" i="1"/>
  <c r="X27" i="1" s="1"/>
  <c r="AC27" i="1" s="1"/>
  <c r="R27" i="1"/>
  <c r="Y27" i="1"/>
  <c r="AF27" i="1" s="1"/>
  <c r="AD27" i="1"/>
  <c r="AG27" i="1"/>
  <c r="B28" i="1"/>
  <c r="Z28" i="1" s="1"/>
  <c r="E28" i="1"/>
  <c r="L28" i="1" s="1"/>
  <c r="R28" i="1"/>
  <c r="Y28" i="1"/>
  <c r="AF28" i="1" s="1"/>
  <c r="AD28" i="1"/>
  <c r="AG28" i="1"/>
  <c r="B29" i="1"/>
  <c r="E29" i="1"/>
  <c r="X29" i="1" s="1"/>
  <c r="AC29" i="1" s="1"/>
  <c r="R29" i="1"/>
  <c r="Y29" i="1"/>
  <c r="AF29" i="1" s="1"/>
  <c r="AD29" i="1"/>
  <c r="AG29" i="1"/>
  <c r="B30" i="1"/>
  <c r="E30" i="1"/>
  <c r="X30" i="1" s="1"/>
  <c r="AC30" i="1" s="1"/>
  <c r="R30" i="1"/>
  <c r="Y30" i="1"/>
  <c r="AF30" i="1" s="1"/>
  <c r="AD30" i="1"/>
  <c r="AG30" i="1"/>
  <c r="B32" i="1"/>
  <c r="Z32" i="1" s="1"/>
  <c r="E32" i="1"/>
  <c r="R32" i="1"/>
  <c r="Y32" i="1"/>
  <c r="AF32" i="1" s="1"/>
  <c r="AD32" i="1"/>
  <c r="AG32" i="1"/>
  <c r="B33" i="1"/>
  <c r="Z33" i="1" s="1"/>
  <c r="E33" i="1"/>
  <c r="R33" i="1"/>
  <c r="Y33" i="1"/>
  <c r="AF33" i="1" s="1"/>
  <c r="AD33" i="1"/>
  <c r="AG33" i="1"/>
  <c r="B34" i="1"/>
  <c r="Z34" i="1" s="1"/>
  <c r="E34" i="1"/>
  <c r="X34" i="1" s="1"/>
  <c r="AC34" i="1" s="1"/>
  <c r="R34" i="1"/>
  <c r="Y34" i="1"/>
  <c r="AF34" i="1" s="1"/>
  <c r="AD34" i="1"/>
  <c r="AG34" i="1"/>
  <c r="B35" i="1"/>
  <c r="Z35" i="1" s="1"/>
  <c r="E35" i="1"/>
  <c r="L35" i="1" s="1"/>
  <c r="R35" i="1"/>
  <c r="Y35" i="1"/>
  <c r="AF35" i="1" s="1"/>
  <c r="AD35" i="1"/>
  <c r="AG35" i="1"/>
  <c r="AH35" i="1" s="1"/>
  <c r="B37" i="1"/>
  <c r="Z37" i="1" s="1"/>
  <c r="E37" i="1"/>
  <c r="J37" i="1" s="1"/>
  <c r="R37" i="1"/>
  <c r="Y37" i="1"/>
  <c r="AF37" i="1" s="1"/>
  <c r="AD37" i="1"/>
  <c r="AG37" i="1"/>
  <c r="B38" i="1"/>
  <c r="E38" i="1"/>
  <c r="O38" i="1" s="1"/>
  <c r="Q38" i="1" s="1"/>
  <c r="R38" i="1"/>
  <c r="Y38" i="1"/>
  <c r="AF38" i="1" s="1"/>
  <c r="AD38" i="1"/>
  <c r="AG38" i="1"/>
  <c r="B39" i="1"/>
  <c r="Z39" i="1" s="1"/>
  <c r="E39" i="1"/>
  <c r="X39" i="1" s="1"/>
  <c r="AC39" i="1" s="1"/>
  <c r="R39" i="1"/>
  <c r="Y39" i="1"/>
  <c r="AF39" i="1" s="1"/>
  <c r="AD39" i="1"/>
  <c r="AG39" i="1"/>
  <c r="B40" i="1"/>
  <c r="Z40" i="1" s="1"/>
  <c r="E40" i="1"/>
  <c r="X40" i="1" s="1"/>
  <c r="AC40" i="1" s="1"/>
  <c r="R40" i="1"/>
  <c r="AD40" i="1"/>
  <c r="AG40" i="1"/>
  <c r="J44" i="1"/>
  <c r="L42" i="1"/>
  <c r="L39" i="1"/>
  <c r="O50" i="1"/>
  <c r="L43" i="1" l="1"/>
  <c r="AH34" i="1"/>
  <c r="AE39" i="1"/>
  <c r="X28" i="1"/>
  <c r="AC28" i="1" s="1"/>
  <c r="AE28" i="1" s="1"/>
  <c r="X50" i="1"/>
  <c r="AC50" i="1" s="1"/>
  <c r="AE50" i="1" s="1"/>
  <c r="J38" i="1"/>
  <c r="L50" i="1"/>
  <c r="F50" i="1" s="1"/>
  <c r="J28" i="1"/>
  <c r="F28" i="1" s="1"/>
  <c r="N28" i="1"/>
  <c r="L38" i="1"/>
  <c r="J25" i="1"/>
  <c r="AH42" i="1"/>
  <c r="AH52" i="1"/>
  <c r="L25" i="1"/>
  <c r="H20" i="1"/>
  <c r="L20" i="1"/>
  <c r="AE34" i="1"/>
  <c r="L49" i="1"/>
  <c r="F49" i="1" s="1"/>
  <c r="AH30" i="1"/>
  <c r="J43" i="1"/>
  <c r="F43" i="1" s="1"/>
  <c r="N48" i="1"/>
  <c r="N54" i="1"/>
  <c r="AH24" i="1"/>
  <c r="J27" i="1"/>
  <c r="F27" i="1" s="1"/>
  <c r="O28" i="1"/>
  <c r="Q28" i="1" s="1"/>
  <c r="L44" i="1"/>
  <c r="F44" i="1" s="1"/>
  <c r="L27" i="1"/>
  <c r="AH32" i="1"/>
  <c r="AE29" i="1"/>
  <c r="O27" i="1"/>
  <c r="Q27" i="1" s="1"/>
  <c r="X22" i="1"/>
  <c r="AC22" i="1" s="1"/>
  <c r="AE22" i="1" s="1"/>
  <c r="AE40" i="1"/>
  <c r="AE25" i="1"/>
  <c r="AH44" i="1"/>
  <c r="L23" i="1"/>
  <c r="F23" i="1" s="1"/>
  <c r="O23" i="1"/>
  <c r="Q23" i="1" s="1"/>
  <c r="X23" i="1"/>
  <c r="AC23" i="1" s="1"/>
  <c r="AE23" i="1" s="1"/>
  <c r="J39" i="1"/>
  <c r="F39" i="1" s="1"/>
  <c r="O39" i="1"/>
  <c r="N32" i="1"/>
  <c r="O40" i="1"/>
  <c r="N43" i="1"/>
  <c r="X19" i="1"/>
  <c r="AC19" i="1" s="1"/>
  <c r="AE19" i="1" s="1"/>
  <c r="N49" i="1"/>
  <c r="L34" i="1"/>
  <c r="X42" i="1"/>
  <c r="AC42" i="1" s="1"/>
  <c r="AE42" i="1" s="1"/>
  <c r="AI42" i="1" s="1"/>
  <c r="H19" i="1"/>
  <c r="O25" i="1"/>
  <c r="Q25" i="1" s="1"/>
  <c r="X38" i="1"/>
  <c r="AC38" i="1" s="1"/>
  <c r="AE38" i="1" s="1"/>
  <c r="J47" i="1"/>
  <c r="F47" i="1" s="1"/>
  <c r="AH29" i="1"/>
  <c r="AH43" i="1"/>
  <c r="AH27" i="1"/>
  <c r="Z54" i="1"/>
  <c r="O49" i="1"/>
  <c r="J34" i="1"/>
  <c r="J42" i="1"/>
  <c r="F42" i="1" s="1"/>
  <c r="J19" i="1"/>
  <c r="O29" i="1"/>
  <c r="Q29" i="1" s="1"/>
  <c r="O47" i="1"/>
  <c r="AH39" i="1"/>
  <c r="AI39" i="1" s="1"/>
  <c r="AH23" i="1"/>
  <c r="AE27" i="1"/>
  <c r="X43" i="1"/>
  <c r="AC43" i="1" s="1"/>
  <c r="AE43" i="1" s="1"/>
  <c r="J40" i="1"/>
  <c r="J29" i="1"/>
  <c r="X47" i="1"/>
  <c r="AC47" i="1" s="1"/>
  <c r="AE47" i="1" s="1"/>
  <c r="N39" i="1"/>
  <c r="N23" i="1"/>
  <c r="L29" i="1"/>
  <c r="L40" i="1"/>
  <c r="AH48" i="1"/>
  <c r="X24" i="1"/>
  <c r="AC24" i="1" s="1"/>
  <c r="AE24" i="1" s="1"/>
  <c r="AH38" i="1"/>
  <c r="AH37" i="1"/>
  <c r="AH28" i="1"/>
  <c r="AI28" i="1" s="1"/>
  <c r="AH25" i="1"/>
  <c r="AH20" i="1"/>
  <c r="N45" i="1"/>
  <c r="AH47" i="1"/>
  <c r="J53" i="1"/>
  <c r="X49" i="1"/>
  <c r="AC49" i="1" s="1"/>
  <c r="AE49" i="1" s="1"/>
  <c r="O24" i="1"/>
  <c r="Q24" i="1" s="1"/>
  <c r="N27" i="1"/>
  <c r="AH22" i="1"/>
  <c r="AH40" i="1"/>
  <c r="AH49" i="1"/>
  <c r="L53" i="1"/>
  <c r="J22" i="1"/>
  <c r="F22" i="1" s="1"/>
  <c r="J24" i="1"/>
  <c r="F24" i="1" s="1"/>
  <c r="AE30" i="1"/>
  <c r="AE20" i="1"/>
  <c r="N50" i="1"/>
  <c r="AH50" i="1"/>
  <c r="L37" i="1"/>
  <c r="F37" i="1" s="1"/>
  <c r="N37" i="1"/>
  <c r="X37" i="1"/>
  <c r="AC37" i="1" s="1"/>
  <c r="AE37" i="1" s="1"/>
  <c r="N35" i="1"/>
  <c r="O35" i="1"/>
  <c r="Q35" i="1" s="1"/>
  <c r="X33" i="1"/>
  <c r="AC33" i="1" s="1"/>
  <c r="AE33" i="1" s="1"/>
  <c r="J33" i="1"/>
  <c r="Z29" i="1"/>
  <c r="N29" i="1"/>
  <c r="Z48" i="1"/>
  <c r="Z47" i="1"/>
  <c r="N47" i="1"/>
  <c r="X48" i="1"/>
  <c r="AC48" i="1" s="1"/>
  <c r="AE48" i="1" s="1"/>
  <c r="J48" i="1"/>
  <c r="X52" i="1"/>
  <c r="AC52" i="1" s="1"/>
  <c r="AE52" i="1" s="1"/>
  <c r="AI52" i="1" s="1"/>
  <c r="O52" i="1"/>
  <c r="L52" i="1"/>
  <c r="F52" i="1" s="1"/>
  <c r="L48" i="1"/>
  <c r="O37" i="1"/>
  <c r="Q37" i="1" s="1"/>
  <c r="N22" i="1"/>
  <c r="N33" i="1"/>
  <c r="X35" i="1"/>
  <c r="AC35" i="1" s="1"/>
  <c r="AE35" i="1" s="1"/>
  <c r="AI35" i="1" s="1"/>
  <c r="N38" i="1"/>
  <c r="Z38" i="1"/>
  <c r="O34" i="1"/>
  <c r="Q34" i="1" s="1"/>
  <c r="N34" i="1"/>
  <c r="AH33" i="1"/>
  <c r="N30" i="1"/>
  <c r="Z30" i="1"/>
  <c r="Z25" i="1"/>
  <c r="N25" i="1"/>
  <c r="Z19" i="1"/>
  <c r="N19" i="1"/>
  <c r="AH45" i="1"/>
  <c r="X54" i="1"/>
  <c r="AC54" i="1" s="1"/>
  <c r="AE54" i="1" s="1"/>
  <c r="AI54" i="1" s="1"/>
  <c r="J54" i="1"/>
  <c r="F54" i="1" s="1"/>
  <c r="O54" i="1"/>
  <c r="O32" i="1"/>
  <c r="Q32" i="1" s="1"/>
  <c r="L32" i="1"/>
  <c r="N24" i="1"/>
  <c r="Z24" i="1"/>
  <c r="L45" i="1"/>
  <c r="X45" i="1"/>
  <c r="AC45" i="1" s="1"/>
  <c r="AE45" i="1" s="1"/>
  <c r="J45" i="1"/>
  <c r="X32" i="1"/>
  <c r="AC32" i="1" s="1"/>
  <c r="AE32" i="1" s="1"/>
  <c r="L30" i="1"/>
  <c r="O30" i="1"/>
  <c r="Q30" i="1" s="1"/>
  <c r="J30" i="1"/>
  <c r="F30" i="1" s="1"/>
  <c r="N42" i="1"/>
  <c r="O22" i="1"/>
  <c r="Q22" i="1" s="1"/>
  <c r="N40" i="1"/>
  <c r="J32" i="1"/>
  <c r="J35" i="1"/>
  <c r="F35" i="1" s="1"/>
  <c r="O33" i="1"/>
  <c r="Q33" i="1" s="1"/>
  <c r="L33" i="1"/>
  <c r="O45" i="1"/>
  <c r="J20" i="1"/>
  <c r="N20" i="1"/>
  <c r="O20" i="1"/>
  <c r="Q20" i="1" s="1"/>
  <c r="AH19" i="1"/>
  <c r="N44" i="1"/>
  <c r="X44" i="1"/>
  <c r="AC44" i="1" s="1"/>
  <c r="AE44" i="1" s="1"/>
  <c r="N52" i="1"/>
  <c r="X53" i="1"/>
  <c r="AC53" i="1" s="1"/>
  <c r="AE53" i="1" s="1"/>
  <c r="AH53" i="1"/>
  <c r="F55" i="1"/>
  <c r="N53" i="1"/>
  <c r="AI24" i="1" l="1"/>
  <c r="AI23" i="1"/>
  <c r="F25" i="1"/>
  <c r="F38" i="1"/>
  <c r="AI32" i="1"/>
  <c r="AI50" i="1"/>
  <c r="AI34" i="1"/>
  <c r="AI48" i="1"/>
  <c r="AI30" i="1"/>
  <c r="F29" i="1"/>
  <c r="F19" i="1"/>
  <c r="AI44" i="1"/>
  <c r="AI38" i="1"/>
  <c r="AI29" i="1"/>
  <c r="F20" i="1"/>
  <c r="F40" i="1"/>
  <c r="AI25" i="1"/>
  <c r="F53" i="1"/>
  <c r="AI47" i="1"/>
  <c r="AI37" i="1"/>
  <c r="AI40" i="1"/>
  <c r="AI22" i="1"/>
  <c r="F33" i="1"/>
  <c r="AI45" i="1"/>
  <c r="AI19" i="1"/>
  <c r="AI43" i="1"/>
  <c r="AI20" i="1"/>
  <c r="F34" i="1"/>
  <c r="F32" i="1"/>
  <c r="AI53" i="1"/>
  <c r="AI27" i="1"/>
  <c r="AI33" i="1"/>
  <c r="AI49" i="1"/>
  <c r="F48" i="1"/>
  <c r="F45" i="1"/>
</calcChain>
</file>

<file path=xl/sharedStrings.xml><?xml version="1.0" encoding="utf-8"?>
<sst xmlns="http://schemas.openxmlformats.org/spreadsheetml/2006/main" count="204" uniqueCount="85">
  <si>
    <t xml:space="preserve">Mostobsternten </t>
  </si>
  <si>
    <t xml:space="preserve">Verarbeitung von Mostobst  </t>
  </si>
  <si>
    <t xml:space="preserve">Import, Export und Ablieferung von Mostobst  </t>
  </si>
  <si>
    <t>Ernte-</t>
  </si>
  <si>
    <t>Verarbeitung von Mostobst</t>
  </si>
  <si>
    <t>Ablieferung durch Produktion</t>
  </si>
  <si>
    <t>jahr</t>
  </si>
  <si>
    <t>Inland</t>
  </si>
  <si>
    <t>Total</t>
  </si>
  <si>
    <t>Mostäpfel</t>
  </si>
  <si>
    <t>Most-</t>
  </si>
  <si>
    <t>Mostobst</t>
  </si>
  <si>
    <t>Mostbirnen</t>
  </si>
  <si>
    <t>Brennobst</t>
  </si>
  <si>
    <t>davon</t>
  </si>
  <si>
    <t>birnen</t>
  </si>
  <si>
    <t>BrO/ÜbO</t>
  </si>
  <si>
    <t>äpfel</t>
  </si>
  <si>
    <t>(bis 1991)</t>
  </si>
  <si>
    <t>Anteil</t>
  </si>
  <si>
    <t>Insgesamt</t>
  </si>
  <si>
    <t>Brennobst/</t>
  </si>
  <si>
    <t>davon Anteil</t>
  </si>
  <si>
    <t>nicht vollwertige</t>
  </si>
  <si>
    <t>gewöhnliche</t>
  </si>
  <si>
    <t>Spezialmostäpfel</t>
  </si>
  <si>
    <t xml:space="preserve">davon </t>
  </si>
  <si>
    <t>gew.</t>
  </si>
  <si>
    <t>Übriges</t>
  </si>
  <si>
    <t>Äpfel</t>
  </si>
  <si>
    <t>Birnen</t>
  </si>
  <si>
    <t>aus Apfelkulturen</t>
  </si>
  <si>
    <t>aus Birnenkulturen</t>
  </si>
  <si>
    <t>Übriges O</t>
  </si>
  <si>
    <t>q (100 kg</t>
  </si>
  <si>
    <t>%</t>
  </si>
  <si>
    <t>q</t>
  </si>
  <si>
    <t xml:space="preserve">q 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</si>
  <si>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</si>
  <si>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</si>
  <si>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</si>
  <si>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</si>
  <si>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</si>
  <si>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</si>
  <si>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</si>
  <si>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</si>
  <si>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</si>
  <si>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</si>
  <si>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</si>
  <si>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</si>
  <si>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</si>
  <si>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</si>
  <si>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</si>
  <si>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</si>
  <si>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</si>
  <si>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</si>
  <si>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</si>
  <si>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</si>
  <si>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</si>
  <si>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</si>
  <si>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</si>
  <si>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</si>
  <si>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</si>
  <si>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</si>
  <si>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</si>
  <si>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</si>
  <si>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</si>
  <si>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</si>
  <si>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</si>
  <si>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</si>
  <si>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</si>
  <si>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</si>
  <si>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3)</t>
  </si>
  <si>
    <t>4)</t>
  </si>
  <si>
    <r>
      <t>Brennobst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(bis 1991)</t>
    </r>
    <r>
      <rPr>
        <sz val="8"/>
        <rFont val="Arial"/>
        <family val="2"/>
      </rPr>
      <t xml:space="preserve"> </t>
    </r>
  </si>
  <si>
    <r>
      <t>Übriges Mostobst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(ab 1992)</t>
    </r>
  </si>
  <si>
    <r>
      <t>3)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nicht erhoben</t>
    </r>
  </si>
  <si>
    <r>
      <t xml:space="preserve">4) </t>
    </r>
    <r>
      <rPr>
        <sz val="8"/>
        <rFont val="Arial"/>
        <family val="2"/>
      </rPr>
      <t xml:space="preserve"> </t>
    </r>
    <r>
      <rPr>
        <sz val="9"/>
        <rFont val="Arial"/>
        <family val="2"/>
      </rPr>
      <t>technisch verwertete Tafelbirnen aus Anlagen: bei Verwertung in Mostereien nur als Übrige Mostbirnen anerkannt!</t>
    </r>
  </si>
  <si>
    <t>Verarbeitungsbetriebe</t>
  </si>
  <si>
    <t>*inkl. mögliche Lohnaufträge</t>
  </si>
  <si>
    <t>*2022</t>
  </si>
  <si>
    <t>*2023</t>
  </si>
  <si>
    <t>*2024</t>
  </si>
  <si>
    <t>Import (BAZG/</t>
  </si>
  <si>
    <t>Export (BAZG/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</si>
</sst>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0"/>
  </numFmts>
  <fonts count="17" x14ac:knownFonts="1">
    <font>
      <sz val="10"/>
      <name val="Arial"/>
    </font>
    <font>
      <sz val="8"/>
      <name val="Arial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14"/>
      <name val="Arial"/>
      <family val="2"/>
    </font>
    <font>
      <sz val="8"/>
      <color indexed="12"/>
      <name val="Arial"/>
      <family val="2"/>
    </font>
    <font>
      <b/>
      <vertAlign val="superscript"/>
      <sz val="10"/>
      <name val="Arial"/>
      <family val="2"/>
    </font>
    <font>
      <sz val="8"/>
      <color indexed="5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5" fillId="0" borderId="0" xfId="0" applyNumberFormat="1" applyFont="1"/>
    <xf numFmtId="0" fontId="6" fillId="0" borderId="1" xfId="0" quotePrefix="1" applyFont="1" applyBorder="1" applyAlignment="1">
      <alignment horizontal="left"/>
    </xf>
    <xf numFmtId="164" fontId="7" fillId="0" borderId="2" xfId="0" applyNumberFormat="1" applyFont="1" applyBorder="1"/>
    <xf numFmtId="164" fontId="7" fillId="0" borderId="3" xfId="0" applyNumberFormat="1" applyFont="1" applyBorder="1"/>
    <xf numFmtId="2" fontId="7" fillId="0" borderId="3" xfId="0" applyNumberFormat="1" applyFont="1" applyBorder="1"/>
    <xf numFmtId="0" fontId="6" fillId="0" borderId="3" xfId="0" quotePrefix="1" applyFont="1" applyBorder="1" applyAlignment="1">
      <alignment horizontal="left"/>
    </xf>
    <xf numFmtId="2" fontId="6" fillId="0" borderId="3" xfId="0" quotePrefix="1" applyNumberFormat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5" xfId="0" quotePrefix="1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6" fillId="0" borderId="4" xfId="0" quotePrefix="1" applyNumberFormat="1" applyFont="1" applyBorder="1" applyAlignment="1">
      <alignment horizontal="left"/>
    </xf>
    <xf numFmtId="0" fontId="2" fillId="0" borderId="3" xfId="0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164" fontId="6" fillId="0" borderId="0" xfId="0" applyNumberFormat="1" applyFont="1"/>
    <xf numFmtId="0" fontId="6" fillId="0" borderId="6" xfId="0" applyFont="1" applyBorder="1"/>
    <xf numFmtId="164" fontId="7" fillId="0" borderId="7" xfId="0" applyNumberFormat="1" applyFont="1" applyBorder="1"/>
    <xf numFmtId="164" fontId="7" fillId="0" borderId="8" xfId="0" applyNumberFormat="1" applyFont="1" applyBorder="1"/>
    <xf numFmtId="2" fontId="7" fillId="0" borderId="8" xfId="0" applyNumberFormat="1" applyFont="1" applyBorder="1"/>
    <xf numFmtId="0" fontId="6" fillId="0" borderId="8" xfId="0" quotePrefix="1" applyFont="1" applyBorder="1" applyAlignment="1">
      <alignment horizontal="left"/>
    </xf>
    <xf numFmtId="2" fontId="6" fillId="0" borderId="8" xfId="0" quotePrefix="1" applyNumberFormat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2" fillId="0" borderId="9" xfId="0" applyNumberFormat="1" applyFont="1" applyBorder="1"/>
    <xf numFmtId="0" fontId="6" fillId="0" borderId="9" xfId="0" quotePrefix="1" applyFont="1" applyBorder="1" applyAlignment="1">
      <alignment horizontal="left"/>
    </xf>
    <xf numFmtId="164" fontId="6" fillId="0" borderId="9" xfId="0" quotePrefix="1" applyNumberFormat="1" applyFont="1" applyBorder="1" applyAlignment="1">
      <alignment horizontal="left"/>
    </xf>
    <xf numFmtId="0" fontId="2" fillId="0" borderId="7" xfId="0" applyFont="1" applyBorder="1"/>
    <xf numFmtId="164" fontId="6" fillId="0" borderId="9" xfId="0" applyNumberFormat="1" applyFont="1" applyBorder="1"/>
    <xf numFmtId="0" fontId="2" fillId="0" borderId="6" xfId="0" applyFont="1" applyBorder="1"/>
    <xf numFmtId="164" fontId="7" fillId="0" borderId="10" xfId="0" quotePrefix="1" applyNumberFormat="1" applyFont="1" applyBorder="1" applyAlignment="1">
      <alignment horizontal="left"/>
    </xf>
    <xf numFmtId="164" fontId="6" fillId="0" borderId="11" xfId="0" quotePrefix="1" applyNumberFormat="1" applyFont="1" applyBorder="1" applyAlignment="1">
      <alignment horizontal="left"/>
    </xf>
    <xf numFmtId="0" fontId="2" fillId="0" borderId="11" xfId="0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164" fontId="7" fillId="0" borderId="5" xfId="0" quotePrefix="1" applyNumberFormat="1" applyFont="1" applyBorder="1" applyAlignment="1">
      <alignment horizontal="left"/>
    </xf>
    <xf numFmtId="164" fontId="7" fillId="0" borderId="10" xfId="0" applyNumberFormat="1" applyFont="1" applyBorder="1"/>
    <xf numFmtId="164" fontId="6" fillId="0" borderId="11" xfId="0" applyNumberFormat="1" applyFont="1" applyBorder="1"/>
    <xf numFmtId="164" fontId="6" fillId="0" borderId="12" xfId="0" applyNumberFormat="1" applyFont="1" applyBorder="1"/>
    <xf numFmtId="164" fontId="6" fillId="0" borderId="5" xfId="0" quotePrefix="1" applyNumberFormat="1" applyFont="1" applyBorder="1" applyAlignment="1">
      <alignment horizontal="left"/>
    </xf>
    <xf numFmtId="0" fontId="6" fillId="0" borderId="5" xfId="0" applyFont="1" applyBorder="1"/>
    <xf numFmtId="164" fontId="6" fillId="0" borderId="12" xfId="0" applyNumberFormat="1" applyFont="1" applyBorder="1" applyAlignment="1">
      <alignment horizontal="left"/>
    </xf>
    <xf numFmtId="164" fontId="6" fillId="0" borderId="12" xfId="0" quotePrefix="1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6" fillId="0" borderId="0" xfId="0" quotePrefix="1" applyNumberFormat="1" applyFont="1" applyAlignment="1">
      <alignment horizontal="left"/>
    </xf>
    <xf numFmtId="164" fontId="6" fillId="0" borderId="8" xfId="0" applyNumberFormat="1" applyFont="1" applyBorder="1"/>
    <xf numFmtId="164" fontId="6" fillId="0" borderId="13" xfId="0" applyNumberFormat="1" applyFont="1" applyBorder="1"/>
    <xf numFmtId="164" fontId="6" fillId="0" borderId="5" xfId="0" applyNumberFormat="1" applyFont="1" applyBorder="1"/>
    <xf numFmtId="164" fontId="6" fillId="0" borderId="8" xfId="0" applyNumberFormat="1" applyFont="1" applyBorder="1" applyAlignment="1">
      <alignment horizontal="left"/>
    </xf>
    <xf numFmtId="0" fontId="2" fillId="0" borderId="8" xfId="0" applyFont="1" applyBorder="1"/>
    <xf numFmtId="2" fontId="6" fillId="0" borderId="8" xfId="0" applyNumberFormat="1" applyFont="1" applyBorder="1" applyAlignment="1">
      <alignment horizontal="left"/>
    </xf>
    <xf numFmtId="164" fontId="6" fillId="0" borderId="8" xfId="0" quotePrefix="1" applyNumberFormat="1" applyFont="1" applyBorder="1" applyAlignment="1">
      <alignment horizontal="left"/>
    </xf>
    <xf numFmtId="2" fontId="6" fillId="0" borderId="9" xfId="0" quotePrefix="1" applyNumberFormat="1" applyFont="1" applyBorder="1" applyAlignment="1">
      <alignment horizontal="left"/>
    </xf>
    <xf numFmtId="164" fontId="7" fillId="0" borderId="5" xfId="0" applyNumberFormat="1" applyFont="1" applyBorder="1"/>
    <xf numFmtId="164" fontId="6" fillId="0" borderId="2" xfId="0" applyNumberFormat="1" applyFont="1" applyBorder="1"/>
    <xf numFmtId="164" fontId="6" fillId="0" borderId="10" xfId="0" applyNumberFormat="1" applyFont="1" applyBorder="1"/>
    <xf numFmtId="0" fontId="8" fillId="0" borderId="5" xfId="0" applyFont="1" applyBorder="1"/>
    <xf numFmtId="2" fontId="6" fillId="0" borderId="5" xfId="0" applyNumberFormat="1" applyFont="1" applyBorder="1"/>
    <xf numFmtId="164" fontId="6" fillId="0" borderId="1" xfId="0" applyNumberFormat="1" applyFont="1" applyBorder="1"/>
    <xf numFmtId="0" fontId="2" fillId="0" borderId="5" xfId="0" applyFont="1" applyBorder="1"/>
    <xf numFmtId="0" fontId="6" fillId="0" borderId="0" xfId="0" applyFont="1"/>
    <xf numFmtId="164" fontId="6" fillId="0" borderId="14" xfId="0" applyNumberFormat="1" applyFont="1" applyBorder="1"/>
    <xf numFmtId="164" fontId="6" fillId="0" borderId="7" xfId="0" applyNumberFormat="1" applyFont="1" applyBorder="1"/>
    <xf numFmtId="164" fontId="8" fillId="0" borderId="7" xfId="0" applyNumberFormat="1" applyFont="1" applyBorder="1"/>
    <xf numFmtId="2" fontId="6" fillId="0" borderId="9" xfId="0" applyNumberFormat="1" applyFont="1" applyBorder="1"/>
    <xf numFmtId="0" fontId="6" fillId="0" borderId="7" xfId="0" applyFont="1" applyBorder="1"/>
    <xf numFmtId="164" fontId="6" fillId="0" borderId="6" xfId="0" applyNumberFormat="1" applyFont="1" applyBorder="1"/>
    <xf numFmtId="0" fontId="9" fillId="0" borderId="5" xfId="0" quotePrefix="1" applyFont="1" applyBorder="1"/>
    <xf numFmtId="0" fontId="2" fillId="0" borderId="9" xfId="0" applyFont="1" applyBorder="1"/>
    <xf numFmtId="0" fontId="6" fillId="0" borderId="14" xfId="0" applyFont="1" applyBorder="1"/>
    <xf numFmtId="0" fontId="2" fillId="0" borderId="12" xfId="0" applyFont="1" applyBorder="1"/>
    <xf numFmtId="2" fontId="6" fillId="0" borderId="15" xfId="0" applyNumberFormat="1" applyFont="1" applyBorder="1"/>
    <xf numFmtId="164" fontId="6" fillId="0" borderId="14" xfId="0" quotePrefix="1" applyNumberFormat="1" applyFont="1" applyBorder="1" applyAlignment="1">
      <alignment horizontal="left"/>
    </xf>
    <xf numFmtId="164" fontId="6" fillId="0" borderId="10" xfId="0" quotePrefix="1" applyNumberFormat="1" applyFont="1" applyBorder="1" applyAlignment="1">
      <alignment horizontal="left"/>
    </xf>
    <xf numFmtId="0" fontId="6" fillId="0" borderId="11" xfId="0" applyFont="1" applyBorder="1"/>
    <xf numFmtId="164" fontId="2" fillId="0" borderId="11" xfId="0" applyNumberFormat="1" applyFont="1" applyBorder="1"/>
    <xf numFmtId="0" fontId="2" fillId="0" borderId="13" xfId="0" applyFont="1" applyBorder="1"/>
    <xf numFmtId="0" fontId="9" fillId="0" borderId="6" xfId="0" quotePrefix="1" applyFont="1" applyBorder="1"/>
    <xf numFmtId="2" fontId="9" fillId="0" borderId="6" xfId="0" quotePrefix="1" applyNumberFormat="1" applyFont="1" applyBorder="1"/>
    <xf numFmtId="0" fontId="9" fillId="0" borderId="13" xfId="0" quotePrefix="1" applyFont="1" applyBorder="1"/>
    <xf numFmtId="0" fontId="9" fillId="0" borderId="0" xfId="0" quotePrefix="1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2" fontId="10" fillId="0" borderId="5" xfId="0" applyNumberFormat="1" applyFont="1" applyBorder="1"/>
    <xf numFmtId="164" fontId="12" fillId="0" borderId="5" xfId="0" applyNumberFormat="1" applyFont="1" applyBorder="1" applyAlignment="1">
      <alignment vertical="center"/>
    </xf>
    <xf numFmtId="164" fontId="13" fillId="0" borderId="5" xfId="0" applyNumberFormat="1" applyFont="1" applyBorder="1"/>
    <xf numFmtId="164" fontId="10" fillId="0" borderId="0" xfId="0" applyNumberFormat="1" applyFont="1"/>
    <xf numFmtId="0" fontId="11" fillId="0" borderId="5" xfId="0" applyFont="1" applyBorder="1"/>
    <xf numFmtId="0" fontId="10" fillId="0" borderId="5" xfId="0" applyFont="1" applyBorder="1"/>
    <xf numFmtId="0" fontId="13" fillId="0" borderId="5" xfId="0" applyFont="1" applyBorder="1"/>
    <xf numFmtId="164" fontId="11" fillId="0" borderId="5" xfId="0" quotePrefix="1" applyNumberFormat="1" applyFont="1" applyBorder="1" applyAlignment="1">
      <alignment horizontal="right"/>
    </xf>
    <xf numFmtId="164" fontId="6" fillId="0" borderId="5" xfId="0" quotePrefix="1" applyNumberFormat="1" applyFont="1" applyBorder="1" applyAlignment="1">
      <alignment horizontal="right"/>
    </xf>
    <xf numFmtId="164" fontId="11" fillId="0" borderId="0" xfId="0" quotePrefix="1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14" fillId="0" borderId="0" xfId="0" quotePrefix="1" applyNumberFormat="1" applyFont="1" applyAlignment="1">
      <alignment horizontal="right"/>
    </xf>
    <xf numFmtId="0" fontId="6" fillId="0" borderId="9" xfId="0" applyFont="1" applyBorder="1"/>
    <xf numFmtId="0" fontId="11" fillId="0" borderId="9" xfId="0" applyFont="1" applyBorder="1"/>
    <xf numFmtId="2" fontId="6" fillId="0" borderId="0" xfId="0" applyNumberFormat="1" applyFont="1"/>
    <xf numFmtId="0" fontId="6" fillId="0" borderId="3" xfId="0" applyFont="1" applyBorder="1"/>
    <xf numFmtId="164" fontId="16" fillId="0" borderId="0" xfId="0" applyNumberFormat="1" applyFont="1"/>
    <xf numFmtId="2" fontId="16" fillId="0" borderId="0" xfId="0" applyNumberFormat="1" applyFont="1"/>
    <xf numFmtId="164" fontId="2" fillId="0" borderId="0" xfId="0" applyNumberFormat="1" applyFont="1" applyAlignment="1">
      <alignment horizontal="left"/>
    </xf>
    <xf numFmtId="164" fontId="11" fillId="0" borderId="0" xfId="0" applyNumberFormat="1" applyFont="1"/>
    <xf numFmtId="164" fontId="12" fillId="0" borderId="5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64" fontId="10" fillId="0" borderId="6" xfId="0" applyNumberFormat="1" applyFont="1" applyBorder="1"/>
    <xf numFmtId="0" fontId="9" fillId="0" borderId="1" xfId="0" quotePrefix="1" applyFont="1" applyBorder="1"/>
    <xf numFmtId="164" fontId="12" fillId="0" borderId="5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133350</xdr:colOff>
      <xdr:row>3</xdr:row>
      <xdr:rowOff>57150</xdr:rowOff>
    </xdr:to>
    <xdr:grpSp>
      <xdr:nvGrpSpPr>
        <xdr:cNvPr id="1216" name="Gruppieren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GrpSpPr>
          <a:grpSpLocks/>
        </xdr:cNvGrpSpPr>
      </xdr:nvGrpSpPr>
      <xdr:grpSpPr bwMode="auto">
        <a:xfrm>
          <a:off x="0" y="0"/>
          <a:ext cx="4119196" cy="540727"/>
          <a:chOff x="2536216" y="3185160"/>
          <a:chExt cx="4126992" cy="541652"/>
        </a:xfrm>
      </xdr:grpSpPr>
      <xdr:pic>
        <xdr:nvPicPr>
          <xdr:cNvPr id="1220" name="Grafik 4">
            <a:extLst>
              <a:ext uri="{FF2B5EF4-FFF2-40B4-BE49-F238E27FC236}">
                <a16:creationId xmlns:a16="http://schemas.microsoft.com/office/drawing/2014/main" id="{00000000-0008-0000-0000-0000C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  <xdr:twoCellAnchor>
    <xdr:from>
      <xdr:col>20</xdr:col>
      <xdr:colOff>123825</xdr:colOff>
      <xdr:row>0</xdr:row>
      <xdr:rowOff>0</xdr:rowOff>
    </xdr:from>
    <xdr:to>
      <xdr:col>27</xdr:col>
      <xdr:colOff>495300</xdr:colOff>
      <xdr:row>3</xdr:row>
      <xdr:rowOff>57150</xdr:rowOff>
    </xdr:to>
    <xdr:grpSp>
      <xdr:nvGrpSpPr>
        <xdr:cNvPr id="1217" name="Gruppieren 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GrpSpPr>
          <a:grpSpLocks/>
        </xdr:cNvGrpSpPr>
      </xdr:nvGrpSpPr>
      <xdr:grpSpPr bwMode="auto">
        <a:xfrm>
          <a:off x="9494960" y="0"/>
          <a:ext cx="4108205" cy="540727"/>
          <a:chOff x="2536216" y="3185160"/>
          <a:chExt cx="4126992" cy="541652"/>
        </a:xfrm>
      </xdr:grpSpPr>
      <xdr:pic>
        <xdr:nvPicPr>
          <xdr:cNvPr id="1218" name="Grafik 7">
            <a:extLst>
              <a:ext uri="{FF2B5EF4-FFF2-40B4-BE49-F238E27FC236}">
                <a16:creationId xmlns:a16="http://schemas.microsoft.com/office/drawing/2014/main" id="{00000000-0008-0000-0000-0000C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feld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8"/>
  <sheetViews>
    <sheetView tabSelected="1" view="pageBreakPreview" topLeftCell="A30" zoomScale="130" zoomScaleNormal="100" zoomScaleSheetLayoutView="130" workbookViewId="0">
      <selection activeCell="V11" sqref="V11"/>
    </sheetView>
  </sheetViews>
  <sheetFormatPr baseColWidth="10" defaultRowHeight="11.25" customHeight="1" x14ac:dyDescent="0.2"/>
  <cols>
    <col min="1" max="1" width="5.28515625" style="1" customWidth="1"/>
    <col min="2" max="4" width="6.7109375" style="1" customWidth="1"/>
    <col min="5" max="5" width="8.7109375" style="1" customWidth="1"/>
    <col min="6" max="6" width="5.5703125" style="1" customWidth="1"/>
    <col min="7" max="7" width="6.7109375" style="1" customWidth="1"/>
    <col min="8" max="8" width="4.7109375" style="2" customWidth="1"/>
    <col min="9" max="9" width="8.7109375" style="1" customWidth="1"/>
    <col min="10" max="10" width="5.85546875" style="2" bestFit="1" customWidth="1"/>
    <col min="11" max="11" width="8.7109375" style="1" customWidth="1"/>
    <col min="12" max="12" width="4.7109375" style="2" customWidth="1"/>
    <col min="13" max="16" width="8.7109375" style="1" customWidth="1"/>
    <col min="17" max="17" width="4.7109375" style="1" customWidth="1"/>
    <col min="18" max="19" width="8.7109375" style="1" customWidth="1"/>
    <col min="20" max="20" width="4.7109375" style="1" customWidth="1"/>
    <col min="21" max="21" width="5.28515625" style="1" customWidth="1"/>
    <col min="22" max="23" width="8.28515625" style="1" customWidth="1"/>
    <col min="24" max="26" width="8.7109375" style="1" customWidth="1"/>
    <col min="27" max="28" width="8.28515625" style="3" customWidth="1"/>
    <col min="29" max="35" width="8.7109375" style="1" customWidth="1"/>
    <col min="36" max="36" width="7.28515625" style="1" customWidth="1"/>
    <col min="37" max="16384" width="11.42578125" style="1"/>
  </cols>
  <sheetData>
    <row r="1" spans="1:37" customFormat="1" ht="12.75" x14ac:dyDescent="0.2"/>
    <row r="2" spans="1:37" customFormat="1" ht="12.75" x14ac:dyDescent="0.2"/>
    <row r="3" spans="1:37" customFormat="1" ht="12.75" x14ac:dyDescent="0.2"/>
    <row r="4" spans="1:37" customFormat="1" ht="12.75" x14ac:dyDescent="0.2"/>
    <row r="5" spans="1:37" ht="3" customHeight="1" x14ac:dyDescent="0.2">
      <c r="AH5" s="4"/>
      <c r="AI5" s="4"/>
      <c r="AJ5" s="4"/>
    </row>
    <row r="6" spans="1:37" ht="11.25" customHeight="1" x14ac:dyDescent="0.2">
      <c r="B6"/>
      <c r="C6"/>
      <c r="D6"/>
      <c r="E6"/>
      <c r="F6"/>
      <c r="G6"/>
      <c r="H6" s="5"/>
      <c r="I6"/>
      <c r="J6" s="5"/>
      <c r="K6"/>
      <c r="L6" s="5"/>
      <c r="M6"/>
      <c r="N6"/>
      <c r="O6"/>
      <c r="P6"/>
      <c r="Q6"/>
      <c r="R6"/>
      <c r="S6"/>
      <c r="T6"/>
      <c r="V6"/>
      <c r="W6"/>
      <c r="X6"/>
      <c r="Y6"/>
      <c r="Z6"/>
      <c r="AA6" s="6"/>
      <c r="AB6" s="6"/>
      <c r="AC6"/>
      <c r="AD6" s="6"/>
      <c r="AE6" s="6"/>
      <c r="AF6" s="6"/>
      <c r="AG6" s="6"/>
      <c r="AH6" s="7"/>
      <c r="AI6" s="7"/>
      <c r="AJ6" s="7"/>
    </row>
    <row r="7" spans="1:37" ht="16.5" customHeight="1" x14ac:dyDescent="0.25">
      <c r="A7" s="8" t="s">
        <v>0</v>
      </c>
      <c r="B7" s="9"/>
      <c r="C7" s="9"/>
      <c r="D7" s="9"/>
      <c r="E7" s="9"/>
      <c r="F7" s="9"/>
      <c r="G7" s="9"/>
      <c r="H7" s="10"/>
      <c r="I7" s="9"/>
      <c r="J7" s="10"/>
      <c r="K7" s="9"/>
      <c r="L7" s="10"/>
      <c r="M7" s="9"/>
      <c r="N7" s="9"/>
      <c r="O7" s="9"/>
      <c r="P7" s="9"/>
      <c r="Q7" s="9"/>
      <c r="R7" s="9"/>
      <c r="S7" s="9"/>
      <c r="T7" s="9"/>
      <c r="U7" s="8" t="str">
        <f>A7</f>
        <v xml:space="preserve">Mostobsternten </v>
      </c>
      <c r="V7" s="9"/>
      <c r="W7" s="9"/>
      <c r="X7" s="9"/>
      <c r="Y7" s="9"/>
      <c r="Z7" s="9"/>
      <c r="AA7" s="11"/>
      <c r="AB7" s="11"/>
      <c r="AC7" s="9"/>
      <c r="AD7" s="12"/>
      <c r="AE7" s="12"/>
      <c r="AF7" s="12"/>
      <c r="AG7" s="12"/>
      <c r="AH7" s="13"/>
      <c r="AI7" s="13"/>
      <c r="AJ7" s="13"/>
    </row>
    <row r="8" spans="1:37" ht="16.5" customHeight="1" x14ac:dyDescent="0.25">
      <c r="A8" s="9" t="s">
        <v>1</v>
      </c>
      <c r="B8" s="9"/>
      <c r="C8" s="9"/>
      <c r="D8" s="9"/>
      <c r="E8" s="9"/>
      <c r="F8" s="9"/>
      <c r="G8" s="9"/>
      <c r="H8" s="10"/>
      <c r="I8" s="9"/>
      <c r="J8" s="10"/>
      <c r="K8" s="9"/>
      <c r="L8" s="10"/>
      <c r="M8" s="9"/>
      <c r="N8" s="9"/>
      <c r="O8" s="9"/>
      <c r="P8" s="9"/>
      <c r="Q8" s="9"/>
      <c r="R8" s="9"/>
      <c r="S8" s="9"/>
      <c r="T8" s="9"/>
      <c r="U8" s="9" t="s">
        <v>2</v>
      </c>
      <c r="V8" s="9"/>
      <c r="W8" s="9"/>
      <c r="X8" s="9"/>
      <c r="Y8" s="9"/>
      <c r="Z8" s="9"/>
      <c r="AA8" s="11"/>
      <c r="AB8" s="11"/>
      <c r="AC8" s="9"/>
      <c r="AD8" s="12"/>
      <c r="AE8" s="12"/>
      <c r="AF8" s="12"/>
      <c r="AG8" s="12"/>
      <c r="AH8" s="13"/>
      <c r="AI8" s="13"/>
      <c r="AJ8" s="13"/>
    </row>
    <row r="9" spans="1:37" ht="3" customHeight="1" x14ac:dyDescent="0.2">
      <c r="A9"/>
      <c r="B9"/>
      <c r="C9"/>
      <c r="D9"/>
      <c r="E9"/>
      <c r="F9"/>
      <c r="G9"/>
      <c r="H9" s="5"/>
      <c r="I9"/>
      <c r="J9" s="5"/>
      <c r="K9"/>
      <c r="L9" s="5"/>
      <c r="M9"/>
      <c r="N9"/>
      <c r="O9"/>
      <c r="P9"/>
      <c r="Q9"/>
      <c r="R9"/>
      <c r="S9"/>
      <c r="T9"/>
      <c r="U9"/>
      <c r="V9"/>
      <c r="W9"/>
      <c r="X9"/>
      <c r="Y9"/>
      <c r="Z9"/>
      <c r="AA9" s="6"/>
      <c r="AB9" s="6"/>
      <c r="AC9"/>
      <c r="AD9" s="6"/>
      <c r="AE9" s="6"/>
      <c r="AF9" s="6"/>
      <c r="AG9" s="6"/>
      <c r="AH9" s="7"/>
      <c r="AI9" s="7"/>
      <c r="AJ9" s="7"/>
    </row>
    <row r="10" spans="1:37" ht="11.25" customHeight="1" x14ac:dyDescent="0.2">
      <c r="A10" s="14" t="s">
        <v>3</v>
      </c>
      <c r="B10" s="15" t="s">
        <v>4</v>
      </c>
      <c r="C10" s="16"/>
      <c r="D10" s="16"/>
      <c r="E10" s="17"/>
      <c r="F10" s="18"/>
      <c r="G10" s="19"/>
      <c r="H10" s="18"/>
      <c r="I10" s="19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0"/>
      <c r="U10" s="14" t="s">
        <v>3</v>
      </c>
      <c r="V10" s="22" t="s">
        <v>83</v>
      </c>
      <c r="W10" s="23"/>
      <c r="X10" s="16" t="s">
        <v>4</v>
      </c>
      <c r="Y10" s="18"/>
      <c r="Z10" s="20"/>
      <c r="AA10" s="22" t="s">
        <v>84</v>
      </c>
      <c r="AB10" s="24"/>
      <c r="AC10" s="15" t="s">
        <v>5</v>
      </c>
      <c r="AD10" s="25"/>
      <c r="AE10" s="25"/>
      <c r="AF10" s="25"/>
      <c r="AG10" s="26"/>
      <c r="AH10" s="26"/>
      <c r="AI10" s="27"/>
      <c r="AJ10" s="28"/>
    </row>
    <row r="11" spans="1:37" ht="11.25" customHeight="1" x14ac:dyDescent="0.2">
      <c r="A11" s="29" t="s">
        <v>6</v>
      </c>
      <c r="B11" s="30" t="s">
        <v>7</v>
      </c>
      <c r="C11" s="31"/>
      <c r="D11" s="31"/>
      <c r="E11" s="32"/>
      <c r="F11" s="33"/>
      <c r="G11" s="34"/>
      <c r="H11" s="33"/>
      <c r="I11" s="34"/>
      <c r="J11" s="33"/>
      <c r="K11" s="33"/>
      <c r="L11" s="33"/>
      <c r="M11" s="33"/>
      <c r="N11" s="33"/>
      <c r="O11" s="35"/>
      <c r="P11" s="35"/>
      <c r="Q11" s="35"/>
      <c r="R11" s="35"/>
      <c r="S11" s="35"/>
      <c r="T11" s="21"/>
      <c r="U11" s="29" t="s">
        <v>6</v>
      </c>
      <c r="V11" s="36" t="s">
        <v>78</v>
      </c>
      <c r="W11" s="37"/>
      <c r="X11" s="31" t="s">
        <v>8</v>
      </c>
      <c r="Y11" s="33"/>
      <c r="Z11" s="38"/>
      <c r="AA11" s="36" t="s">
        <v>78</v>
      </c>
      <c r="AB11" s="39"/>
      <c r="AC11" s="40"/>
      <c r="AE11" s="28"/>
      <c r="AF11" s="28"/>
      <c r="AG11" s="28"/>
      <c r="AH11" s="28"/>
      <c r="AI11" s="41"/>
      <c r="AJ11" s="28"/>
    </row>
    <row r="12" spans="1:37" ht="11.25" customHeight="1" x14ac:dyDescent="0.2">
      <c r="A12" s="42"/>
      <c r="B12" s="15" t="s">
        <v>74</v>
      </c>
      <c r="C12" s="26"/>
      <c r="D12" s="27"/>
      <c r="E12" s="43" t="s">
        <v>9</v>
      </c>
      <c r="F12" s="44"/>
      <c r="G12" s="45"/>
      <c r="H12" s="46"/>
      <c r="I12" s="45"/>
      <c r="J12" s="46"/>
      <c r="K12" s="45"/>
      <c r="L12" s="47"/>
      <c r="M12" s="48" t="s">
        <v>10</v>
      </c>
      <c r="N12" s="49" t="s">
        <v>11</v>
      </c>
      <c r="O12" s="45"/>
      <c r="P12" s="50"/>
      <c r="Q12" s="50"/>
      <c r="R12" s="50"/>
      <c r="S12" s="50"/>
      <c r="T12" s="51"/>
      <c r="U12" s="42"/>
      <c r="V12" s="52" t="s">
        <v>10</v>
      </c>
      <c r="W12" s="52" t="s">
        <v>10</v>
      </c>
      <c r="X12" s="52" t="s">
        <v>9</v>
      </c>
      <c r="Y12" s="52" t="s">
        <v>12</v>
      </c>
      <c r="Z12" s="53" t="s">
        <v>13</v>
      </c>
      <c r="AA12" s="52" t="s">
        <v>10</v>
      </c>
      <c r="AB12" s="52" t="s">
        <v>10</v>
      </c>
      <c r="AC12" s="43" t="s">
        <v>9</v>
      </c>
      <c r="AD12" s="50"/>
      <c r="AE12" s="54"/>
      <c r="AF12" s="43" t="s">
        <v>12</v>
      </c>
      <c r="AG12" s="50"/>
      <c r="AH12" s="55"/>
      <c r="AI12" s="56" t="s">
        <v>11</v>
      </c>
      <c r="AK12" s="57"/>
    </row>
    <row r="13" spans="1:37" ht="11.25" customHeight="1" x14ac:dyDescent="0.2">
      <c r="A13" s="29"/>
      <c r="B13" s="30" t="s">
        <v>75</v>
      </c>
      <c r="C13" s="58"/>
      <c r="D13" s="41"/>
      <c r="E13" s="59" t="s">
        <v>8</v>
      </c>
      <c r="F13" s="60"/>
      <c r="G13" s="61" t="s">
        <v>14</v>
      </c>
      <c r="H13" s="34"/>
      <c r="I13" s="62"/>
      <c r="J13" s="63"/>
      <c r="K13" s="64"/>
      <c r="L13" s="65"/>
      <c r="M13" s="66" t="s">
        <v>15</v>
      </c>
      <c r="N13" s="67" t="s">
        <v>16</v>
      </c>
      <c r="O13" s="68" t="s">
        <v>14</v>
      </c>
      <c r="Q13" s="45"/>
      <c r="T13" s="51"/>
      <c r="U13" s="29"/>
      <c r="V13" s="60" t="s">
        <v>17</v>
      </c>
      <c r="W13" s="60" t="s">
        <v>15</v>
      </c>
      <c r="X13" s="60"/>
      <c r="Y13" s="60"/>
      <c r="Z13" s="69" t="s">
        <v>18</v>
      </c>
      <c r="AA13" s="60" t="s">
        <v>17</v>
      </c>
      <c r="AB13" s="60" t="s">
        <v>15</v>
      </c>
      <c r="AC13" s="60" t="s">
        <v>8</v>
      </c>
      <c r="AD13" s="53" t="s">
        <v>19</v>
      </c>
      <c r="AE13" s="60" t="s">
        <v>20</v>
      </c>
      <c r="AF13" s="60" t="s">
        <v>8</v>
      </c>
      <c r="AG13" s="53" t="s">
        <v>21</v>
      </c>
      <c r="AH13" s="60" t="s">
        <v>20</v>
      </c>
      <c r="AI13" s="60" t="s">
        <v>20</v>
      </c>
      <c r="AK13" s="28"/>
    </row>
    <row r="14" spans="1:37" ht="11.25" customHeight="1" x14ac:dyDescent="0.2">
      <c r="A14" s="29"/>
      <c r="B14" s="60" t="s">
        <v>8</v>
      </c>
      <c r="C14" s="68" t="s">
        <v>22</v>
      </c>
      <c r="D14" s="51"/>
      <c r="E14" s="59"/>
      <c r="F14" s="60"/>
      <c r="G14" s="67" t="s">
        <v>23</v>
      </c>
      <c r="H14" s="70"/>
      <c r="I14" s="67" t="s">
        <v>24</v>
      </c>
      <c r="J14" s="70"/>
      <c r="K14" s="67" t="s">
        <v>25</v>
      </c>
      <c r="L14" s="70"/>
      <c r="M14" s="60"/>
      <c r="N14" s="60" t="s">
        <v>9</v>
      </c>
      <c r="O14" s="60" t="s">
        <v>9</v>
      </c>
      <c r="P14" s="67" t="s">
        <v>26</v>
      </c>
      <c r="Q14" s="27"/>
      <c r="R14" s="71" t="s">
        <v>12</v>
      </c>
      <c r="S14" s="67" t="s">
        <v>14</v>
      </c>
      <c r="T14" s="60"/>
      <c r="U14" s="29"/>
      <c r="V14" s="60" t="s">
        <v>27</v>
      </c>
      <c r="W14" s="60"/>
      <c r="X14" s="60"/>
      <c r="Y14" s="60"/>
      <c r="Z14" s="53" t="s">
        <v>28</v>
      </c>
      <c r="AA14" s="60" t="s">
        <v>27</v>
      </c>
      <c r="AB14" s="60"/>
      <c r="AD14" s="71" t="s">
        <v>13</v>
      </c>
      <c r="AE14" s="60"/>
      <c r="AF14" s="42"/>
      <c r="AG14" s="53" t="s">
        <v>28</v>
      </c>
      <c r="AH14" s="60"/>
      <c r="AI14" s="72"/>
      <c r="AK14" s="73"/>
    </row>
    <row r="15" spans="1:37" ht="11.25" customHeight="1" x14ac:dyDescent="0.2">
      <c r="A15" s="29"/>
      <c r="B15" s="60"/>
      <c r="C15" s="74" t="s">
        <v>29</v>
      </c>
      <c r="D15" s="41" t="s">
        <v>30</v>
      </c>
      <c r="E15" s="75"/>
      <c r="F15" s="41"/>
      <c r="G15" s="76" t="s">
        <v>18</v>
      </c>
      <c r="H15" s="77"/>
      <c r="I15" s="78" t="s">
        <v>9</v>
      </c>
      <c r="J15" s="77"/>
      <c r="K15" s="78"/>
      <c r="L15" s="77"/>
      <c r="M15" s="41"/>
      <c r="N15" s="60" t="s">
        <v>12</v>
      </c>
      <c r="O15" s="60"/>
      <c r="P15" s="28" t="s">
        <v>31</v>
      </c>
      <c r="Q15" s="41"/>
      <c r="R15" s="79"/>
      <c r="S15" s="75" t="s">
        <v>32</v>
      </c>
      <c r="T15" s="41"/>
      <c r="U15" s="29"/>
      <c r="V15" s="60"/>
      <c r="W15" s="60"/>
      <c r="X15" s="60"/>
      <c r="Y15" s="60"/>
      <c r="Z15" s="53" t="s">
        <v>11</v>
      </c>
      <c r="AA15" s="60"/>
      <c r="AB15" s="60"/>
      <c r="AC15" s="80"/>
      <c r="AD15" s="53" t="s">
        <v>33</v>
      </c>
      <c r="AE15" s="60"/>
      <c r="AF15" s="80"/>
      <c r="AG15" s="53" t="s">
        <v>11</v>
      </c>
      <c r="AH15" s="74"/>
      <c r="AI15" s="81"/>
      <c r="AK15" s="73"/>
    </row>
    <row r="16" spans="1:37" ht="11.25" customHeight="1" x14ac:dyDescent="0.2">
      <c r="A16" s="82"/>
      <c r="B16" s="44" t="s">
        <v>34</v>
      </c>
      <c r="C16" s="58"/>
      <c r="D16" s="50"/>
      <c r="E16" s="83"/>
      <c r="F16" s="84" t="s">
        <v>35</v>
      </c>
      <c r="G16" s="85" t="s">
        <v>36</v>
      </c>
      <c r="H16" s="39" t="s">
        <v>35</v>
      </c>
      <c r="I16" s="39" t="s">
        <v>36</v>
      </c>
      <c r="J16" s="39" t="s">
        <v>35</v>
      </c>
      <c r="K16" s="39" t="s">
        <v>36</v>
      </c>
      <c r="L16" s="39" t="s">
        <v>35</v>
      </c>
      <c r="M16" s="86" t="s">
        <v>37</v>
      </c>
      <c r="N16" s="44"/>
      <c r="O16" s="44"/>
      <c r="P16" s="55"/>
      <c r="Q16" s="39" t="s">
        <v>35</v>
      </c>
      <c r="R16" s="39" t="s">
        <v>36</v>
      </c>
      <c r="S16" s="39"/>
      <c r="T16" s="39" t="s">
        <v>35</v>
      </c>
      <c r="U16" s="82"/>
      <c r="V16" s="44" t="s">
        <v>34</v>
      </c>
      <c r="W16" s="44"/>
      <c r="X16" s="44"/>
      <c r="Y16" s="50"/>
      <c r="Z16" s="87"/>
      <c r="AA16" s="88"/>
      <c r="AB16" s="88"/>
      <c r="AC16" s="45"/>
      <c r="AD16" s="45"/>
      <c r="AE16" s="45"/>
      <c r="AF16" s="45"/>
      <c r="AG16" s="50"/>
      <c r="AH16" s="62"/>
      <c r="AI16" s="81"/>
      <c r="AJ16" s="89"/>
    </row>
    <row r="17" spans="1:37" ht="11.25" customHeight="1" x14ac:dyDescent="0.2">
      <c r="A17" s="90" t="s">
        <v>38</v>
      </c>
      <c r="B17" s="90" t="s">
        <v>39</v>
      </c>
      <c r="C17" s="90" t="s">
        <v>40</v>
      </c>
      <c r="D17" s="90" t="s">
        <v>41</v>
      </c>
      <c r="E17" s="90" t="s">
        <v>42</v>
      </c>
      <c r="F17" s="90" t="s">
        <v>43</v>
      </c>
      <c r="G17" s="90" t="s">
        <v>44</v>
      </c>
      <c r="H17" s="91" t="s">
        <v>45</v>
      </c>
      <c r="I17" s="90" t="s">
        <v>46</v>
      </c>
      <c r="J17" s="91" t="s">
        <v>47</v>
      </c>
      <c r="K17" s="90" t="s">
        <v>48</v>
      </c>
      <c r="L17" s="91" t="s">
        <v>49</v>
      </c>
      <c r="M17" s="90" t="s">
        <v>50</v>
      </c>
      <c r="N17" s="80" t="s">
        <v>51</v>
      </c>
      <c r="O17" s="80" t="s">
        <v>52</v>
      </c>
      <c r="P17" s="80" t="s">
        <v>53</v>
      </c>
      <c r="Q17" s="80" t="s">
        <v>54</v>
      </c>
      <c r="R17" s="80" t="s">
        <v>55</v>
      </c>
      <c r="S17" s="80" t="s">
        <v>56</v>
      </c>
      <c r="T17" s="80" t="s">
        <v>57</v>
      </c>
      <c r="U17" s="120" t="s">
        <v>38</v>
      </c>
      <c r="V17" s="80" t="s">
        <v>58</v>
      </c>
      <c r="W17" s="80" t="s">
        <v>59</v>
      </c>
      <c r="X17" s="80" t="s">
        <v>60</v>
      </c>
      <c r="Y17" s="80" t="s">
        <v>61</v>
      </c>
      <c r="Z17" s="80" t="s">
        <v>62</v>
      </c>
      <c r="AA17" s="80" t="s">
        <v>63</v>
      </c>
      <c r="AB17" s="80" t="s">
        <v>64</v>
      </c>
      <c r="AC17" s="80" t="s">
        <v>65</v>
      </c>
      <c r="AD17" s="80" t="s">
        <v>66</v>
      </c>
      <c r="AE17" s="80" t="s">
        <v>67</v>
      </c>
      <c r="AF17" s="80" t="s">
        <v>68</v>
      </c>
      <c r="AG17" s="80" t="s">
        <v>69</v>
      </c>
      <c r="AH17" s="80" t="s">
        <v>70</v>
      </c>
      <c r="AI17" s="80" t="s">
        <v>71</v>
      </c>
      <c r="AJ17" s="92"/>
      <c r="AK17" s="93"/>
    </row>
    <row r="18" spans="1:37" ht="3" customHeight="1" x14ac:dyDescent="0.2">
      <c r="A18" s="29"/>
      <c r="B18" s="60"/>
      <c r="C18" s="60"/>
      <c r="D18" s="60"/>
      <c r="E18" s="53"/>
      <c r="F18" s="53"/>
      <c r="G18" s="53"/>
      <c r="H18" s="70"/>
      <c r="I18" s="53"/>
      <c r="J18" s="70"/>
      <c r="K18" s="53"/>
      <c r="L18" s="70"/>
      <c r="M18" s="53"/>
      <c r="N18" s="60"/>
      <c r="O18" s="60"/>
      <c r="P18" s="60"/>
      <c r="Q18" s="42"/>
      <c r="R18" s="60"/>
      <c r="S18" s="60"/>
      <c r="T18" s="60"/>
      <c r="U18" s="29"/>
      <c r="V18" s="60"/>
      <c r="W18" s="60"/>
      <c r="X18" s="53"/>
      <c r="Y18" s="53"/>
      <c r="Z18" s="53"/>
      <c r="AA18" s="60"/>
      <c r="AB18" s="60"/>
      <c r="AD18" s="60"/>
      <c r="AE18" s="60"/>
      <c r="AF18" s="60"/>
      <c r="AG18" s="60"/>
      <c r="AH18" s="53"/>
      <c r="AI18" s="72"/>
      <c r="AK18" s="73"/>
    </row>
    <row r="19" spans="1:37" ht="11.25" customHeight="1" x14ac:dyDescent="0.2">
      <c r="A19" s="29">
        <v>1990</v>
      </c>
      <c r="B19" s="94">
        <f>SUM(C19:D19)</f>
        <v>13453</v>
      </c>
      <c r="C19" s="95">
        <v>6717</v>
      </c>
      <c r="D19" s="95">
        <v>6736</v>
      </c>
      <c r="E19" s="94">
        <f t="shared" ref="E19:F20" si="0">SUM(G19+I19+K19)</f>
        <v>1618728</v>
      </c>
      <c r="F19" s="96">
        <f t="shared" si="0"/>
        <v>100</v>
      </c>
      <c r="G19" s="95">
        <v>14666</v>
      </c>
      <c r="H19" s="96">
        <f>ROUND(G19*100/E19,2)</f>
        <v>0.91</v>
      </c>
      <c r="I19" s="95">
        <v>914868</v>
      </c>
      <c r="J19" s="96">
        <f>ROUND(I19*100/E19,2)</f>
        <v>56.52</v>
      </c>
      <c r="K19" s="95">
        <v>689194</v>
      </c>
      <c r="L19" s="96">
        <v>42.57</v>
      </c>
      <c r="M19" s="95">
        <v>213794</v>
      </c>
      <c r="N19" s="94">
        <f>SUM(B19+E19+M19)</f>
        <v>1845975</v>
      </c>
      <c r="O19" s="94">
        <f>SUM(E19+C19)</f>
        <v>1625445</v>
      </c>
      <c r="P19" s="95">
        <v>414500</v>
      </c>
      <c r="Q19" s="96">
        <f>ROUND(P19*100/O19,2)</f>
        <v>25.5</v>
      </c>
      <c r="R19" s="94">
        <f>SUM(M19+D19)</f>
        <v>220530</v>
      </c>
      <c r="S19" s="116" t="s">
        <v>72</v>
      </c>
      <c r="T19" s="94"/>
      <c r="U19" s="29">
        <v>1990</v>
      </c>
      <c r="V19" s="95">
        <v>0</v>
      </c>
      <c r="W19" s="95">
        <v>0</v>
      </c>
      <c r="X19" s="94">
        <f>SUM(E19+V19)</f>
        <v>1618728</v>
      </c>
      <c r="Y19" s="94">
        <f>SUM(M19+W19)</f>
        <v>213794</v>
      </c>
      <c r="Z19" s="98">
        <f>SUM(B19)</f>
        <v>13453</v>
      </c>
      <c r="AA19" s="95">
        <v>466</v>
      </c>
      <c r="AB19" s="95">
        <v>0</v>
      </c>
      <c r="AC19" s="119">
        <f>SUM(X19-V19+AA19)</f>
        <v>1619194</v>
      </c>
      <c r="AD19" s="98">
        <f>SUM(C19)</f>
        <v>6717</v>
      </c>
      <c r="AE19" s="94">
        <f>SUM(AC19:AD19)</f>
        <v>1625911</v>
      </c>
      <c r="AF19" s="94">
        <f>SUM(Y19-W19+AB19)</f>
        <v>213794</v>
      </c>
      <c r="AG19" s="98">
        <f>SUM(D19)</f>
        <v>6736</v>
      </c>
      <c r="AH19" s="98">
        <f>SUM(AF19:AG19)</f>
        <v>220530</v>
      </c>
      <c r="AI19" s="94">
        <f>SUM(AE19+AH19)</f>
        <v>1846441</v>
      </c>
      <c r="AK19" s="99"/>
    </row>
    <row r="20" spans="1:37" ht="11.25" customHeight="1" x14ac:dyDescent="0.2">
      <c r="A20" s="29">
        <v>1991</v>
      </c>
      <c r="B20" s="94">
        <f>SUM(C20:D20)</f>
        <v>10467</v>
      </c>
      <c r="C20" s="95">
        <v>5222</v>
      </c>
      <c r="D20" s="95">
        <v>5245</v>
      </c>
      <c r="E20" s="94">
        <f t="shared" si="0"/>
        <v>390097</v>
      </c>
      <c r="F20" s="96">
        <f t="shared" si="0"/>
        <v>100</v>
      </c>
      <c r="G20" s="95">
        <v>6721</v>
      </c>
      <c r="H20" s="96">
        <f>ROUND(G20*100/E20,2)</f>
        <v>1.72</v>
      </c>
      <c r="I20" s="95">
        <v>219219</v>
      </c>
      <c r="J20" s="96">
        <f>ROUND(I20*100/E20,2)</f>
        <v>56.2</v>
      </c>
      <c r="K20" s="95">
        <v>164157</v>
      </c>
      <c r="L20" s="96">
        <f>ROUND(K20*100/E20,2)</f>
        <v>42.08</v>
      </c>
      <c r="M20" s="95">
        <v>372332</v>
      </c>
      <c r="N20" s="94">
        <f>SUM(B20+E20+M20)</f>
        <v>772896</v>
      </c>
      <c r="O20" s="94">
        <f>SUM(E20+C20)</f>
        <v>395319</v>
      </c>
      <c r="P20" s="95">
        <v>122200</v>
      </c>
      <c r="Q20" s="96">
        <f>ROUND(P20*100/O20,2)</f>
        <v>30.91</v>
      </c>
      <c r="R20" s="94">
        <f>SUM(M20+D20)</f>
        <v>377577</v>
      </c>
      <c r="S20" s="116" t="s">
        <v>72</v>
      </c>
      <c r="T20" s="94"/>
      <c r="U20" s="29">
        <v>1991</v>
      </c>
      <c r="V20" s="95">
        <v>0</v>
      </c>
      <c r="W20" s="95">
        <v>0</v>
      </c>
      <c r="X20" s="94">
        <f>SUM(E20+V20)</f>
        <v>390097</v>
      </c>
      <c r="Y20" s="94">
        <f>SUM(M20+W20)</f>
        <v>372332</v>
      </c>
      <c r="Z20" s="98">
        <f>SUM(B20)</f>
        <v>10467</v>
      </c>
      <c r="AA20" s="95">
        <v>32</v>
      </c>
      <c r="AB20" s="95">
        <v>10</v>
      </c>
      <c r="AC20" s="119">
        <f>SUM(X20-V20+AA20)</f>
        <v>390129</v>
      </c>
      <c r="AD20" s="98">
        <f>SUM(C20)</f>
        <v>5222</v>
      </c>
      <c r="AE20" s="94">
        <f>SUM(AC20:AD20)</f>
        <v>395351</v>
      </c>
      <c r="AF20" s="94">
        <f>SUM(Y20-W20+AB20)</f>
        <v>372342</v>
      </c>
      <c r="AG20" s="98">
        <f>SUM(D20)</f>
        <v>5245</v>
      </c>
      <c r="AH20" s="98">
        <f>SUM(AF20:AG20)</f>
        <v>377587</v>
      </c>
      <c r="AI20" s="94">
        <f>SUM(AE20+AH20)</f>
        <v>772938</v>
      </c>
      <c r="AK20" s="99"/>
    </row>
    <row r="21" spans="1:37" ht="3" customHeight="1" x14ac:dyDescent="0.2">
      <c r="A21" s="29"/>
      <c r="B21" s="60"/>
      <c r="C21" s="60"/>
      <c r="D21" s="60"/>
      <c r="E21" s="53"/>
      <c r="F21" s="96"/>
      <c r="G21" s="60"/>
      <c r="H21" s="70"/>
      <c r="I21" s="100"/>
      <c r="J21" s="70"/>
      <c r="K21" s="60"/>
      <c r="L21" s="70"/>
      <c r="M21" s="100"/>
      <c r="N21" s="60"/>
      <c r="O21" s="60"/>
      <c r="P21" s="95"/>
      <c r="Q21" s="42"/>
      <c r="R21" s="60"/>
      <c r="S21" s="116"/>
      <c r="T21" s="60"/>
      <c r="U21" s="29"/>
      <c r="V21" s="95"/>
      <c r="W21" s="95"/>
      <c r="X21" s="101"/>
      <c r="Y21" s="101"/>
      <c r="Z21" s="102"/>
      <c r="AA21" s="95"/>
      <c r="AB21" s="95"/>
      <c r="AC21" s="42"/>
      <c r="AD21" s="60"/>
      <c r="AE21" s="60"/>
      <c r="AF21" s="60"/>
      <c r="AG21" s="60"/>
      <c r="AH21" s="102"/>
      <c r="AI21" s="72"/>
      <c r="AK21" s="73"/>
    </row>
    <row r="22" spans="1:37" ht="11.25" customHeight="1" x14ac:dyDescent="0.2">
      <c r="A22" s="29">
        <v>1992</v>
      </c>
      <c r="B22" s="94">
        <f>SUM(C22:D22)</f>
        <v>60204</v>
      </c>
      <c r="C22" s="95">
        <v>30090</v>
      </c>
      <c r="D22" s="95">
        <v>30114</v>
      </c>
      <c r="E22" s="94">
        <f>SUM(I22+K22)</f>
        <v>2261263</v>
      </c>
      <c r="F22" s="96">
        <f>SUM(J22+L22)</f>
        <v>100</v>
      </c>
      <c r="G22" s="95"/>
      <c r="H22" s="96"/>
      <c r="I22" s="95">
        <v>1223984</v>
      </c>
      <c r="J22" s="96">
        <f>ROUND(I22*100/E22,2)</f>
        <v>54.13</v>
      </c>
      <c r="K22" s="95">
        <v>1037279</v>
      </c>
      <c r="L22" s="96">
        <f>ROUND(K22*100/E22,2)</f>
        <v>45.87</v>
      </c>
      <c r="M22" s="95">
        <v>886685</v>
      </c>
      <c r="N22" s="94">
        <f>SUM(B22+E22+M22)</f>
        <v>3208152</v>
      </c>
      <c r="O22" s="94">
        <f>SUM(E22+C22)</f>
        <v>2291353</v>
      </c>
      <c r="P22" s="95">
        <v>568100</v>
      </c>
      <c r="Q22" s="96">
        <f>ROUND(P22*100/O22,2)</f>
        <v>24.79</v>
      </c>
      <c r="R22" s="94">
        <f>SUM(M22+D22)</f>
        <v>916799</v>
      </c>
      <c r="S22" s="116" t="s">
        <v>72</v>
      </c>
      <c r="T22" s="97"/>
      <c r="U22" s="29">
        <v>1992</v>
      </c>
      <c r="V22" s="95">
        <v>0</v>
      </c>
      <c r="W22" s="95">
        <v>0</v>
      </c>
      <c r="X22" s="94">
        <f>SUM(E22+V22)</f>
        <v>2261263</v>
      </c>
      <c r="Y22" s="94">
        <f>SUM(M22+W22)</f>
        <v>886685</v>
      </c>
      <c r="Z22" s="98">
        <f>SUM(B22)</f>
        <v>60204</v>
      </c>
      <c r="AA22" s="95">
        <v>24</v>
      </c>
      <c r="AB22" s="95">
        <v>0</v>
      </c>
      <c r="AC22" s="119">
        <f>SUM(X22-V22+AA22)</f>
        <v>2261287</v>
      </c>
      <c r="AD22" s="98">
        <f>SUM(C22)</f>
        <v>30090</v>
      </c>
      <c r="AE22" s="94">
        <f>SUM(AC22:AD22)</f>
        <v>2291377</v>
      </c>
      <c r="AF22" s="94">
        <f>SUM(Y22-W22+AB22)</f>
        <v>886685</v>
      </c>
      <c r="AG22" s="98">
        <f>SUM(D22)</f>
        <v>30114</v>
      </c>
      <c r="AH22" s="98">
        <f>SUM(AF22:AG22)</f>
        <v>916799</v>
      </c>
      <c r="AI22" s="94">
        <f>SUM(AE22+AH22)</f>
        <v>3208176</v>
      </c>
      <c r="AK22" s="99"/>
    </row>
    <row r="23" spans="1:37" ht="11.25" customHeight="1" x14ac:dyDescent="0.2">
      <c r="A23" s="29">
        <v>1993</v>
      </c>
      <c r="B23" s="94">
        <f>SUM(C23:D23)</f>
        <v>19436</v>
      </c>
      <c r="C23" s="95">
        <v>9708</v>
      </c>
      <c r="D23" s="95">
        <v>9728</v>
      </c>
      <c r="E23" s="94">
        <f>SUM(I23+K23)</f>
        <v>815632</v>
      </c>
      <c r="F23" s="96">
        <f>SUM(H23+J23+L23)</f>
        <v>100</v>
      </c>
      <c r="G23" s="95"/>
      <c r="H23" s="96"/>
      <c r="I23" s="95">
        <v>513972</v>
      </c>
      <c r="J23" s="96">
        <f>ROUND(I23*100/E23,2)</f>
        <v>63.02</v>
      </c>
      <c r="K23" s="95">
        <v>301660</v>
      </c>
      <c r="L23" s="96">
        <f>ROUND(K23*100/E23,2)</f>
        <v>36.979999999999997</v>
      </c>
      <c r="M23" s="95">
        <v>658142</v>
      </c>
      <c r="N23" s="94">
        <f>SUM(B23+E23+M23)</f>
        <v>1493210</v>
      </c>
      <c r="O23" s="94">
        <f>SUM(E23+C23)</f>
        <v>825340</v>
      </c>
      <c r="P23" s="95">
        <v>338400</v>
      </c>
      <c r="Q23" s="96">
        <f>ROUND(P23*100/O23,2)</f>
        <v>41</v>
      </c>
      <c r="R23" s="94">
        <f>SUM(M23+D23)</f>
        <v>667870</v>
      </c>
      <c r="S23" s="95">
        <v>101200</v>
      </c>
      <c r="T23" s="116" t="s">
        <v>73</v>
      </c>
      <c r="U23" s="29">
        <v>1993</v>
      </c>
      <c r="V23" s="95">
        <v>0</v>
      </c>
      <c r="W23" s="95">
        <v>0</v>
      </c>
      <c r="X23" s="94">
        <f>SUM(E23+V23)</f>
        <v>815632</v>
      </c>
      <c r="Y23" s="94">
        <f>SUM(M23+W23)</f>
        <v>658142</v>
      </c>
      <c r="Z23" s="98">
        <f>SUM(B23)</f>
        <v>19436</v>
      </c>
      <c r="AA23" s="95">
        <v>104</v>
      </c>
      <c r="AB23" s="95">
        <v>0</v>
      </c>
      <c r="AC23" s="119">
        <f>SUM(X23-V23+AA23)</f>
        <v>815736</v>
      </c>
      <c r="AD23" s="98">
        <f>SUM(C23)</f>
        <v>9708</v>
      </c>
      <c r="AE23" s="94">
        <f>SUM(AC23:AD23)</f>
        <v>825444</v>
      </c>
      <c r="AF23" s="94">
        <f>SUM(Y23-W23+AB23)</f>
        <v>658142</v>
      </c>
      <c r="AG23" s="98">
        <f>SUM(D23)</f>
        <v>9728</v>
      </c>
      <c r="AH23" s="98">
        <f>SUM(AF23:AG23)</f>
        <v>667870</v>
      </c>
      <c r="AI23" s="94">
        <f>SUM(AE23+AH23)</f>
        <v>1493314</v>
      </c>
      <c r="AK23" s="99"/>
    </row>
    <row r="24" spans="1:37" ht="11.25" customHeight="1" x14ac:dyDescent="0.2">
      <c r="A24" s="29">
        <v>1994</v>
      </c>
      <c r="B24" s="94">
        <f>SUM(C24:D24)</f>
        <v>39129</v>
      </c>
      <c r="C24" s="95">
        <v>19553</v>
      </c>
      <c r="D24" s="95">
        <v>19576</v>
      </c>
      <c r="E24" s="94">
        <f>SUM(I24+K24)</f>
        <v>1307011</v>
      </c>
      <c r="F24" s="96">
        <f>SUM(H24+J24+L24)</f>
        <v>100</v>
      </c>
      <c r="G24" s="95"/>
      <c r="H24" s="96"/>
      <c r="I24" s="95">
        <v>763126</v>
      </c>
      <c r="J24" s="96">
        <f>ROUND(I24*100/E24,2)</f>
        <v>58.39</v>
      </c>
      <c r="K24" s="95">
        <v>543885</v>
      </c>
      <c r="L24" s="96">
        <f>ROUND(K24*100/E24,2)</f>
        <v>41.61</v>
      </c>
      <c r="M24" s="95">
        <v>223461</v>
      </c>
      <c r="N24" s="94">
        <f>SUM(B24+E24+M24)</f>
        <v>1569601</v>
      </c>
      <c r="O24" s="94">
        <f>SUM(E24+C24)</f>
        <v>1326564</v>
      </c>
      <c r="P24" s="95">
        <v>549700</v>
      </c>
      <c r="Q24" s="96">
        <f>ROUND(P24*100/O24,2)</f>
        <v>41.44</v>
      </c>
      <c r="R24" s="94">
        <f>SUM(M24+D24)</f>
        <v>243037</v>
      </c>
      <c r="S24" s="95">
        <v>111800</v>
      </c>
      <c r="T24" s="116" t="s">
        <v>73</v>
      </c>
      <c r="U24" s="29">
        <v>1994</v>
      </c>
      <c r="V24" s="95">
        <v>0</v>
      </c>
      <c r="W24" s="95">
        <v>0</v>
      </c>
      <c r="X24" s="94">
        <f>SUM(E24+V24)</f>
        <v>1307011</v>
      </c>
      <c r="Y24" s="94">
        <f>SUM(M24+W24)</f>
        <v>223461</v>
      </c>
      <c r="Z24" s="98">
        <f>SUM(B24)</f>
        <v>39129</v>
      </c>
      <c r="AA24" s="95">
        <v>0</v>
      </c>
      <c r="AB24" s="95">
        <v>0</v>
      </c>
      <c r="AC24" s="119">
        <f>SUM(X24-V24+AA24)</f>
        <v>1307011</v>
      </c>
      <c r="AD24" s="98">
        <f>SUM(C24)</f>
        <v>19553</v>
      </c>
      <c r="AE24" s="94">
        <f>SUM(AC24:AD24)</f>
        <v>1326564</v>
      </c>
      <c r="AF24" s="94">
        <f>SUM(Y24-W24+AB24)</f>
        <v>223461</v>
      </c>
      <c r="AG24" s="98">
        <f>SUM(D24)</f>
        <v>19576</v>
      </c>
      <c r="AH24" s="98">
        <f>SUM(AF24:AG24)</f>
        <v>243037</v>
      </c>
      <c r="AI24" s="94">
        <f>SUM(AE24+AH24)</f>
        <v>1569601</v>
      </c>
      <c r="AK24" s="99"/>
    </row>
    <row r="25" spans="1:37" ht="11.25" customHeight="1" x14ac:dyDescent="0.2">
      <c r="A25" s="29">
        <v>1995</v>
      </c>
      <c r="B25" s="94">
        <f>SUM(C25:D25)</f>
        <v>20605</v>
      </c>
      <c r="C25" s="95">
        <v>10293</v>
      </c>
      <c r="D25" s="95">
        <v>10312</v>
      </c>
      <c r="E25" s="94">
        <f>SUM(I25+K25)</f>
        <v>506566</v>
      </c>
      <c r="F25" s="96">
        <f>SUM(H25+J25+L25)</f>
        <v>100</v>
      </c>
      <c r="G25" s="95"/>
      <c r="H25" s="96"/>
      <c r="I25" s="95">
        <v>312277</v>
      </c>
      <c r="J25" s="96">
        <f>ROUND(I25*100/E25,2)</f>
        <v>61.65</v>
      </c>
      <c r="K25" s="95">
        <v>194289</v>
      </c>
      <c r="L25" s="96">
        <f>ROUND(K25*100/E25,2)</f>
        <v>38.35</v>
      </c>
      <c r="M25" s="95">
        <v>607229</v>
      </c>
      <c r="N25" s="94">
        <f>SUM(B25+E25+M25)</f>
        <v>1134400</v>
      </c>
      <c r="O25" s="94">
        <f>SUM(E25+C25)</f>
        <v>516859</v>
      </c>
      <c r="P25" s="95">
        <v>188400</v>
      </c>
      <c r="Q25" s="96">
        <f>ROUND(P25*100/O25,2)</f>
        <v>36.450000000000003</v>
      </c>
      <c r="R25" s="94">
        <f>SUM(M25+D25)</f>
        <v>617541</v>
      </c>
      <c r="S25" s="95">
        <v>94000</v>
      </c>
      <c r="T25" s="116" t="s">
        <v>73</v>
      </c>
      <c r="U25" s="29">
        <v>1995</v>
      </c>
      <c r="V25" s="95">
        <v>0</v>
      </c>
      <c r="W25" s="95">
        <v>0</v>
      </c>
      <c r="X25" s="94">
        <f>SUM(E25+V25)</f>
        <v>506566</v>
      </c>
      <c r="Y25" s="94">
        <f>SUM(M25+W25)</f>
        <v>607229</v>
      </c>
      <c r="Z25" s="98">
        <f>SUM(B25)</f>
        <v>20605</v>
      </c>
      <c r="AA25" s="95">
        <v>0</v>
      </c>
      <c r="AB25" s="95">
        <v>0</v>
      </c>
      <c r="AC25" s="119">
        <f>SUM(X25-V25+AA25)</f>
        <v>506566</v>
      </c>
      <c r="AD25" s="98">
        <f>SUM(C25)</f>
        <v>10293</v>
      </c>
      <c r="AE25" s="94">
        <f>SUM(AC25:AD25)</f>
        <v>516859</v>
      </c>
      <c r="AF25" s="94">
        <f>SUM(Y25-W25+AB25)</f>
        <v>607229</v>
      </c>
      <c r="AG25" s="98">
        <f>SUM(D25)</f>
        <v>10312</v>
      </c>
      <c r="AH25" s="98">
        <f>SUM(AF25:AG25)</f>
        <v>617541</v>
      </c>
      <c r="AI25" s="94">
        <f>SUM(AE25+AH25)</f>
        <v>1134400</v>
      </c>
      <c r="AK25" s="99"/>
    </row>
    <row r="26" spans="1:37" ht="3" customHeight="1" x14ac:dyDescent="0.2">
      <c r="A26" s="29"/>
      <c r="B26" s="60"/>
      <c r="C26" s="60"/>
      <c r="D26" s="60"/>
      <c r="E26" s="53"/>
      <c r="F26" s="96"/>
      <c r="G26" s="60"/>
      <c r="H26" s="70"/>
      <c r="I26" s="100"/>
      <c r="J26" s="70"/>
      <c r="K26" s="60"/>
      <c r="L26" s="70"/>
      <c r="M26" s="100"/>
      <c r="N26" s="60"/>
      <c r="O26" s="60"/>
      <c r="P26" s="95"/>
      <c r="Q26" s="42"/>
      <c r="R26" s="60"/>
      <c r="S26" s="97"/>
      <c r="T26" s="117"/>
      <c r="U26" s="29"/>
      <c r="V26" s="95"/>
      <c r="W26" s="95"/>
      <c r="X26" s="101"/>
      <c r="Y26" s="101"/>
      <c r="Z26" s="102"/>
      <c r="AA26" s="95"/>
      <c r="AB26" s="95"/>
      <c r="AC26" s="42"/>
      <c r="AD26" s="60"/>
      <c r="AE26" s="60"/>
      <c r="AF26" s="60"/>
      <c r="AG26" s="60"/>
      <c r="AH26" s="102"/>
      <c r="AI26" s="72"/>
      <c r="AK26" s="73"/>
    </row>
    <row r="27" spans="1:37" ht="11.25" customHeight="1" x14ac:dyDescent="0.2">
      <c r="A27" s="29">
        <v>1996</v>
      </c>
      <c r="B27" s="94">
        <f>SUM(C27:D27)</f>
        <v>26317</v>
      </c>
      <c r="C27" s="103">
        <v>13145</v>
      </c>
      <c r="D27" s="103">
        <v>13172</v>
      </c>
      <c r="E27" s="94">
        <f>SUM(I27+K27)</f>
        <v>1716965</v>
      </c>
      <c r="F27" s="96">
        <f>SUM(H27+J27+L27)</f>
        <v>100</v>
      </c>
      <c r="G27" s="95"/>
      <c r="H27" s="96"/>
      <c r="I27" s="95">
        <v>922486</v>
      </c>
      <c r="J27" s="96">
        <f>ROUND(I27*100/E27,2)</f>
        <v>53.73</v>
      </c>
      <c r="K27" s="95">
        <v>794479</v>
      </c>
      <c r="L27" s="96">
        <f>ROUND(K27*100/E27,2)</f>
        <v>46.27</v>
      </c>
      <c r="M27" s="95">
        <v>175176</v>
      </c>
      <c r="N27" s="94">
        <f>SUM(B27+E27+M27)</f>
        <v>1918458</v>
      </c>
      <c r="O27" s="94">
        <f>SUM(E27+C27)</f>
        <v>1730110</v>
      </c>
      <c r="P27" s="95">
        <v>511700</v>
      </c>
      <c r="Q27" s="96">
        <f>ROUND(P27*100/O27,2)</f>
        <v>29.58</v>
      </c>
      <c r="R27" s="94">
        <f>SUM(M27+D27)</f>
        <v>188348</v>
      </c>
      <c r="S27" s="95">
        <v>101200</v>
      </c>
      <c r="T27" s="116" t="s">
        <v>73</v>
      </c>
      <c r="U27" s="29">
        <v>1996</v>
      </c>
      <c r="V27" s="95">
        <v>1284</v>
      </c>
      <c r="W27" s="95">
        <v>365</v>
      </c>
      <c r="X27" s="94">
        <f>SUM(E27+V27)</f>
        <v>1718249</v>
      </c>
      <c r="Y27" s="94">
        <f>SUM(M27+W27)</f>
        <v>175541</v>
      </c>
      <c r="Z27" s="98">
        <f>SUM(B27)</f>
        <v>26317</v>
      </c>
      <c r="AA27" s="95">
        <v>176</v>
      </c>
      <c r="AB27" s="95">
        <v>0</v>
      </c>
      <c r="AC27" s="119">
        <f>SUM(X27-V27+AA27)</f>
        <v>1717141</v>
      </c>
      <c r="AD27" s="98">
        <f>SUM(C27)</f>
        <v>13145</v>
      </c>
      <c r="AE27" s="94">
        <f>SUM(AC27:AD27)</f>
        <v>1730286</v>
      </c>
      <c r="AF27" s="94">
        <f>SUM(Y27-W27+AB27)</f>
        <v>175176</v>
      </c>
      <c r="AG27" s="98">
        <f>SUM(D27)</f>
        <v>13172</v>
      </c>
      <c r="AH27" s="98">
        <f>SUM(AF27:AG27)</f>
        <v>188348</v>
      </c>
      <c r="AI27" s="94">
        <f>SUM(AE27+AH27)</f>
        <v>1918634</v>
      </c>
      <c r="AK27" s="99"/>
    </row>
    <row r="28" spans="1:37" ht="11.25" customHeight="1" x14ac:dyDescent="0.2">
      <c r="A28" s="29">
        <v>1997</v>
      </c>
      <c r="B28" s="94">
        <f>SUM(C28:D28)</f>
        <v>13006</v>
      </c>
      <c r="C28" s="103">
        <v>6498</v>
      </c>
      <c r="D28" s="103">
        <v>6508</v>
      </c>
      <c r="E28" s="94">
        <f>SUM(I28+K28)</f>
        <v>747927</v>
      </c>
      <c r="F28" s="96">
        <f>SUM(H28+J28+L28)</f>
        <v>100</v>
      </c>
      <c r="G28" s="95"/>
      <c r="H28" s="96"/>
      <c r="I28" s="95">
        <v>428445</v>
      </c>
      <c r="J28" s="96">
        <f>ROUND(I28*100/E28,2)</f>
        <v>57.28</v>
      </c>
      <c r="K28" s="95">
        <v>319482</v>
      </c>
      <c r="L28" s="96">
        <f>ROUND(K28*100/E28,2)</f>
        <v>42.72</v>
      </c>
      <c r="M28" s="95">
        <v>79701</v>
      </c>
      <c r="N28" s="94">
        <f>SUM(B28+E28+M28)</f>
        <v>840634</v>
      </c>
      <c r="O28" s="94">
        <f>SUM(E28+C28)</f>
        <v>754425</v>
      </c>
      <c r="P28" s="95">
        <v>224500</v>
      </c>
      <c r="Q28" s="96">
        <f>ROUND(P28*100/O28,2)</f>
        <v>29.76</v>
      </c>
      <c r="R28" s="94">
        <f>SUM(M28+D28)</f>
        <v>86209</v>
      </c>
      <c r="S28" s="95">
        <v>82150</v>
      </c>
      <c r="T28" s="116" t="s">
        <v>73</v>
      </c>
      <c r="U28" s="29">
        <v>1997</v>
      </c>
      <c r="V28" s="95">
        <v>962</v>
      </c>
      <c r="W28" s="95">
        <v>711</v>
      </c>
      <c r="X28" s="94">
        <f>SUM(E28+V28)</f>
        <v>748889</v>
      </c>
      <c r="Y28" s="94">
        <f>SUM(M28+W28)</f>
        <v>80412</v>
      </c>
      <c r="Z28" s="98">
        <f>SUM(B28)</f>
        <v>13006</v>
      </c>
      <c r="AA28" s="95">
        <v>99</v>
      </c>
      <c r="AB28" s="95">
        <v>0</v>
      </c>
      <c r="AC28" s="119">
        <f>SUM(X28-V28+AA28)</f>
        <v>748026</v>
      </c>
      <c r="AD28" s="98">
        <f>SUM(C28)</f>
        <v>6498</v>
      </c>
      <c r="AE28" s="94">
        <f>SUM(AC28:AD28)</f>
        <v>754524</v>
      </c>
      <c r="AF28" s="94">
        <f>SUM(Y28-W28+AB28)</f>
        <v>79701</v>
      </c>
      <c r="AG28" s="98">
        <f>SUM(D28)</f>
        <v>6508</v>
      </c>
      <c r="AH28" s="98">
        <f>SUM(AF28:AG28)</f>
        <v>86209</v>
      </c>
      <c r="AI28" s="94">
        <f>SUM(AE28+AH28)</f>
        <v>840733</v>
      </c>
      <c r="AK28" s="99"/>
    </row>
    <row r="29" spans="1:37" ht="11.25" customHeight="1" x14ac:dyDescent="0.2">
      <c r="A29" s="29">
        <v>1998</v>
      </c>
      <c r="B29" s="94">
        <f>SUM(C29:D29)</f>
        <v>25309</v>
      </c>
      <c r="C29" s="103">
        <v>12647</v>
      </c>
      <c r="D29" s="103">
        <v>12662</v>
      </c>
      <c r="E29" s="94">
        <f>SUM(I29+K29)</f>
        <v>2288165</v>
      </c>
      <c r="F29" s="96">
        <f>SUM(H29+J29+L29)</f>
        <v>100</v>
      </c>
      <c r="G29" s="95"/>
      <c r="H29" s="96"/>
      <c r="I29" s="95">
        <v>1198765</v>
      </c>
      <c r="J29" s="96">
        <f>ROUND(I29*100/E29,2)</f>
        <v>52.39</v>
      </c>
      <c r="K29" s="95">
        <v>1089400</v>
      </c>
      <c r="L29" s="96">
        <f>ROUND(K29*100/E29,2)</f>
        <v>47.61</v>
      </c>
      <c r="M29" s="95">
        <v>843905</v>
      </c>
      <c r="N29" s="94">
        <f>SUM(B29+E29+M29)</f>
        <v>3157379</v>
      </c>
      <c r="O29" s="94">
        <f>SUM(E29+C29)</f>
        <v>2300812</v>
      </c>
      <c r="P29" s="95">
        <v>626400</v>
      </c>
      <c r="Q29" s="96">
        <f>ROUND(P29*100/O29,2)</f>
        <v>27.23</v>
      </c>
      <c r="R29" s="94">
        <f>SUM(M29+D29)</f>
        <v>856567</v>
      </c>
      <c r="S29" s="95">
        <v>69460</v>
      </c>
      <c r="T29" s="116" t="s">
        <v>73</v>
      </c>
      <c r="U29" s="29">
        <v>1998</v>
      </c>
      <c r="V29" s="95">
        <v>652</v>
      </c>
      <c r="W29" s="95">
        <v>0</v>
      </c>
      <c r="X29" s="94">
        <f>SUM(E29+V29)</f>
        <v>2288817</v>
      </c>
      <c r="Y29" s="94">
        <f>SUM(M29+W29)</f>
        <v>843905</v>
      </c>
      <c r="Z29" s="98">
        <f>SUM(B29)</f>
        <v>25309</v>
      </c>
      <c r="AA29" s="95">
        <v>2432</v>
      </c>
      <c r="AB29" s="95">
        <v>0</v>
      </c>
      <c r="AC29" s="119">
        <f>SUM(X29-V29+AA29)</f>
        <v>2290597</v>
      </c>
      <c r="AD29" s="98">
        <f>SUM(C29)</f>
        <v>12647</v>
      </c>
      <c r="AE29" s="94">
        <f>SUM(AC29:AD29)</f>
        <v>2303244</v>
      </c>
      <c r="AF29" s="94">
        <f>SUM(Y29-W29+AB29)</f>
        <v>843905</v>
      </c>
      <c r="AG29" s="98">
        <f>SUM(D29)</f>
        <v>12662</v>
      </c>
      <c r="AH29" s="98">
        <f>SUM(AF29:AG29)</f>
        <v>856567</v>
      </c>
      <c r="AI29" s="94">
        <f>SUM(AE29+AH29)</f>
        <v>3159811</v>
      </c>
      <c r="AK29" s="99"/>
    </row>
    <row r="30" spans="1:37" ht="11.25" customHeight="1" x14ac:dyDescent="0.2">
      <c r="A30" s="29">
        <v>1999</v>
      </c>
      <c r="B30" s="94">
        <f>SUM(C30:D30)</f>
        <v>11387</v>
      </c>
      <c r="C30" s="103">
        <v>8049</v>
      </c>
      <c r="D30" s="103">
        <v>3338</v>
      </c>
      <c r="E30" s="94">
        <f>SUM(I30+K30)</f>
        <v>818125</v>
      </c>
      <c r="F30" s="96">
        <f>SUM(H30+J30+L30)</f>
        <v>100</v>
      </c>
      <c r="G30" s="95"/>
      <c r="H30" s="96"/>
      <c r="I30" s="95">
        <v>577697</v>
      </c>
      <c r="J30" s="96">
        <f>ROUND(I30*100/E30,2)</f>
        <v>70.61</v>
      </c>
      <c r="K30" s="95">
        <v>240428</v>
      </c>
      <c r="L30" s="96">
        <f>ROUND(K30*100/E30,2)</f>
        <v>29.39</v>
      </c>
      <c r="M30" s="95">
        <v>205825</v>
      </c>
      <c r="N30" s="94">
        <f>SUM(B30+E30+M30)</f>
        <v>1035337</v>
      </c>
      <c r="O30" s="94">
        <f>SUM(E30+C30)</f>
        <v>826174</v>
      </c>
      <c r="P30" s="95">
        <v>491400</v>
      </c>
      <c r="Q30" s="96">
        <f>ROUND(P30*100/O30,2)</f>
        <v>59.48</v>
      </c>
      <c r="R30" s="94">
        <f>SUM(M30+D30)</f>
        <v>209163</v>
      </c>
      <c r="S30" s="95">
        <v>84190</v>
      </c>
      <c r="T30" s="116" t="s">
        <v>73</v>
      </c>
      <c r="U30" s="29">
        <v>1999</v>
      </c>
      <c r="V30" s="95">
        <v>752</v>
      </c>
      <c r="W30" s="95">
        <v>0</v>
      </c>
      <c r="X30" s="94">
        <f>SUM(E30+V30)</f>
        <v>818877</v>
      </c>
      <c r="Y30" s="94">
        <f>SUM(M30+W30)</f>
        <v>205825</v>
      </c>
      <c r="Z30" s="98">
        <f>SUM(B30)</f>
        <v>11387</v>
      </c>
      <c r="AA30" s="95">
        <v>77</v>
      </c>
      <c r="AB30" s="95">
        <v>0</v>
      </c>
      <c r="AC30" s="119">
        <f>SUM(X30-V30+AA30)</f>
        <v>818202</v>
      </c>
      <c r="AD30" s="98">
        <f>SUM(C30)</f>
        <v>8049</v>
      </c>
      <c r="AE30" s="94">
        <f>SUM(AC30:AD30)</f>
        <v>826251</v>
      </c>
      <c r="AF30" s="94">
        <f>SUM(Y30-W30+AB30)</f>
        <v>205825</v>
      </c>
      <c r="AG30" s="98">
        <f>SUM(D30)</f>
        <v>3338</v>
      </c>
      <c r="AH30" s="98">
        <f>SUM(AF30:AG30)</f>
        <v>209163</v>
      </c>
      <c r="AI30" s="94">
        <f>SUM(AE30+AH30)</f>
        <v>1035414</v>
      </c>
      <c r="AK30" s="99"/>
    </row>
    <row r="31" spans="1:37" ht="3" customHeight="1" x14ac:dyDescent="0.2">
      <c r="A31" s="29"/>
      <c r="B31" s="104"/>
      <c r="C31" s="104"/>
      <c r="D31" s="104"/>
      <c r="E31" s="53"/>
      <c r="F31" s="96"/>
      <c r="G31" s="60"/>
      <c r="H31" s="70"/>
      <c r="I31" s="100"/>
      <c r="J31" s="70"/>
      <c r="K31" s="60"/>
      <c r="L31" s="70"/>
      <c r="M31" s="100"/>
      <c r="N31" s="104"/>
      <c r="O31" s="104"/>
      <c r="P31" s="103"/>
      <c r="Q31" s="42"/>
      <c r="R31" s="104"/>
      <c r="S31" s="97"/>
      <c r="T31" s="104"/>
      <c r="U31" s="29"/>
      <c r="V31" s="95"/>
      <c r="W31" s="95"/>
      <c r="X31" s="101"/>
      <c r="Y31" s="101"/>
      <c r="Z31" s="102"/>
      <c r="AA31" s="95"/>
      <c r="AB31" s="95"/>
      <c r="AC31" s="42"/>
      <c r="AD31" s="60"/>
      <c r="AE31" s="60"/>
      <c r="AF31" s="60"/>
      <c r="AG31" s="60"/>
      <c r="AH31" s="102"/>
      <c r="AI31" s="72"/>
      <c r="AK31" s="73"/>
    </row>
    <row r="32" spans="1:37" ht="11.25" customHeight="1" x14ac:dyDescent="0.2">
      <c r="A32" s="29">
        <v>2000</v>
      </c>
      <c r="B32" s="94">
        <f>SUM(C32:D32)</f>
        <v>36065</v>
      </c>
      <c r="C32" s="103">
        <v>21824</v>
      </c>
      <c r="D32" s="103">
        <v>14241</v>
      </c>
      <c r="E32" s="94">
        <f>SUM(I32+K32)</f>
        <v>2035208</v>
      </c>
      <c r="F32" s="96">
        <f>SUM(H32+J32+L32)</f>
        <v>100</v>
      </c>
      <c r="G32" s="95"/>
      <c r="H32" s="96"/>
      <c r="I32" s="95">
        <v>1020340</v>
      </c>
      <c r="J32" s="96">
        <f>ROUND(I32*100/E32,2)</f>
        <v>50.13</v>
      </c>
      <c r="K32" s="95">
        <v>1014868</v>
      </c>
      <c r="L32" s="96">
        <f>ROUND(K32*100/E32,2)</f>
        <v>49.87</v>
      </c>
      <c r="M32" s="95">
        <v>490656</v>
      </c>
      <c r="N32" s="94">
        <f>SUM(B32+E32+M32)</f>
        <v>2561929</v>
      </c>
      <c r="O32" s="94">
        <f>SUM(E32+C32)</f>
        <v>2057032</v>
      </c>
      <c r="P32" s="95">
        <v>588490</v>
      </c>
      <c r="Q32" s="96">
        <f>ROUND(P32*100/O32,2)</f>
        <v>28.61</v>
      </c>
      <c r="R32" s="94">
        <f>SUM(M32+D32)</f>
        <v>504897</v>
      </c>
      <c r="S32" s="95">
        <v>81610</v>
      </c>
      <c r="T32" s="116" t="s">
        <v>73</v>
      </c>
      <c r="U32" s="29">
        <v>2000</v>
      </c>
      <c r="V32" s="95">
        <v>1587</v>
      </c>
      <c r="W32" s="95">
        <v>0</v>
      </c>
      <c r="X32" s="94">
        <f>SUM(E32+V32)</f>
        <v>2036795</v>
      </c>
      <c r="Y32" s="94">
        <f>SUM(M32+W32)</f>
        <v>490656</v>
      </c>
      <c r="Z32" s="98">
        <f>SUM(B32)</f>
        <v>36065</v>
      </c>
      <c r="AA32" s="95">
        <v>0</v>
      </c>
      <c r="AB32" s="95">
        <v>0</v>
      </c>
      <c r="AC32" s="119">
        <f>SUM(X32-V32+AA32)</f>
        <v>2035208</v>
      </c>
      <c r="AD32" s="98">
        <f>SUM(C32)</f>
        <v>21824</v>
      </c>
      <c r="AE32" s="94">
        <f>SUM(AC32:AD32)</f>
        <v>2057032</v>
      </c>
      <c r="AF32" s="94">
        <f>SUM(Y32-W32+AB32)</f>
        <v>490656</v>
      </c>
      <c r="AG32" s="98">
        <f>SUM(D32)</f>
        <v>14241</v>
      </c>
      <c r="AH32" s="98">
        <f>SUM(AF32:AG32)</f>
        <v>504897</v>
      </c>
      <c r="AI32" s="94">
        <f>SUM(AE32+AH32)</f>
        <v>2561929</v>
      </c>
      <c r="AK32" s="99"/>
    </row>
    <row r="33" spans="1:37" ht="11.25" customHeight="1" x14ac:dyDescent="0.2">
      <c r="A33" s="29">
        <v>2001</v>
      </c>
      <c r="B33" s="94">
        <f>SUM(C33:D33)</f>
        <v>12504</v>
      </c>
      <c r="C33" s="103">
        <v>8397</v>
      </c>
      <c r="D33" s="103">
        <v>4107</v>
      </c>
      <c r="E33" s="94">
        <f>SUM(I33+K33)</f>
        <v>650296</v>
      </c>
      <c r="F33" s="96">
        <f>SUM(H33+J33+L33)</f>
        <v>100</v>
      </c>
      <c r="G33" s="95"/>
      <c r="H33" s="96"/>
      <c r="I33" s="95">
        <v>391123</v>
      </c>
      <c r="J33" s="96">
        <f>ROUND(I33*100/E33,2)</f>
        <v>60.15</v>
      </c>
      <c r="K33" s="95">
        <v>259173</v>
      </c>
      <c r="L33" s="96">
        <f>ROUND(K33*100/E33,2)</f>
        <v>39.85</v>
      </c>
      <c r="M33" s="95">
        <v>311030</v>
      </c>
      <c r="N33" s="94">
        <f>SUM(B33+E33+M33)</f>
        <v>973830</v>
      </c>
      <c r="O33" s="94">
        <f>SUM(E33+C33)</f>
        <v>658693</v>
      </c>
      <c r="P33" s="95">
        <v>254020</v>
      </c>
      <c r="Q33" s="96">
        <f>ROUND(P33*100/O33,2)</f>
        <v>38.56</v>
      </c>
      <c r="R33" s="94">
        <f>SUM(M33+D33)</f>
        <v>315137</v>
      </c>
      <c r="S33" s="95">
        <v>67650</v>
      </c>
      <c r="T33" s="116" t="s">
        <v>73</v>
      </c>
      <c r="U33" s="29">
        <v>2001</v>
      </c>
      <c r="V33" s="95">
        <v>1732</v>
      </c>
      <c r="W33" s="95">
        <v>0</v>
      </c>
      <c r="X33" s="94">
        <f>SUM(E33+V33)</f>
        <v>652028</v>
      </c>
      <c r="Y33" s="94">
        <f>SUM(M33+W33)</f>
        <v>311030</v>
      </c>
      <c r="Z33" s="98">
        <f>SUM(B33)</f>
        <v>12504</v>
      </c>
      <c r="AA33" s="95">
        <v>0</v>
      </c>
      <c r="AB33" s="95">
        <v>0</v>
      </c>
      <c r="AC33" s="119">
        <f>SUM(X33-V33+AA33)</f>
        <v>650296</v>
      </c>
      <c r="AD33" s="98">
        <f>SUM(C33)</f>
        <v>8397</v>
      </c>
      <c r="AE33" s="94">
        <f>SUM(AC33:AD33)</f>
        <v>658693</v>
      </c>
      <c r="AF33" s="94">
        <f>SUM(Y33-W33+AB33)</f>
        <v>311030</v>
      </c>
      <c r="AG33" s="98">
        <f>SUM(D33)</f>
        <v>4107</v>
      </c>
      <c r="AH33" s="98">
        <f>SUM(AF33:AG33)</f>
        <v>315137</v>
      </c>
      <c r="AI33" s="94">
        <f>SUM(AE33+AH33)</f>
        <v>973830</v>
      </c>
      <c r="AK33" s="99"/>
    </row>
    <row r="34" spans="1:37" ht="11.25" customHeight="1" x14ac:dyDescent="0.2">
      <c r="A34" s="29">
        <v>2002</v>
      </c>
      <c r="B34" s="94">
        <f>SUM(C34:D34)</f>
        <v>13766</v>
      </c>
      <c r="C34" s="103">
        <v>11502</v>
      </c>
      <c r="D34" s="103">
        <v>2264</v>
      </c>
      <c r="E34" s="94">
        <f>SUM(I34+K34)</f>
        <v>1143785</v>
      </c>
      <c r="F34" s="96">
        <f>SUM(H34+J34+L34)</f>
        <v>100</v>
      </c>
      <c r="G34" s="95"/>
      <c r="H34" s="70"/>
      <c r="I34" s="95">
        <v>606067</v>
      </c>
      <c r="J34" s="96">
        <f>ROUND(I34*100/E34,2)</f>
        <v>52.99</v>
      </c>
      <c r="K34" s="95">
        <v>537718</v>
      </c>
      <c r="L34" s="96">
        <f>ROUND(K34*100/E34,2)</f>
        <v>47.01</v>
      </c>
      <c r="M34" s="95">
        <v>160681</v>
      </c>
      <c r="N34" s="94">
        <f>SUM(B34+E34+M34)</f>
        <v>1318232</v>
      </c>
      <c r="O34" s="94">
        <f>SUM(E34+C34)</f>
        <v>1155287</v>
      </c>
      <c r="P34" s="95">
        <v>392260</v>
      </c>
      <c r="Q34" s="96">
        <f>ROUND(P34*100/O34,2)</f>
        <v>33.950000000000003</v>
      </c>
      <c r="R34" s="94">
        <f>SUM(M34+D34)</f>
        <v>162945</v>
      </c>
      <c r="S34" s="95">
        <v>73840</v>
      </c>
      <c r="T34" s="116" t="s">
        <v>73</v>
      </c>
      <c r="U34" s="29">
        <v>2002</v>
      </c>
      <c r="V34" s="95">
        <v>381</v>
      </c>
      <c r="W34" s="95">
        <v>0</v>
      </c>
      <c r="X34" s="94">
        <f>SUM(E34+V34)</f>
        <v>1144166</v>
      </c>
      <c r="Y34" s="94">
        <f>SUM(M34+W34)</f>
        <v>160681</v>
      </c>
      <c r="Z34" s="98">
        <f>SUM(B34)</f>
        <v>13766</v>
      </c>
      <c r="AA34" s="95">
        <v>0</v>
      </c>
      <c r="AB34" s="95">
        <v>0</v>
      </c>
      <c r="AC34" s="119">
        <f>SUM(X34-V34+AA34)</f>
        <v>1143785</v>
      </c>
      <c r="AD34" s="98">
        <f>SUM(C34)</f>
        <v>11502</v>
      </c>
      <c r="AE34" s="94">
        <f>SUM(AC34:AD34)</f>
        <v>1155287</v>
      </c>
      <c r="AF34" s="94">
        <f>SUM(Y34-W34+AB34)</f>
        <v>160681</v>
      </c>
      <c r="AG34" s="98">
        <f>SUM(D34)</f>
        <v>2264</v>
      </c>
      <c r="AH34" s="98">
        <f>SUM(AF34:AG34)</f>
        <v>162945</v>
      </c>
      <c r="AI34" s="94">
        <f>SUM(AE34+AH34)</f>
        <v>1318232</v>
      </c>
      <c r="AJ34" s="105"/>
    </row>
    <row r="35" spans="1:37" ht="11.25" customHeight="1" x14ac:dyDescent="0.2">
      <c r="A35" s="29">
        <v>2003</v>
      </c>
      <c r="B35" s="94">
        <f>SUM(C35:D35)</f>
        <v>19852</v>
      </c>
      <c r="C35" s="103">
        <v>11159</v>
      </c>
      <c r="D35" s="103">
        <v>8693</v>
      </c>
      <c r="E35" s="94">
        <f>SUM(I35+K35)</f>
        <v>750875</v>
      </c>
      <c r="F35" s="96">
        <f>SUM(H35+J35+L35)</f>
        <v>100</v>
      </c>
      <c r="G35" s="95"/>
      <c r="H35" s="70"/>
      <c r="I35" s="95">
        <v>411496</v>
      </c>
      <c r="J35" s="96">
        <f>ROUND(I35*100/E35,2)</f>
        <v>54.8</v>
      </c>
      <c r="K35" s="95">
        <v>339379</v>
      </c>
      <c r="L35" s="96">
        <f>ROUND(K35*100/E35,2)</f>
        <v>45.2</v>
      </c>
      <c r="M35" s="95">
        <v>448038</v>
      </c>
      <c r="N35" s="94">
        <f>SUM(B35+E35+M35)</f>
        <v>1218765</v>
      </c>
      <c r="O35" s="94">
        <f>SUM(E35+C35)</f>
        <v>762034</v>
      </c>
      <c r="P35" s="95">
        <v>267240</v>
      </c>
      <c r="Q35" s="96">
        <f>ROUND(P35*100/O35,2)</f>
        <v>35.07</v>
      </c>
      <c r="R35" s="94">
        <f>SUM(M35+D35)</f>
        <v>456731</v>
      </c>
      <c r="S35" s="95">
        <v>100030</v>
      </c>
      <c r="T35" s="116" t="s">
        <v>73</v>
      </c>
      <c r="U35" s="29">
        <v>2003</v>
      </c>
      <c r="V35" s="95">
        <v>1626</v>
      </c>
      <c r="W35" s="95">
        <v>0</v>
      </c>
      <c r="X35" s="94">
        <f>SUM(E35+V35)</f>
        <v>752501</v>
      </c>
      <c r="Y35" s="94">
        <f>SUM(M35+W35)</f>
        <v>448038</v>
      </c>
      <c r="Z35" s="98">
        <f>SUM(B35)</f>
        <v>19852</v>
      </c>
      <c r="AA35" s="95">
        <v>0</v>
      </c>
      <c r="AB35" s="95">
        <v>0</v>
      </c>
      <c r="AC35" s="119">
        <f>SUM(X35-V35+AA35)</f>
        <v>750875</v>
      </c>
      <c r="AD35" s="98">
        <f>SUM(C35)</f>
        <v>11159</v>
      </c>
      <c r="AE35" s="94">
        <f>SUM(AC35:AD35)</f>
        <v>762034</v>
      </c>
      <c r="AF35" s="94">
        <f>SUM(Y35-W35+AB35)</f>
        <v>448038</v>
      </c>
      <c r="AG35" s="98">
        <f>SUM(D35)</f>
        <v>8693</v>
      </c>
      <c r="AH35" s="98">
        <f>SUM(AF35:AG35)</f>
        <v>456731</v>
      </c>
      <c r="AI35" s="94">
        <f>SUM(AE35+AH35)</f>
        <v>1218765</v>
      </c>
      <c r="AJ35" s="105"/>
    </row>
    <row r="36" spans="1:37" ht="3" customHeight="1" x14ac:dyDescent="0.2">
      <c r="A36" s="29"/>
      <c r="B36" s="94"/>
      <c r="C36" s="53"/>
      <c r="D36" s="53"/>
      <c r="E36" s="94"/>
      <c r="F36" s="96"/>
      <c r="G36" s="53"/>
      <c r="H36" s="70"/>
      <c r="I36" s="53"/>
      <c r="J36" s="96"/>
      <c r="K36" s="53"/>
      <c r="L36" s="96"/>
      <c r="M36" s="53"/>
      <c r="N36" s="94"/>
      <c r="O36" s="94"/>
      <c r="P36" s="100"/>
      <c r="Q36" s="96"/>
      <c r="R36" s="94"/>
      <c r="S36" s="53"/>
      <c r="T36" s="118"/>
      <c r="U36" s="29"/>
      <c r="V36" s="53"/>
      <c r="W36" s="53"/>
      <c r="X36" s="94"/>
      <c r="Y36" s="94"/>
      <c r="Z36" s="98"/>
      <c r="AA36" s="60"/>
      <c r="AB36" s="60"/>
      <c r="AC36" s="119"/>
      <c r="AD36" s="98"/>
      <c r="AE36" s="94"/>
      <c r="AF36" s="94"/>
      <c r="AG36" s="98"/>
      <c r="AH36" s="98"/>
      <c r="AI36" s="94"/>
      <c r="AJ36" s="106"/>
    </row>
    <row r="37" spans="1:37" ht="11.25" customHeight="1" x14ac:dyDescent="0.2">
      <c r="A37" s="29">
        <v>2004</v>
      </c>
      <c r="B37" s="94">
        <f>SUM(C37:D37)</f>
        <v>22244</v>
      </c>
      <c r="C37" s="103">
        <v>9676</v>
      </c>
      <c r="D37" s="103">
        <v>12568</v>
      </c>
      <c r="E37" s="94">
        <f>SUM(I37+K37)</f>
        <v>1322428</v>
      </c>
      <c r="F37" s="96">
        <f>SUM(H37+J37+L37)</f>
        <v>100</v>
      </c>
      <c r="G37" s="53"/>
      <c r="H37" s="70"/>
      <c r="I37" s="95">
        <v>615559</v>
      </c>
      <c r="J37" s="96">
        <f>ROUND(I37*100/E37,2)</f>
        <v>46.55</v>
      </c>
      <c r="K37" s="95">
        <v>706869</v>
      </c>
      <c r="L37" s="96">
        <f>ROUND(K37*100/E37,2)</f>
        <v>53.45</v>
      </c>
      <c r="M37" s="95">
        <v>222013</v>
      </c>
      <c r="N37" s="94">
        <f>SUM(B37+E37+M37)</f>
        <v>1566685</v>
      </c>
      <c r="O37" s="94">
        <f>SUM(E37+C37)</f>
        <v>1332104</v>
      </c>
      <c r="P37" s="95">
        <v>362780</v>
      </c>
      <c r="Q37" s="96">
        <f>ROUND(P37*100/O37,2)</f>
        <v>27.23</v>
      </c>
      <c r="R37" s="94">
        <f>SUM(M37+D37)</f>
        <v>234581</v>
      </c>
      <c r="S37" s="95">
        <v>90690</v>
      </c>
      <c r="T37" s="116" t="s">
        <v>73</v>
      </c>
      <c r="U37" s="29">
        <v>2004</v>
      </c>
      <c r="V37" s="95">
        <v>0</v>
      </c>
      <c r="W37" s="95">
        <v>1549</v>
      </c>
      <c r="X37" s="94">
        <f>SUM(E37+V37)</f>
        <v>1322428</v>
      </c>
      <c r="Y37" s="94">
        <f>SUM(M37+W37)</f>
        <v>223562</v>
      </c>
      <c r="Z37" s="98">
        <f>SUM(B37)</f>
        <v>22244</v>
      </c>
      <c r="AA37" s="95">
        <v>0</v>
      </c>
      <c r="AB37" s="95">
        <v>0</v>
      </c>
      <c r="AC37" s="119">
        <f>SUM(X37-V37+AA37)</f>
        <v>1322428</v>
      </c>
      <c r="AD37" s="98">
        <f>SUM(C37)</f>
        <v>9676</v>
      </c>
      <c r="AE37" s="94">
        <f>SUM(AC37:AD37)</f>
        <v>1332104</v>
      </c>
      <c r="AF37" s="94">
        <f>SUM(Y37-W37+AB37)</f>
        <v>222013</v>
      </c>
      <c r="AG37" s="98">
        <f>SUM(D37)</f>
        <v>12568</v>
      </c>
      <c r="AH37" s="98">
        <f>SUM(AF37:AG37)</f>
        <v>234581</v>
      </c>
      <c r="AI37" s="94">
        <f>SUM(AE37+AH37)</f>
        <v>1566685</v>
      </c>
      <c r="AJ37" s="106"/>
    </row>
    <row r="38" spans="1:37" ht="11.25" customHeight="1" x14ac:dyDescent="0.2">
      <c r="A38" s="29">
        <v>2005</v>
      </c>
      <c r="B38" s="94">
        <f>SUM(C38:D38)</f>
        <v>21545</v>
      </c>
      <c r="C38" s="103">
        <v>6800</v>
      </c>
      <c r="D38" s="103">
        <v>14745</v>
      </c>
      <c r="E38" s="94">
        <f>SUM(I38+K38)</f>
        <v>727506</v>
      </c>
      <c r="F38" s="96">
        <f>SUM(H38+J38+L38)</f>
        <v>100</v>
      </c>
      <c r="G38" s="53"/>
      <c r="H38" s="70"/>
      <c r="I38" s="95">
        <v>409459</v>
      </c>
      <c r="J38" s="96">
        <f>ROUND(I38*100/E38,2)</f>
        <v>56.28</v>
      </c>
      <c r="K38" s="95">
        <v>318047</v>
      </c>
      <c r="L38" s="96">
        <f>ROUND(K38*100/E38,2)</f>
        <v>43.72</v>
      </c>
      <c r="M38" s="95">
        <v>206904</v>
      </c>
      <c r="N38" s="94">
        <f>SUM(B38+E38+M38)</f>
        <v>955955</v>
      </c>
      <c r="O38" s="94">
        <f>SUM(E38+C38)</f>
        <v>734306</v>
      </c>
      <c r="P38" s="95">
        <v>319950</v>
      </c>
      <c r="Q38" s="96">
        <f>ROUND(P38*100/O38,2)</f>
        <v>43.57</v>
      </c>
      <c r="R38" s="94">
        <f>SUM(M38+D38)</f>
        <v>221649</v>
      </c>
      <c r="S38" s="95">
        <v>82000</v>
      </c>
      <c r="T38" s="116" t="s">
        <v>73</v>
      </c>
      <c r="U38" s="29">
        <v>2005</v>
      </c>
      <c r="V38" s="95">
        <v>0</v>
      </c>
      <c r="W38" s="95">
        <v>1720</v>
      </c>
      <c r="X38" s="94">
        <f>SUM(E38+V38)</f>
        <v>727506</v>
      </c>
      <c r="Y38" s="94">
        <f>SUM(M38+W38)</f>
        <v>208624</v>
      </c>
      <c r="Z38" s="98">
        <f>SUM(B38)</f>
        <v>21545</v>
      </c>
      <c r="AA38" s="95">
        <v>0</v>
      </c>
      <c r="AB38" s="95">
        <v>0</v>
      </c>
      <c r="AC38" s="119">
        <f>SUM(X38-V38+AA38)</f>
        <v>727506</v>
      </c>
      <c r="AD38" s="98">
        <f>SUM(C38)</f>
        <v>6800</v>
      </c>
      <c r="AE38" s="94">
        <f>SUM(AC38:AD38)</f>
        <v>734306</v>
      </c>
      <c r="AF38" s="94">
        <f>SUM(Y38-W38+AB38)</f>
        <v>206904</v>
      </c>
      <c r="AG38" s="98">
        <f>SUM(D38)</f>
        <v>14745</v>
      </c>
      <c r="AH38" s="98">
        <f>SUM(AF38:AG38)</f>
        <v>221649</v>
      </c>
      <c r="AI38" s="94">
        <f>SUM(AE38+AH38)</f>
        <v>955955</v>
      </c>
      <c r="AJ38" s="106"/>
    </row>
    <row r="39" spans="1:37" ht="11.25" customHeight="1" x14ac:dyDescent="0.2">
      <c r="A39" s="29">
        <v>2006</v>
      </c>
      <c r="B39" s="94">
        <f>SUM(C39:D39)</f>
        <v>13691</v>
      </c>
      <c r="C39" s="103">
        <v>6776</v>
      </c>
      <c r="D39" s="103">
        <v>6915</v>
      </c>
      <c r="E39" s="94">
        <f>SUM(I39+K39)</f>
        <v>1114612</v>
      </c>
      <c r="F39" s="96">
        <f>SUM(H39+J39+L39)</f>
        <v>100</v>
      </c>
      <c r="G39" s="53"/>
      <c r="H39" s="70"/>
      <c r="I39" s="95">
        <v>447159</v>
      </c>
      <c r="J39" s="96">
        <f>ROUND(I39*100/E39,2)</f>
        <v>40.119999999999997</v>
      </c>
      <c r="K39" s="95">
        <v>667453</v>
      </c>
      <c r="L39" s="96">
        <f>ROUND(K39*100/E39,2)</f>
        <v>59.88</v>
      </c>
      <c r="M39" s="95">
        <v>199274</v>
      </c>
      <c r="N39" s="94">
        <f>SUM(B39+E39+M39)</f>
        <v>1327577</v>
      </c>
      <c r="O39" s="94">
        <f>SUM(E39+C39)</f>
        <v>1121388</v>
      </c>
      <c r="P39" s="116" t="s">
        <v>72</v>
      </c>
      <c r="Q39" s="53"/>
      <c r="R39" s="94">
        <f>SUM(M39+D39)</f>
        <v>206189</v>
      </c>
      <c r="S39" s="116" t="s">
        <v>72</v>
      </c>
      <c r="T39" s="116" t="s">
        <v>73</v>
      </c>
      <c r="U39" s="29">
        <v>2006</v>
      </c>
      <c r="V39" s="95">
        <v>0</v>
      </c>
      <c r="W39" s="95">
        <v>1590</v>
      </c>
      <c r="X39" s="94">
        <f>SUM(E39+V39)</f>
        <v>1114612</v>
      </c>
      <c r="Y39" s="94">
        <f>SUM(M39+W39)</f>
        <v>200864</v>
      </c>
      <c r="Z39" s="98">
        <f>SUM(B39)</f>
        <v>13691</v>
      </c>
      <c r="AA39" s="95">
        <v>0</v>
      </c>
      <c r="AB39" s="95">
        <v>0</v>
      </c>
      <c r="AC39" s="119">
        <f>SUM(X39-V39+AA39)</f>
        <v>1114612</v>
      </c>
      <c r="AD39" s="98">
        <f>SUM(C39)</f>
        <v>6776</v>
      </c>
      <c r="AE39" s="94">
        <f>SUM(AC39:AD39)</f>
        <v>1121388</v>
      </c>
      <c r="AF39" s="94">
        <f>SUM(Y39-W39+AB39)</f>
        <v>199274</v>
      </c>
      <c r="AG39" s="98">
        <f>SUM(D39)</f>
        <v>6915</v>
      </c>
      <c r="AH39" s="98">
        <f>SUM(AF39:AG39)</f>
        <v>206189</v>
      </c>
      <c r="AI39" s="94">
        <f>SUM(AE39+AH39)</f>
        <v>1327577</v>
      </c>
      <c r="AJ39" s="106"/>
    </row>
    <row r="40" spans="1:37" ht="11.25" customHeight="1" x14ac:dyDescent="0.2">
      <c r="A40" s="29">
        <v>2007</v>
      </c>
      <c r="B40" s="94">
        <f>SUM(C40:D40)</f>
        <v>20110</v>
      </c>
      <c r="C40" s="103">
        <v>8218</v>
      </c>
      <c r="D40" s="103">
        <v>11892</v>
      </c>
      <c r="E40" s="94">
        <f>SUM(I40+K40)</f>
        <v>1228405</v>
      </c>
      <c r="F40" s="96">
        <f>SUM(H40+J40+L40)</f>
        <v>100</v>
      </c>
      <c r="G40" s="53"/>
      <c r="H40" s="70"/>
      <c r="I40" s="95">
        <v>597633</v>
      </c>
      <c r="J40" s="96">
        <f>ROUND(I40*100/E40,2)</f>
        <v>48.65</v>
      </c>
      <c r="K40" s="95">
        <v>630772</v>
      </c>
      <c r="L40" s="96">
        <f>ROUND(K40*100/E40,2)</f>
        <v>51.35</v>
      </c>
      <c r="M40" s="95">
        <v>379723</v>
      </c>
      <c r="N40" s="94">
        <f>SUM(B40+E40+M40)</f>
        <v>1628238</v>
      </c>
      <c r="O40" s="94">
        <f>SUM(E40+C40)</f>
        <v>1236623</v>
      </c>
      <c r="P40" s="116" t="s">
        <v>72</v>
      </c>
      <c r="Q40" s="53"/>
      <c r="R40" s="94">
        <f>SUM(M40+D40)</f>
        <v>391615</v>
      </c>
      <c r="S40" s="116" t="s">
        <v>72</v>
      </c>
      <c r="T40" s="116" t="s">
        <v>73</v>
      </c>
      <c r="U40" s="29">
        <v>2007</v>
      </c>
      <c r="V40" s="95">
        <v>0</v>
      </c>
      <c r="W40" s="95">
        <v>1685</v>
      </c>
      <c r="X40" s="94">
        <f>SUM(E40+V40)</f>
        <v>1228405</v>
      </c>
      <c r="Y40" s="94">
        <f>SUM(M40+W40)</f>
        <v>381408</v>
      </c>
      <c r="Z40" s="98">
        <f>SUM(B40)</f>
        <v>20110</v>
      </c>
      <c r="AA40" s="95">
        <v>0</v>
      </c>
      <c r="AB40" s="95">
        <v>0</v>
      </c>
      <c r="AC40" s="119">
        <f>SUM(X40-V40+AA40)</f>
        <v>1228405</v>
      </c>
      <c r="AD40" s="98">
        <f>SUM(C40)</f>
        <v>8218</v>
      </c>
      <c r="AE40" s="94">
        <f>SUM(AC40:AD40)</f>
        <v>1236623</v>
      </c>
      <c r="AF40" s="94">
        <f>SUM(Y40-W40+AB40)</f>
        <v>379723</v>
      </c>
      <c r="AG40" s="98">
        <f>SUM(D40)</f>
        <v>11892</v>
      </c>
      <c r="AH40" s="98">
        <f>SUM(AF40:AG40)</f>
        <v>391615</v>
      </c>
      <c r="AI40" s="94">
        <f>SUM(AE40+AH40)</f>
        <v>1628238</v>
      </c>
      <c r="AJ40" s="106"/>
    </row>
    <row r="41" spans="1:37" ht="3" customHeight="1" x14ac:dyDescent="0.2">
      <c r="A41" s="29"/>
      <c r="B41" s="53"/>
      <c r="C41" s="53"/>
      <c r="D41" s="53"/>
      <c r="E41" s="53"/>
      <c r="F41" s="53"/>
      <c r="G41" s="53"/>
      <c r="H41" s="70"/>
      <c r="I41" s="53"/>
      <c r="J41" s="96"/>
      <c r="K41" s="53"/>
      <c r="L41" s="96"/>
      <c r="M41" s="53"/>
      <c r="N41" s="53"/>
      <c r="O41" s="53"/>
      <c r="P41" s="100"/>
      <c r="Q41" s="53"/>
      <c r="R41" s="53"/>
      <c r="S41" s="53"/>
      <c r="T41" s="53"/>
      <c r="U41" s="29"/>
      <c r="V41" s="53"/>
      <c r="W41" s="53"/>
      <c r="X41" s="53"/>
      <c r="Y41" s="53"/>
      <c r="Z41" s="98"/>
      <c r="AA41" s="60"/>
      <c r="AB41" s="60"/>
      <c r="AC41" s="119"/>
      <c r="AD41" s="98"/>
      <c r="AE41" s="94"/>
      <c r="AF41" s="94"/>
      <c r="AG41" s="98"/>
      <c r="AH41" s="98"/>
      <c r="AI41" s="94"/>
      <c r="AJ41" s="107"/>
    </row>
    <row r="42" spans="1:37" ht="11.25" customHeight="1" x14ac:dyDescent="0.2">
      <c r="A42" s="29">
        <v>2008</v>
      </c>
      <c r="B42" s="94">
        <f t="shared" ref="B42:B49" si="1">SUM(C42:D42)</f>
        <v>9510</v>
      </c>
      <c r="C42" s="103">
        <v>8096</v>
      </c>
      <c r="D42" s="103">
        <v>1414</v>
      </c>
      <c r="E42" s="94">
        <f t="shared" ref="E42:E49" si="2">SUM(I42+K42)</f>
        <v>1085998</v>
      </c>
      <c r="F42" s="96">
        <f t="shared" ref="F42:F49" si="3">SUM(H42+J42+L42)</f>
        <v>100</v>
      </c>
      <c r="G42" s="53"/>
      <c r="H42" s="70"/>
      <c r="I42" s="95">
        <v>380338</v>
      </c>
      <c r="J42" s="96">
        <f t="shared" ref="J42:J49" si="4">ROUND(I42*100/E42,2)</f>
        <v>35.020000000000003</v>
      </c>
      <c r="K42" s="95">
        <v>705660</v>
      </c>
      <c r="L42" s="96">
        <f t="shared" ref="L42:L49" si="5">ROUND(K42*100/E42,2)</f>
        <v>64.98</v>
      </c>
      <c r="M42" s="95">
        <v>51623</v>
      </c>
      <c r="N42" s="94">
        <f t="shared" ref="N42:N49" si="6">SUM(B42+E42+M42)</f>
        <v>1147131</v>
      </c>
      <c r="O42" s="94">
        <f t="shared" ref="O42:O49" si="7">SUM(E42+C42)</f>
        <v>1094094</v>
      </c>
      <c r="P42" s="116" t="s">
        <v>72</v>
      </c>
      <c r="Q42" s="53"/>
      <c r="R42" s="94">
        <f t="shared" ref="R42:R49" si="8">SUM(M42+D42)</f>
        <v>53037</v>
      </c>
      <c r="S42" s="116" t="s">
        <v>72</v>
      </c>
      <c r="T42" s="116" t="s">
        <v>73</v>
      </c>
      <c r="U42" s="29">
        <v>2008</v>
      </c>
      <c r="V42" s="95">
        <v>71</v>
      </c>
      <c r="W42" s="95">
        <v>1587</v>
      </c>
      <c r="X42" s="94">
        <f t="shared" ref="X42:X49" si="9">SUM(E42+V42)</f>
        <v>1086069</v>
      </c>
      <c r="Y42" s="94">
        <f t="shared" ref="Y42:Y49" si="10">SUM(M42+W42)</f>
        <v>53210</v>
      </c>
      <c r="Z42" s="98">
        <f t="shared" ref="Z42:Z49" si="11">SUM(B42)</f>
        <v>9510</v>
      </c>
      <c r="AA42" s="95">
        <v>0</v>
      </c>
      <c r="AB42" s="95">
        <v>0</v>
      </c>
      <c r="AC42" s="119">
        <f t="shared" ref="AC42:AC49" si="12">SUM(X42-V42+AA42)</f>
        <v>1085998</v>
      </c>
      <c r="AD42" s="98">
        <f t="shared" ref="AD42:AD49" si="13">SUM(C42)</f>
        <v>8096</v>
      </c>
      <c r="AE42" s="94">
        <f t="shared" ref="AE42:AE49" si="14">SUM(AC42:AD42)</f>
        <v>1094094</v>
      </c>
      <c r="AF42" s="94">
        <f t="shared" ref="AF42:AF49" si="15">SUM(Y42-W42+AB42)</f>
        <v>51623</v>
      </c>
      <c r="AG42" s="98">
        <f t="shared" ref="AG42:AG49" si="16">SUM(D42)</f>
        <v>1414</v>
      </c>
      <c r="AH42" s="98">
        <f t="shared" ref="AH42:AH49" si="17">SUM(AF42:AG42)</f>
        <v>53037</v>
      </c>
      <c r="AI42" s="94">
        <f t="shared" ref="AI42:AI49" si="18">SUM(AE42+AH42)</f>
        <v>1147131</v>
      </c>
      <c r="AJ42" s="107"/>
    </row>
    <row r="43" spans="1:37" ht="11.25" customHeight="1" x14ac:dyDescent="0.2">
      <c r="A43" s="29">
        <v>2009</v>
      </c>
      <c r="B43" s="94">
        <f t="shared" si="1"/>
        <v>23526</v>
      </c>
      <c r="C43" s="103">
        <v>5052</v>
      </c>
      <c r="D43" s="103">
        <v>18474</v>
      </c>
      <c r="E43" s="94">
        <f t="shared" si="2"/>
        <v>889067</v>
      </c>
      <c r="F43" s="96">
        <f t="shared" si="3"/>
        <v>100</v>
      </c>
      <c r="G43" s="53"/>
      <c r="H43" s="70"/>
      <c r="I43" s="95">
        <v>490480</v>
      </c>
      <c r="J43" s="96">
        <f t="shared" si="4"/>
        <v>55.17</v>
      </c>
      <c r="K43" s="95">
        <v>398587</v>
      </c>
      <c r="L43" s="96">
        <f t="shared" si="5"/>
        <v>44.83</v>
      </c>
      <c r="M43" s="95">
        <v>258102</v>
      </c>
      <c r="N43" s="94">
        <f t="shared" si="6"/>
        <v>1170695</v>
      </c>
      <c r="O43" s="94">
        <f t="shared" si="7"/>
        <v>894119</v>
      </c>
      <c r="P43" s="116" t="s">
        <v>72</v>
      </c>
      <c r="Q43" s="53"/>
      <c r="R43" s="94">
        <f t="shared" si="8"/>
        <v>276576</v>
      </c>
      <c r="S43" s="116" t="s">
        <v>72</v>
      </c>
      <c r="T43" s="116" t="s">
        <v>73</v>
      </c>
      <c r="U43" s="29">
        <v>2009</v>
      </c>
      <c r="V43" s="95">
        <v>864</v>
      </c>
      <c r="W43" s="95">
        <v>816</v>
      </c>
      <c r="X43" s="94">
        <f t="shared" si="9"/>
        <v>889931</v>
      </c>
      <c r="Y43" s="94">
        <f t="shared" si="10"/>
        <v>258918</v>
      </c>
      <c r="Z43" s="98">
        <f t="shared" si="11"/>
        <v>23526</v>
      </c>
      <c r="AA43" s="95">
        <v>0</v>
      </c>
      <c r="AB43" s="95">
        <v>0</v>
      </c>
      <c r="AC43" s="119">
        <f t="shared" si="12"/>
        <v>889067</v>
      </c>
      <c r="AD43" s="98">
        <f t="shared" si="13"/>
        <v>5052</v>
      </c>
      <c r="AE43" s="94">
        <f t="shared" si="14"/>
        <v>894119</v>
      </c>
      <c r="AF43" s="94">
        <f t="shared" si="15"/>
        <v>258102</v>
      </c>
      <c r="AG43" s="98">
        <f t="shared" si="16"/>
        <v>18474</v>
      </c>
      <c r="AH43" s="98">
        <f t="shared" si="17"/>
        <v>276576</v>
      </c>
      <c r="AI43" s="94">
        <f t="shared" si="18"/>
        <v>1170695</v>
      </c>
      <c r="AJ43" s="107"/>
    </row>
    <row r="44" spans="1:37" ht="11.25" customHeight="1" x14ac:dyDescent="0.2">
      <c r="A44" s="29">
        <v>2010</v>
      </c>
      <c r="B44" s="94">
        <f t="shared" si="1"/>
        <v>4380</v>
      </c>
      <c r="C44" s="103">
        <v>2491</v>
      </c>
      <c r="D44" s="103">
        <v>1889</v>
      </c>
      <c r="E44" s="94">
        <f t="shared" si="2"/>
        <v>648925</v>
      </c>
      <c r="F44" s="96">
        <f t="shared" si="3"/>
        <v>100</v>
      </c>
      <c r="G44" s="53"/>
      <c r="H44" s="70"/>
      <c r="I44" s="95">
        <v>305549</v>
      </c>
      <c r="J44" s="96">
        <f t="shared" si="4"/>
        <v>47.09</v>
      </c>
      <c r="K44" s="95">
        <v>343376</v>
      </c>
      <c r="L44" s="96">
        <f t="shared" si="5"/>
        <v>52.91</v>
      </c>
      <c r="M44" s="95">
        <v>102828</v>
      </c>
      <c r="N44" s="94">
        <f t="shared" si="6"/>
        <v>756133</v>
      </c>
      <c r="O44" s="94">
        <f t="shared" si="7"/>
        <v>651416</v>
      </c>
      <c r="P44" s="116" t="s">
        <v>72</v>
      </c>
      <c r="Q44" s="53"/>
      <c r="R44" s="94">
        <f t="shared" si="8"/>
        <v>104717</v>
      </c>
      <c r="S44" s="116" t="s">
        <v>72</v>
      </c>
      <c r="T44" s="116" t="s">
        <v>73</v>
      </c>
      <c r="U44" s="29">
        <v>2010</v>
      </c>
      <c r="V44" s="95">
        <v>336</v>
      </c>
      <c r="W44" s="95">
        <v>757</v>
      </c>
      <c r="X44" s="94">
        <f t="shared" si="9"/>
        <v>649261</v>
      </c>
      <c r="Y44" s="94">
        <f t="shared" si="10"/>
        <v>103585</v>
      </c>
      <c r="Z44" s="98">
        <f t="shared" si="11"/>
        <v>4380</v>
      </c>
      <c r="AA44" s="95">
        <v>0</v>
      </c>
      <c r="AB44" s="95">
        <v>0</v>
      </c>
      <c r="AC44" s="119">
        <f t="shared" si="12"/>
        <v>648925</v>
      </c>
      <c r="AD44" s="98">
        <f t="shared" si="13"/>
        <v>2491</v>
      </c>
      <c r="AE44" s="94">
        <f t="shared" si="14"/>
        <v>651416</v>
      </c>
      <c r="AF44" s="94">
        <f t="shared" si="15"/>
        <v>102828</v>
      </c>
      <c r="AG44" s="98">
        <f t="shared" si="16"/>
        <v>1889</v>
      </c>
      <c r="AH44" s="98">
        <f t="shared" si="17"/>
        <v>104717</v>
      </c>
      <c r="AI44" s="94">
        <f t="shared" si="18"/>
        <v>756133</v>
      </c>
      <c r="AJ44" s="107"/>
    </row>
    <row r="45" spans="1:37" ht="11.25" customHeight="1" x14ac:dyDescent="0.2">
      <c r="A45" s="29">
        <v>2011</v>
      </c>
      <c r="B45" s="94">
        <f t="shared" si="1"/>
        <v>9809</v>
      </c>
      <c r="C45" s="103">
        <v>5546</v>
      </c>
      <c r="D45" s="103">
        <v>4263</v>
      </c>
      <c r="E45" s="94">
        <f t="shared" si="2"/>
        <v>1662904</v>
      </c>
      <c r="F45" s="96">
        <f t="shared" si="3"/>
        <v>100</v>
      </c>
      <c r="G45" s="53"/>
      <c r="H45" s="70"/>
      <c r="I45" s="95">
        <v>675574</v>
      </c>
      <c r="J45" s="96">
        <f t="shared" si="4"/>
        <v>40.630000000000003</v>
      </c>
      <c r="K45" s="95">
        <v>987330</v>
      </c>
      <c r="L45" s="96">
        <f t="shared" si="5"/>
        <v>59.37</v>
      </c>
      <c r="M45" s="95">
        <v>183936</v>
      </c>
      <c r="N45" s="94">
        <f t="shared" si="6"/>
        <v>1856649</v>
      </c>
      <c r="O45" s="94">
        <f t="shared" si="7"/>
        <v>1668450</v>
      </c>
      <c r="P45" s="116" t="s">
        <v>72</v>
      </c>
      <c r="Q45" s="53"/>
      <c r="R45" s="94">
        <f t="shared" si="8"/>
        <v>188199</v>
      </c>
      <c r="S45" s="116" t="s">
        <v>72</v>
      </c>
      <c r="T45" s="116" t="s">
        <v>73</v>
      </c>
      <c r="U45" s="29">
        <v>2011</v>
      </c>
      <c r="V45" s="95">
        <v>0</v>
      </c>
      <c r="W45" s="95">
        <v>0</v>
      </c>
      <c r="X45" s="94">
        <f t="shared" si="9"/>
        <v>1662904</v>
      </c>
      <c r="Y45" s="94">
        <f t="shared" si="10"/>
        <v>183936</v>
      </c>
      <c r="Z45" s="98">
        <f t="shared" si="11"/>
        <v>9809</v>
      </c>
      <c r="AA45" s="95">
        <v>0</v>
      </c>
      <c r="AB45" s="95">
        <v>0</v>
      </c>
      <c r="AC45" s="119">
        <f t="shared" si="12"/>
        <v>1662904</v>
      </c>
      <c r="AD45" s="98">
        <f t="shared" si="13"/>
        <v>5546</v>
      </c>
      <c r="AE45" s="94">
        <f t="shared" si="14"/>
        <v>1668450</v>
      </c>
      <c r="AF45" s="94">
        <f t="shared" si="15"/>
        <v>183936</v>
      </c>
      <c r="AG45" s="98">
        <f t="shared" si="16"/>
        <v>4263</v>
      </c>
      <c r="AH45" s="98">
        <f t="shared" si="17"/>
        <v>188199</v>
      </c>
      <c r="AI45" s="94">
        <f t="shared" si="18"/>
        <v>1856649</v>
      </c>
      <c r="AJ45" s="107"/>
    </row>
    <row r="46" spans="1:37" ht="3" customHeight="1" x14ac:dyDescent="0.2">
      <c r="A46" s="29"/>
      <c r="B46" s="94"/>
      <c r="C46" s="103"/>
      <c r="D46" s="103"/>
      <c r="E46" s="94"/>
      <c r="F46" s="96"/>
      <c r="G46" s="53"/>
      <c r="H46" s="70"/>
      <c r="I46" s="95"/>
      <c r="J46" s="96"/>
      <c r="K46" s="95"/>
      <c r="L46" s="96"/>
      <c r="M46" s="95"/>
      <c r="N46" s="94"/>
      <c r="O46" s="94"/>
      <c r="P46" s="116"/>
      <c r="Q46" s="53"/>
      <c r="R46" s="94"/>
      <c r="S46" s="116"/>
      <c r="T46" s="116"/>
      <c r="U46" s="29"/>
      <c r="V46" s="95"/>
      <c r="W46" s="95"/>
      <c r="X46" s="94"/>
      <c r="Y46" s="94"/>
      <c r="Z46" s="98"/>
      <c r="AA46" s="95"/>
      <c r="AB46" s="95"/>
      <c r="AC46" s="94"/>
      <c r="AD46" s="98"/>
      <c r="AE46" s="94"/>
      <c r="AF46" s="94"/>
      <c r="AG46" s="98"/>
      <c r="AH46" s="98"/>
      <c r="AI46" s="94"/>
      <c r="AJ46" s="107"/>
    </row>
    <row r="47" spans="1:37" ht="11.25" customHeight="1" x14ac:dyDescent="0.2">
      <c r="A47" s="29">
        <v>2012</v>
      </c>
      <c r="B47" s="94">
        <f t="shared" si="1"/>
        <v>2336</v>
      </c>
      <c r="C47" s="103">
        <v>1986</v>
      </c>
      <c r="D47" s="103">
        <v>350</v>
      </c>
      <c r="E47" s="94">
        <f t="shared" si="2"/>
        <v>734408</v>
      </c>
      <c r="F47" s="96">
        <f t="shared" si="3"/>
        <v>100</v>
      </c>
      <c r="G47" s="53"/>
      <c r="H47" s="70"/>
      <c r="I47" s="95">
        <v>297414</v>
      </c>
      <c r="J47" s="96">
        <f t="shared" si="4"/>
        <v>40.5</v>
      </c>
      <c r="K47" s="95">
        <v>436994</v>
      </c>
      <c r="L47" s="96">
        <f t="shared" si="5"/>
        <v>59.5</v>
      </c>
      <c r="M47" s="95">
        <v>157058</v>
      </c>
      <c r="N47" s="94">
        <f t="shared" si="6"/>
        <v>893802</v>
      </c>
      <c r="O47" s="94">
        <f t="shared" si="7"/>
        <v>736394</v>
      </c>
      <c r="P47" s="116" t="s">
        <v>72</v>
      </c>
      <c r="Q47" s="53"/>
      <c r="R47" s="94">
        <f t="shared" si="8"/>
        <v>157408</v>
      </c>
      <c r="S47" s="116" t="s">
        <v>72</v>
      </c>
      <c r="T47" s="116" t="s">
        <v>73</v>
      </c>
      <c r="U47" s="29">
        <v>2012</v>
      </c>
      <c r="V47" s="95">
        <v>0</v>
      </c>
      <c r="W47" s="95">
        <v>0</v>
      </c>
      <c r="X47" s="94">
        <f t="shared" si="9"/>
        <v>734408</v>
      </c>
      <c r="Y47" s="94">
        <f t="shared" si="10"/>
        <v>157058</v>
      </c>
      <c r="Z47" s="98">
        <f t="shared" si="11"/>
        <v>2336</v>
      </c>
      <c r="AA47" s="95">
        <v>0</v>
      </c>
      <c r="AB47" s="95">
        <v>0</v>
      </c>
      <c r="AC47" s="94">
        <f t="shared" si="12"/>
        <v>734408</v>
      </c>
      <c r="AD47" s="98">
        <f t="shared" si="13"/>
        <v>1986</v>
      </c>
      <c r="AE47" s="94">
        <f t="shared" si="14"/>
        <v>736394</v>
      </c>
      <c r="AF47" s="94">
        <f t="shared" si="15"/>
        <v>157058</v>
      </c>
      <c r="AG47" s="98">
        <f t="shared" si="16"/>
        <v>350</v>
      </c>
      <c r="AH47" s="98">
        <f t="shared" si="17"/>
        <v>157408</v>
      </c>
      <c r="AI47" s="94">
        <f t="shared" si="18"/>
        <v>893802</v>
      </c>
      <c r="AJ47" s="107"/>
    </row>
    <row r="48" spans="1:37" ht="11.25" customHeight="1" x14ac:dyDescent="0.2">
      <c r="A48" s="29">
        <v>2013</v>
      </c>
      <c r="B48" s="94">
        <f t="shared" si="1"/>
        <v>2337</v>
      </c>
      <c r="C48" s="103">
        <v>1852</v>
      </c>
      <c r="D48" s="103">
        <v>485</v>
      </c>
      <c r="E48" s="94">
        <f t="shared" si="2"/>
        <v>641245</v>
      </c>
      <c r="F48" s="96">
        <f t="shared" si="3"/>
        <v>100</v>
      </c>
      <c r="G48" s="53"/>
      <c r="H48" s="70"/>
      <c r="I48" s="95">
        <v>228795</v>
      </c>
      <c r="J48" s="96">
        <f t="shared" si="4"/>
        <v>35.68</v>
      </c>
      <c r="K48" s="95">
        <v>412450</v>
      </c>
      <c r="L48" s="96">
        <f t="shared" si="5"/>
        <v>64.319999999999993</v>
      </c>
      <c r="M48" s="95">
        <v>95588</v>
      </c>
      <c r="N48" s="94">
        <f t="shared" si="6"/>
        <v>739170</v>
      </c>
      <c r="O48" s="94">
        <f t="shared" si="7"/>
        <v>643097</v>
      </c>
      <c r="P48" s="116" t="s">
        <v>72</v>
      </c>
      <c r="Q48" s="53"/>
      <c r="R48" s="94">
        <f t="shared" si="8"/>
        <v>96073</v>
      </c>
      <c r="S48" s="116" t="s">
        <v>72</v>
      </c>
      <c r="T48" s="116" t="s">
        <v>73</v>
      </c>
      <c r="U48" s="29">
        <v>2013</v>
      </c>
      <c r="V48" s="95">
        <v>0</v>
      </c>
      <c r="W48" s="95">
        <v>0</v>
      </c>
      <c r="X48" s="94">
        <f t="shared" si="9"/>
        <v>641245</v>
      </c>
      <c r="Y48" s="94">
        <f t="shared" si="10"/>
        <v>95588</v>
      </c>
      <c r="Z48" s="98">
        <f t="shared" si="11"/>
        <v>2337</v>
      </c>
      <c r="AA48" s="95">
        <v>0</v>
      </c>
      <c r="AB48" s="95">
        <v>0</v>
      </c>
      <c r="AC48" s="94">
        <f t="shared" si="12"/>
        <v>641245</v>
      </c>
      <c r="AD48" s="98">
        <f t="shared" si="13"/>
        <v>1852</v>
      </c>
      <c r="AE48" s="94">
        <f t="shared" si="14"/>
        <v>643097</v>
      </c>
      <c r="AF48" s="94">
        <f t="shared" si="15"/>
        <v>95588</v>
      </c>
      <c r="AG48" s="98">
        <f t="shared" si="16"/>
        <v>485</v>
      </c>
      <c r="AH48" s="98">
        <f t="shared" si="17"/>
        <v>96073</v>
      </c>
      <c r="AI48" s="94">
        <f t="shared" si="18"/>
        <v>739170</v>
      </c>
      <c r="AJ48" s="107"/>
    </row>
    <row r="49" spans="1:36" ht="11.25" customHeight="1" x14ac:dyDescent="0.2">
      <c r="A49" s="29">
        <v>2014</v>
      </c>
      <c r="B49" s="94">
        <f t="shared" si="1"/>
        <v>777</v>
      </c>
      <c r="C49" s="103">
        <v>777</v>
      </c>
      <c r="D49" s="103">
        <v>0</v>
      </c>
      <c r="E49" s="94">
        <f t="shared" si="2"/>
        <v>804022</v>
      </c>
      <c r="F49" s="96">
        <f t="shared" si="3"/>
        <v>100</v>
      </c>
      <c r="G49" s="53"/>
      <c r="H49" s="70"/>
      <c r="I49" s="95">
        <v>250375</v>
      </c>
      <c r="J49" s="96">
        <f t="shared" si="4"/>
        <v>31.14</v>
      </c>
      <c r="K49" s="95">
        <v>553647</v>
      </c>
      <c r="L49" s="96">
        <f t="shared" si="5"/>
        <v>68.86</v>
      </c>
      <c r="M49" s="95">
        <v>120159</v>
      </c>
      <c r="N49" s="94">
        <f t="shared" si="6"/>
        <v>924958</v>
      </c>
      <c r="O49" s="94">
        <f t="shared" si="7"/>
        <v>804799</v>
      </c>
      <c r="P49" s="116" t="s">
        <v>72</v>
      </c>
      <c r="Q49" s="53"/>
      <c r="R49" s="94">
        <f t="shared" si="8"/>
        <v>120159</v>
      </c>
      <c r="S49" s="116" t="s">
        <v>72</v>
      </c>
      <c r="T49" s="116" t="s">
        <v>73</v>
      </c>
      <c r="U49" s="29">
        <v>2014</v>
      </c>
      <c r="V49" s="95">
        <v>0</v>
      </c>
      <c r="W49" s="95">
        <v>0</v>
      </c>
      <c r="X49" s="94">
        <f t="shared" si="9"/>
        <v>804022</v>
      </c>
      <c r="Y49" s="94">
        <f t="shared" si="10"/>
        <v>120159</v>
      </c>
      <c r="Z49" s="98">
        <f t="shared" si="11"/>
        <v>777</v>
      </c>
      <c r="AA49" s="95">
        <v>0</v>
      </c>
      <c r="AB49" s="95">
        <v>0</v>
      </c>
      <c r="AC49" s="94">
        <f t="shared" si="12"/>
        <v>804022</v>
      </c>
      <c r="AD49" s="98">
        <f t="shared" si="13"/>
        <v>777</v>
      </c>
      <c r="AE49" s="94">
        <f t="shared" si="14"/>
        <v>804799</v>
      </c>
      <c r="AF49" s="94">
        <f t="shared" si="15"/>
        <v>120159</v>
      </c>
      <c r="AG49" s="98">
        <f t="shared" si="16"/>
        <v>0</v>
      </c>
      <c r="AH49" s="98">
        <f t="shared" si="17"/>
        <v>120159</v>
      </c>
      <c r="AI49" s="94">
        <f t="shared" si="18"/>
        <v>924958</v>
      </c>
      <c r="AJ49" s="107"/>
    </row>
    <row r="50" spans="1:36" ht="11.25" customHeight="1" x14ac:dyDescent="0.2">
      <c r="A50" s="29">
        <v>2015</v>
      </c>
      <c r="B50" s="94">
        <f>SUM(C50:D50)</f>
        <v>1164</v>
      </c>
      <c r="C50" s="103">
        <v>1027</v>
      </c>
      <c r="D50" s="103">
        <v>137</v>
      </c>
      <c r="E50" s="94">
        <f>SUM(I50+K50)</f>
        <v>651045</v>
      </c>
      <c r="F50" s="96">
        <f>SUM(H50+J50+L50)</f>
        <v>100</v>
      </c>
      <c r="G50" s="53"/>
      <c r="H50" s="70"/>
      <c r="I50" s="95">
        <v>188254</v>
      </c>
      <c r="J50" s="96">
        <f>ROUND(I50*100/E50,2)</f>
        <v>28.92</v>
      </c>
      <c r="K50" s="95">
        <v>462791</v>
      </c>
      <c r="L50" s="96">
        <f>ROUND(K50*100/E50,2)</f>
        <v>71.08</v>
      </c>
      <c r="M50" s="95">
        <v>109912</v>
      </c>
      <c r="N50" s="94">
        <f>SUM(B50+E50+M50)</f>
        <v>762121</v>
      </c>
      <c r="O50" s="94">
        <f>SUM(E50+C50)</f>
        <v>652072</v>
      </c>
      <c r="P50" s="116" t="s">
        <v>72</v>
      </c>
      <c r="Q50" s="53"/>
      <c r="R50" s="94">
        <f>SUM(M50+D50)</f>
        <v>110049</v>
      </c>
      <c r="S50" s="116" t="s">
        <v>72</v>
      </c>
      <c r="T50" s="116" t="s">
        <v>73</v>
      </c>
      <c r="U50" s="29">
        <v>2015</v>
      </c>
      <c r="V50" s="95">
        <v>0</v>
      </c>
      <c r="W50" s="95">
        <v>0</v>
      </c>
      <c r="X50" s="94">
        <f>SUM(E50+V50)</f>
        <v>651045</v>
      </c>
      <c r="Y50" s="94">
        <f>SUM(M50+W50)</f>
        <v>109912</v>
      </c>
      <c r="Z50" s="98">
        <f>SUM(B50)</f>
        <v>1164</v>
      </c>
      <c r="AA50" s="95">
        <v>0</v>
      </c>
      <c r="AB50" s="95">
        <v>0</v>
      </c>
      <c r="AC50" s="94">
        <f>SUM(X50-V50+AA50)</f>
        <v>651045</v>
      </c>
      <c r="AD50" s="98">
        <f>SUM(C50)</f>
        <v>1027</v>
      </c>
      <c r="AE50" s="94">
        <f>SUM(AC50:AD50)</f>
        <v>652072</v>
      </c>
      <c r="AF50" s="94">
        <f>SUM(Y50-W50+AB50)</f>
        <v>109912</v>
      </c>
      <c r="AG50" s="98">
        <f>SUM(D50)</f>
        <v>137</v>
      </c>
      <c r="AH50" s="98">
        <f>SUM(AF50:AG50)</f>
        <v>110049</v>
      </c>
      <c r="AI50" s="94">
        <f>SUM(AE50+AH50)</f>
        <v>762121</v>
      </c>
      <c r="AJ50" s="107"/>
    </row>
    <row r="51" spans="1:36" ht="3" customHeight="1" x14ac:dyDescent="0.2">
      <c r="A51" s="29"/>
      <c r="B51" s="94"/>
      <c r="C51" s="103"/>
      <c r="D51" s="103"/>
      <c r="E51" s="94"/>
      <c r="F51" s="96"/>
      <c r="G51" s="53"/>
      <c r="H51" s="70"/>
      <c r="I51" s="95"/>
      <c r="J51" s="96"/>
      <c r="K51" s="95"/>
      <c r="L51" s="96"/>
      <c r="M51" s="95"/>
      <c r="N51" s="94"/>
      <c r="O51" s="94"/>
      <c r="P51" s="116"/>
      <c r="Q51" s="53"/>
      <c r="R51" s="94"/>
      <c r="S51" s="116"/>
      <c r="T51" s="116"/>
      <c r="U51" s="29"/>
      <c r="V51" s="95"/>
      <c r="W51" s="95"/>
      <c r="X51" s="94"/>
      <c r="Y51" s="94"/>
      <c r="Z51" s="98"/>
      <c r="AA51" s="95"/>
      <c r="AB51" s="95"/>
      <c r="AC51" s="94"/>
      <c r="AD51" s="98"/>
      <c r="AE51" s="94"/>
      <c r="AF51" s="94"/>
      <c r="AG51" s="98"/>
      <c r="AH51" s="98"/>
      <c r="AI51" s="94"/>
      <c r="AJ51" s="107"/>
    </row>
    <row r="52" spans="1:36" ht="11.25" customHeight="1" x14ac:dyDescent="0.2">
      <c r="A52" s="29">
        <v>2016</v>
      </c>
      <c r="B52" s="94">
        <f>SUM(C52:D52)</f>
        <v>636</v>
      </c>
      <c r="C52" s="103">
        <v>606</v>
      </c>
      <c r="D52" s="103">
        <v>30</v>
      </c>
      <c r="E52" s="94">
        <f>SUM(I52+K52)</f>
        <v>800368</v>
      </c>
      <c r="F52" s="96">
        <f>SUM(H52+J52+L52)</f>
        <v>100</v>
      </c>
      <c r="G52" s="53"/>
      <c r="H52" s="70"/>
      <c r="I52" s="95">
        <v>210785</v>
      </c>
      <c r="J52" s="96">
        <f>ROUND(I52*100/E52,2)</f>
        <v>26.34</v>
      </c>
      <c r="K52" s="95">
        <v>589583</v>
      </c>
      <c r="L52" s="96">
        <f>ROUND(K52*100/E52,2)</f>
        <v>73.66</v>
      </c>
      <c r="M52" s="95">
        <v>43919</v>
      </c>
      <c r="N52" s="94">
        <f>SUM(B52+E52+M52)</f>
        <v>844923</v>
      </c>
      <c r="O52" s="94">
        <f>SUM(E52+C52)</f>
        <v>800974</v>
      </c>
      <c r="P52" s="116" t="s">
        <v>72</v>
      </c>
      <c r="Q52" s="53"/>
      <c r="R52" s="94">
        <f>SUM(M52+D52)</f>
        <v>43949</v>
      </c>
      <c r="S52" s="116" t="s">
        <v>72</v>
      </c>
      <c r="T52" s="116" t="s">
        <v>73</v>
      </c>
      <c r="U52" s="29">
        <v>2016</v>
      </c>
      <c r="V52" s="95">
        <v>0</v>
      </c>
      <c r="W52" s="95">
        <v>0</v>
      </c>
      <c r="X52" s="94">
        <f>SUM(E52+V52)</f>
        <v>800368</v>
      </c>
      <c r="Y52" s="94">
        <f>SUM(M52+W52)</f>
        <v>43919</v>
      </c>
      <c r="Z52" s="98">
        <f>SUM(B52)</f>
        <v>636</v>
      </c>
      <c r="AA52" s="95">
        <v>0</v>
      </c>
      <c r="AB52" s="95">
        <v>0</v>
      </c>
      <c r="AC52" s="94">
        <f>SUM(X52-V52+AA52)</f>
        <v>800368</v>
      </c>
      <c r="AD52" s="98">
        <f>SUM(C52)</f>
        <v>606</v>
      </c>
      <c r="AE52" s="94">
        <f>SUM(AC52:AD52)</f>
        <v>800974</v>
      </c>
      <c r="AF52" s="94">
        <f>SUM(Y52-W52+AB52)</f>
        <v>43919</v>
      </c>
      <c r="AG52" s="98">
        <f>SUM(D52)</f>
        <v>30</v>
      </c>
      <c r="AH52" s="98">
        <f>SUM(AF52:AG52)</f>
        <v>43949</v>
      </c>
      <c r="AI52" s="94">
        <f>SUM(AE52+AH52)</f>
        <v>844923</v>
      </c>
      <c r="AJ52" s="107"/>
    </row>
    <row r="53" spans="1:36" ht="11.25" customHeight="1" x14ac:dyDescent="0.2">
      <c r="A53" s="29">
        <v>2017</v>
      </c>
      <c r="B53" s="94">
        <f>SUM(C53:D53)</f>
        <v>314</v>
      </c>
      <c r="C53" s="103">
        <v>314</v>
      </c>
      <c r="D53" s="103">
        <v>0</v>
      </c>
      <c r="E53" s="94">
        <f>SUM(I53+K53)</f>
        <v>219422</v>
      </c>
      <c r="F53" s="96">
        <f>SUM(H53+J53+L53)</f>
        <v>100</v>
      </c>
      <c r="G53" s="53"/>
      <c r="H53" s="70"/>
      <c r="I53" s="95">
        <v>77278</v>
      </c>
      <c r="J53" s="96">
        <f>ROUND(I53*100/E53,2)</f>
        <v>35.22</v>
      </c>
      <c r="K53" s="95">
        <v>142144</v>
      </c>
      <c r="L53" s="96">
        <f>ROUND(K53*100/E53,2)</f>
        <v>64.78</v>
      </c>
      <c r="M53" s="95">
        <v>59687</v>
      </c>
      <c r="N53" s="94">
        <f>SUM(B53+E53+M53)</f>
        <v>279423</v>
      </c>
      <c r="O53" s="94">
        <f>SUM(E53+C53)</f>
        <v>219736</v>
      </c>
      <c r="P53" s="116" t="s">
        <v>72</v>
      </c>
      <c r="Q53" s="53"/>
      <c r="R53" s="94">
        <f>SUM(M53+D53)</f>
        <v>59687</v>
      </c>
      <c r="S53" s="116" t="s">
        <v>72</v>
      </c>
      <c r="T53" s="116" t="s">
        <v>73</v>
      </c>
      <c r="U53" s="29">
        <v>2017</v>
      </c>
      <c r="V53" s="95">
        <v>1415</v>
      </c>
      <c r="W53" s="95">
        <v>0</v>
      </c>
      <c r="X53" s="94">
        <f>SUM(E53+V53)</f>
        <v>220837</v>
      </c>
      <c r="Y53" s="94">
        <f>SUM(M53+W53)</f>
        <v>59687</v>
      </c>
      <c r="Z53" s="98">
        <f>SUM(B53)</f>
        <v>314</v>
      </c>
      <c r="AA53" s="95">
        <v>0</v>
      </c>
      <c r="AB53" s="95">
        <v>0</v>
      </c>
      <c r="AC53" s="94">
        <f>SUM(X53-V53+AA53)</f>
        <v>219422</v>
      </c>
      <c r="AD53" s="98">
        <f>SUM(C53)</f>
        <v>314</v>
      </c>
      <c r="AE53" s="94">
        <f>SUM(AC53:AD53)</f>
        <v>219736</v>
      </c>
      <c r="AF53" s="94">
        <f>SUM(Y53-W53+AB53)</f>
        <v>59687</v>
      </c>
      <c r="AG53" s="98">
        <f>SUM(D53)</f>
        <v>0</v>
      </c>
      <c r="AH53" s="98">
        <f>SUM(AF53:AG53)</f>
        <v>59687</v>
      </c>
      <c r="AI53" s="94">
        <f>SUM(AE53+AH53)</f>
        <v>279423</v>
      </c>
      <c r="AJ53" s="107"/>
    </row>
    <row r="54" spans="1:36" ht="11.25" customHeight="1" x14ac:dyDescent="0.2">
      <c r="A54" s="29">
        <v>2018</v>
      </c>
      <c r="B54" s="94">
        <f>SUM(C54:D54)</f>
        <v>586</v>
      </c>
      <c r="C54" s="103">
        <v>586</v>
      </c>
      <c r="D54" s="103">
        <v>0</v>
      </c>
      <c r="E54" s="94">
        <f>SUM(I54+K54)</f>
        <v>1369512</v>
      </c>
      <c r="F54" s="96">
        <f>SUM(H54+J54+L54)</f>
        <v>100</v>
      </c>
      <c r="G54" s="53"/>
      <c r="H54" s="70"/>
      <c r="I54" s="95">
        <v>401042</v>
      </c>
      <c r="J54" s="96">
        <f>ROUND(I54*100/E54,2)</f>
        <v>29.28</v>
      </c>
      <c r="K54" s="95">
        <v>968470</v>
      </c>
      <c r="L54" s="96">
        <f>ROUND(K54*100/E54,2)</f>
        <v>70.72</v>
      </c>
      <c r="M54" s="95">
        <v>204888</v>
      </c>
      <c r="N54" s="94">
        <f>SUM(B54+E54+M54)</f>
        <v>1574986</v>
      </c>
      <c r="O54" s="94">
        <f>SUM(E54+C54)</f>
        <v>1370098</v>
      </c>
      <c r="P54" s="116" t="s">
        <v>72</v>
      </c>
      <c r="Q54" s="53"/>
      <c r="R54" s="94">
        <f>SUM(M54+D54)</f>
        <v>204888</v>
      </c>
      <c r="S54" s="116" t="s">
        <v>72</v>
      </c>
      <c r="T54" s="116" t="s">
        <v>73</v>
      </c>
      <c r="U54" s="29">
        <v>2018</v>
      </c>
      <c r="V54" s="95">
        <v>0</v>
      </c>
      <c r="W54" s="95">
        <v>0</v>
      </c>
      <c r="X54" s="94">
        <f>SUM(E54+V54)</f>
        <v>1369512</v>
      </c>
      <c r="Y54" s="94">
        <f>SUM(M54+W54)</f>
        <v>204888</v>
      </c>
      <c r="Z54" s="98">
        <f>SUM(B54)</f>
        <v>586</v>
      </c>
      <c r="AA54" s="95">
        <v>0</v>
      </c>
      <c r="AB54" s="95">
        <v>0</v>
      </c>
      <c r="AC54" s="94">
        <f>SUM(X54-V54+AA54)</f>
        <v>1369512</v>
      </c>
      <c r="AD54" s="98">
        <f>SUM(C54)</f>
        <v>586</v>
      </c>
      <c r="AE54" s="94">
        <f>SUM(AC54:AD54)</f>
        <v>1370098</v>
      </c>
      <c r="AF54" s="94">
        <f>SUM(Y54-W54+AB54)</f>
        <v>204888</v>
      </c>
      <c r="AG54" s="98">
        <f>SUM(D54)</f>
        <v>0</v>
      </c>
      <c r="AH54" s="98">
        <f>SUM(AF54:AG54)</f>
        <v>204888</v>
      </c>
      <c r="AI54" s="94">
        <f>SUM(AE54+AH54)</f>
        <v>1574986</v>
      </c>
      <c r="AJ54" s="107"/>
    </row>
    <row r="55" spans="1:36" ht="11.25" customHeight="1" x14ac:dyDescent="0.2">
      <c r="A55" s="29">
        <v>2019</v>
      </c>
      <c r="B55" s="94">
        <f>SUM(C55:D55)</f>
        <v>24839</v>
      </c>
      <c r="C55" s="103">
        <v>24802</v>
      </c>
      <c r="D55" s="103">
        <v>37</v>
      </c>
      <c r="E55" s="94">
        <f>SUM(I55+K55)</f>
        <v>508678</v>
      </c>
      <c r="F55" s="96">
        <f>SUM(H55+J55+L55)</f>
        <v>100</v>
      </c>
      <c r="G55" s="53"/>
      <c r="H55" s="70"/>
      <c r="I55" s="95">
        <v>211811</v>
      </c>
      <c r="J55" s="96">
        <f>ROUND(I55*100/E55,2)</f>
        <v>41.64</v>
      </c>
      <c r="K55" s="95">
        <v>296867</v>
      </c>
      <c r="L55" s="96">
        <f>ROUND(K55*100/E55,2)</f>
        <v>58.36</v>
      </c>
      <c r="M55" s="95">
        <v>49841</v>
      </c>
      <c r="N55" s="94">
        <f>SUM(B55+E55+M55)</f>
        <v>583358</v>
      </c>
      <c r="O55" s="94">
        <f>SUM(E55+C55)</f>
        <v>533480</v>
      </c>
      <c r="P55" s="116" t="s">
        <v>72</v>
      </c>
      <c r="Q55" s="53"/>
      <c r="R55" s="94">
        <f>SUM(M55+D55)</f>
        <v>49878</v>
      </c>
      <c r="S55" s="116" t="s">
        <v>72</v>
      </c>
      <c r="T55" s="116" t="s">
        <v>73</v>
      </c>
      <c r="U55" s="29">
        <v>2019</v>
      </c>
      <c r="V55" s="95">
        <v>0</v>
      </c>
      <c r="W55" s="95">
        <v>0</v>
      </c>
      <c r="X55" s="94">
        <f>SUM(E55+V55)</f>
        <v>508678</v>
      </c>
      <c r="Y55" s="94">
        <f>SUM(M55+W55)</f>
        <v>49841</v>
      </c>
      <c r="Z55" s="98">
        <f>SUM(B55)</f>
        <v>24839</v>
      </c>
      <c r="AA55" s="95">
        <v>0</v>
      </c>
      <c r="AB55" s="95">
        <v>0</v>
      </c>
      <c r="AC55" s="94">
        <f>SUM(X55-V55+AA55)</f>
        <v>508678</v>
      </c>
      <c r="AD55" s="98">
        <f>SUM(C55)</f>
        <v>24802</v>
      </c>
      <c r="AE55" s="94">
        <f>SUM(AC55:AD55)</f>
        <v>533480</v>
      </c>
      <c r="AF55" s="94">
        <f>SUM(Y55-W55+AB55)</f>
        <v>49841</v>
      </c>
      <c r="AG55" s="98">
        <f>SUM(D55)</f>
        <v>37</v>
      </c>
      <c r="AH55" s="98">
        <f>SUM(AF55:AG55)</f>
        <v>49878</v>
      </c>
      <c r="AI55" s="94">
        <f>SUM(AE55+AH55)</f>
        <v>583358</v>
      </c>
      <c r="AJ55" s="107"/>
    </row>
    <row r="56" spans="1:36" ht="3" customHeight="1" x14ac:dyDescent="0.2">
      <c r="A56" s="29"/>
      <c r="B56" s="94"/>
      <c r="C56" s="103"/>
      <c r="D56" s="103"/>
      <c r="E56" s="94"/>
      <c r="F56" s="96"/>
      <c r="G56" s="53"/>
      <c r="H56" s="70"/>
      <c r="I56" s="95"/>
      <c r="J56" s="96"/>
      <c r="K56" s="95"/>
      <c r="L56" s="96"/>
      <c r="M56" s="95"/>
      <c r="N56" s="94"/>
      <c r="O56" s="94"/>
      <c r="P56" s="116"/>
      <c r="Q56" s="53"/>
      <c r="R56" s="94"/>
      <c r="S56" s="116"/>
      <c r="T56" s="116"/>
      <c r="U56" s="29"/>
      <c r="V56" s="95"/>
      <c r="W56" s="95"/>
      <c r="X56" s="94"/>
      <c r="Y56" s="94"/>
      <c r="Z56" s="98"/>
      <c r="AA56" s="95"/>
      <c r="AB56" s="95"/>
      <c r="AC56" s="94"/>
      <c r="AD56" s="98"/>
      <c r="AE56" s="94"/>
      <c r="AF56" s="94"/>
      <c r="AG56" s="98"/>
      <c r="AH56" s="98">
        <f t="shared" ref="AH56:AH57" si="19">SUM(AF56:AG56)</f>
        <v>0</v>
      </c>
      <c r="AI56" s="94"/>
      <c r="AJ56" s="107"/>
    </row>
    <row r="57" spans="1:36" ht="11.25" customHeight="1" x14ac:dyDescent="0.2">
      <c r="A57" s="29">
        <v>2020</v>
      </c>
      <c r="B57" s="94">
        <f t="shared" ref="B57" si="20">SUM(C57:D57)</f>
        <v>12213</v>
      </c>
      <c r="C57" s="103">
        <v>752</v>
      </c>
      <c r="D57" s="103">
        <v>11461</v>
      </c>
      <c r="E57" s="94">
        <f t="shared" ref="E57" si="21">SUM(I57+K57)</f>
        <v>914256</v>
      </c>
      <c r="F57" s="96">
        <f t="shared" ref="F57" si="22">SUM(H57+J57+L57)</f>
        <v>100</v>
      </c>
      <c r="G57" s="53"/>
      <c r="H57" s="70"/>
      <c r="I57" s="95">
        <v>204847</v>
      </c>
      <c r="J57" s="96">
        <f t="shared" ref="J57" si="23">ROUND(I57*100/E57,2)</f>
        <v>22.41</v>
      </c>
      <c r="K57" s="95">
        <v>709409</v>
      </c>
      <c r="L57" s="96">
        <f t="shared" ref="L57" si="24">ROUND(K57*100/E57,2)</f>
        <v>77.59</v>
      </c>
      <c r="M57" s="95">
        <v>111871</v>
      </c>
      <c r="N57" s="94">
        <f t="shared" ref="N57" si="25">SUM(B57+E57+M57)</f>
        <v>1038340</v>
      </c>
      <c r="O57" s="94">
        <f t="shared" ref="O57" si="26">SUM(E57+C57)</f>
        <v>915008</v>
      </c>
      <c r="P57" s="116" t="s">
        <v>72</v>
      </c>
      <c r="Q57" s="53"/>
      <c r="R57" s="94">
        <f t="shared" ref="R57" si="27">SUM(M57+D57)</f>
        <v>123332</v>
      </c>
      <c r="S57" s="116" t="s">
        <v>72</v>
      </c>
      <c r="T57" s="116" t="s">
        <v>73</v>
      </c>
      <c r="U57" s="29">
        <v>2020</v>
      </c>
      <c r="V57" s="95">
        <v>0</v>
      </c>
      <c r="W57" s="95">
        <v>0</v>
      </c>
      <c r="X57" s="94">
        <f t="shared" ref="X57" si="28">SUM(E57+V57)</f>
        <v>914256</v>
      </c>
      <c r="Y57" s="94">
        <f t="shared" ref="Y57" si="29">SUM(M57+W57)</f>
        <v>111871</v>
      </c>
      <c r="Z57" s="98">
        <f t="shared" ref="Z57" si="30">SUM(B57)</f>
        <v>12213</v>
      </c>
      <c r="AA57" s="95">
        <v>0</v>
      </c>
      <c r="AB57" s="95">
        <v>0</v>
      </c>
      <c r="AC57" s="94">
        <f t="shared" ref="AC57" si="31">SUM(X57-V57+AA57)</f>
        <v>914256</v>
      </c>
      <c r="AD57" s="98">
        <f t="shared" ref="AD57" si="32">SUM(C57)</f>
        <v>752</v>
      </c>
      <c r="AE57" s="94">
        <f t="shared" ref="AE57" si="33">SUM(AC57:AD57)</f>
        <v>915008</v>
      </c>
      <c r="AF57" s="94">
        <f t="shared" ref="AF57" si="34">SUM(Y57-W57+AB57)</f>
        <v>111871</v>
      </c>
      <c r="AG57" s="98">
        <f t="shared" ref="AG57" si="35">SUM(D57)</f>
        <v>11461</v>
      </c>
      <c r="AH57" s="98">
        <f t="shared" si="19"/>
        <v>123332</v>
      </c>
      <c r="AI57" s="94">
        <f t="shared" ref="AI57" si="36">SUM(AE57+AH57)</f>
        <v>1038340</v>
      </c>
      <c r="AJ57" s="107"/>
    </row>
    <row r="58" spans="1:36" ht="11.25" customHeight="1" x14ac:dyDescent="0.2">
      <c r="A58" s="29">
        <v>2021</v>
      </c>
      <c r="B58" s="94">
        <f t="shared" ref="B58" si="37">SUM(C58:D58)</f>
        <v>3613</v>
      </c>
      <c r="C58" s="103">
        <v>3613</v>
      </c>
      <c r="D58" s="103">
        <v>0</v>
      </c>
      <c r="E58" s="94">
        <f>SUM(I58+K58)</f>
        <v>431000</v>
      </c>
      <c r="F58" s="96">
        <f t="shared" ref="F58" si="38">SUM(H58+J58+L58)</f>
        <v>100</v>
      </c>
      <c r="G58" s="53"/>
      <c r="H58" s="70"/>
      <c r="I58" s="95">
        <v>92597</v>
      </c>
      <c r="J58" s="96">
        <f t="shared" ref="J58" si="39">ROUND(I58*100/E58,2)</f>
        <v>21.48</v>
      </c>
      <c r="K58" s="95">
        <v>338403</v>
      </c>
      <c r="L58" s="96">
        <f t="shared" ref="L58" si="40">ROUND(K58*100/E58,2)</f>
        <v>78.52</v>
      </c>
      <c r="M58" s="95">
        <v>37323</v>
      </c>
      <c r="N58" s="94">
        <f t="shared" ref="N58" si="41">SUM(B58+E58+M58)</f>
        <v>471936</v>
      </c>
      <c r="O58" s="94">
        <f t="shared" ref="O58" si="42">SUM(E58+C58)</f>
        <v>434613</v>
      </c>
      <c r="P58" s="116" t="s">
        <v>72</v>
      </c>
      <c r="Q58" s="53"/>
      <c r="R58" s="94">
        <f t="shared" ref="R58" si="43">SUM(M58+D58)</f>
        <v>37323</v>
      </c>
      <c r="S58" s="116" t="s">
        <v>72</v>
      </c>
      <c r="T58" s="116" t="s">
        <v>73</v>
      </c>
      <c r="U58" s="29">
        <v>2021</v>
      </c>
      <c r="V58" s="95">
        <v>0</v>
      </c>
      <c r="W58" s="95">
        <v>0</v>
      </c>
      <c r="X58" s="94">
        <f>SUM(E58+V58)</f>
        <v>431000</v>
      </c>
      <c r="Y58" s="94">
        <f>SUM(M58+W58)</f>
        <v>37323</v>
      </c>
      <c r="Z58" s="98">
        <f t="shared" ref="Z58" si="44">SUM(B58)</f>
        <v>3613</v>
      </c>
      <c r="AA58" s="95">
        <v>0</v>
      </c>
      <c r="AB58" s="95">
        <v>0</v>
      </c>
      <c r="AC58" s="94">
        <f t="shared" ref="AC58" si="45">SUM(X58-V58+AA58)</f>
        <v>431000</v>
      </c>
      <c r="AD58" s="98">
        <f t="shared" ref="AD58" si="46">SUM(C58)</f>
        <v>3613</v>
      </c>
      <c r="AE58" s="94">
        <f t="shared" ref="AE58" si="47">SUM(AC58:AD58)</f>
        <v>434613</v>
      </c>
      <c r="AF58" s="94">
        <f t="shared" ref="AF58" si="48">SUM(Y58-W58+AB58)</f>
        <v>37323</v>
      </c>
      <c r="AG58" s="98">
        <f t="shared" ref="AG58" si="49">SUM(D58)</f>
        <v>0</v>
      </c>
      <c r="AH58" s="98">
        <f t="shared" ref="AH58" si="50">SUM(AF58:AG58)</f>
        <v>37323</v>
      </c>
      <c r="AI58" s="94">
        <f t="shared" ref="AI58" si="51">SUM(AE58+AH58)</f>
        <v>471936</v>
      </c>
      <c r="AJ58" s="107"/>
    </row>
    <row r="59" spans="1:36" ht="11.25" customHeight="1" x14ac:dyDescent="0.2">
      <c r="A59" s="29" t="s">
        <v>80</v>
      </c>
      <c r="B59" s="94">
        <f t="shared" ref="B59:B60" si="52">SUM(C59:D59)</f>
        <v>17917</v>
      </c>
      <c r="C59" s="103">
        <v>17917</v>
      </c>
      <c r="D59" s="103">
        <v>0</v>
      </c>
      <c r="E59" s="94">
        <f>SUM(I59+K59)</f>
        <v>593586</v>
      </c>
      <c r="F59" s="96">
        <f t="shared" ref="F59" si="53">SUM(H59+J59+L59)</f>
        <v>100</v>
      </c>
      <c r="G59" s="53"/>
      <c r="H59" s="70"/>
      <c r="I59" s="95">
        <v>136155</v>
      </c>
      <c r="J59" s="96">
        <f t="shared" ref="J59:J60" si="54">ROUND(I59*100/E59,2)</f>
        <v>22.94</v>
      </c>
      <c r="K59" s="95">
        <v>457431</v>
      </c>
      <c r="L59" s="96">
        <f t="shared" ref="L59:L60" si="55">ROUND(K59*100/E59,2)</f>
        <v>77.06</v>
      </c>
      <c r="M59" s="95">
        <v>37670</v>
      </c>
      <c r="N59" s="94">
        <f t="shared" ref="N59" si="56">SUM(B59+E59+M59)</f>
        <v>649173</v>
      </c>
      <c r="O59" s="94">
        <f t="shared" ref="O59" si="57">SUM(E59+C59)</f>
        <v>611503</v>
      </c>
      <c r="P59" s="116" t="s">
        <v>72</v>
      </c>
      <c r="Q59" s="53"/>
      <c r="R59" s="94">
        <f t="shared" ref="R59:R60" si="58">SUM(M59+D59)</f>
        <v>37670</v>
      </c>
      <c r="S59" s="116" t="s">
        <v>72</v>
      </c>
      <c r="T59" s="116" t="s">
        <v>73</v>
      </c>
      <c r="U59" s="29" t="s">
        <v>80</v>
      </c>
      <c r="V59" s="95">
        <v>0</v>
      </c>
      <c r="W59" s="95">
        <v>0</v>
      </c>
      <c r="X59" s="94">
        <f>SUM(E59+V59)</f>
        <v>593586</v>
      </c>
      <c r="Y59" s="94">
        <f>SUM(M59+W59)</f>
        <v>37670</v>
      </c>
      <c r="Z59" s="98">
        <f t="shared" ref="Z59:Z60" si="59">SUM(B59)</f>
        <v>17917</v>
      </c>
      <c r="AA59" s="95">
        <v>0</v>
      </c>
      <c r="AB59" s="95">
        <v>0</v>
      </c>
      <c r="AC59" s="94">
        <f t="shared" ref="AC59" si="60">SUM(X59-V59+AA59)</f>
        <v>593586</v>
      </c>
      <c r="AD59" s="98">
        <f t="shared" ref="AD59" si="61">SUM(C59)</f>
        <v>17917</v>
      </c>
      <c r="AE59" s="94">
        <f t="shared" ref="AE59" si="62">SUM(AC59:AD59)</f>
        <v>611503</v>
      </c>
      <c r="AF59" s="94">
        <f t="shared" ref="AF59" si="63">SUM(Y59-W59+AB59)</f>
        <v>37670</v>
      </c>
      <c r="AG59" s="98">
        <f t="shared" ref="AG59" si="64">SUM(D59)</f>
        <v>0</v>
      </c>
      <c r="AH59" s="98">
        <f t="shared" ref="AH59" si="65">SUM(AF59:AG59)</f>
        <v>37670</v>
      </c>
      <c r="AI59" s="94">
        <f t="shared" ref="AI59" si="66">SUM(AE59+AH59)</f>
        <v>649173</v>
      </c>
      <c r="AJ59" s="107"/>
    </row>
    <row r="60" spans="1:36" ht="11.25" customHeight="1" x14ac:dyDescent="0.2">
      <c r="A60" s="29" t="s">
        <v>81</v>
      </c>
      <c r="B60" s="94">
        <f t="shared" si="52"/>
        <v>10677</v>
      </c>
      <c r="C60" s="103">
        <v>10677</v>
      </c>
      <c r="D60" s="103">
        <v>0</v>
      </c>
      <c r="E60" s="94">
        <f>SUM(I60+K60)</f>
        <v>419385</v>
      </c>
      <c r="F60" s="96">
        <f t="shared" ref="F60" si="67">SUM(H60+J60+L60)</f>
        <v>100</v>
      </c>
      <c r="G60" s="53"/>
      <c r="H60" s="70"/>
      <c r="I60" s="95">
        <f>158409+4360</f>
        <v>162769</v>
      </c>
      <c r="J60" s="96">
        <f t="shared" si="54"/>
        <v>38.81</v>
      </c>
      <c r="K60" s="95">
        <f>253032+3584</f>
        <v>256616</v>
      </c>
      <c r="L60" s="96">
        <f t="shared" si="55"/>
        <v>61.19</v>
      </c>
      <c r="M60" s="95">
        <v>25115</v>
      </c>
      <c r="N60" s="94">
        <f>SUM(B60+E60+M60)</f>
        <v>455177</v>
      </c>
      <c r="O60" s="94">
        <f t="shared" ref="O60" si="68">SUM(E60+C60)</f>
        <v>430062</v>
      </c>
      <c r="P60" s="116" t="s">
        <v>72</v>
      </c>
      <c r="Q60" s="53"/>
      <c r="R60" s="94">
        <f t="shared" si="58"/>
        <v>25115</v>
      </c>
      <c r="S60" s="116" t="s">
        <v>72</v>
      </c>
      <c r="T60" s="116" t="s">
        <v>73</v>
      </c>
      <c r="U60" s="29" t="s">
        <v>81</v>
      </c>
      <c r="V60" s="95">
        <v>3744</v>
      </c>
      <c r="W60" s="95">
        <v>0</v>
      </c>
      <c r="X60" s="94">
        <f>SUM(E60+V60)</f>
        <v>423129</v>
      </c>
      <c r="Y60" s="94">
        <f>SUM(M60+W60)</f>
        <v>25115</v>
      </c>
      <c r="Z60" s="98">
        <f t="shared" si="59"/>
        <v>10677</v>
      </c>
      <c r="AA60" s="95">
        <v>0</v>
      </c>
      <c r="AB60" s="95">
        <v>0</v>
      </c>
      <c r="AC60" s="94">
        <f t="shared" ref="AC60" si="69">SUM(X60-V60+AA60)</f>
        <v>419385</v>
      </c>
      <c r="AD60" s="98">
        <f t="shared" ref="AD60" si="70">SUM(C60)</f>
        <v>10677</v>
      </c>
      <c r="AE60" s="94">
        <f t="shared" ref="AE60" si="71">SUM(AC60:AD60)</f>
        <v>430062</v>
      </c>
      <c r="AF60" s="94">
        <f t="shared" ref="AF60" si="72">SUM(Y60-W60+AB60)</f>
        <v>25115</v>
      </c>
      <c r="AG60" s="98">
        <f t="shared" ref="AG60" si="73">SUM(D60)</f>
        <v>0</v>
      </c>
      <c r="AH60" s="98">
        <f t="shared" ref="AH60" si="74">SUM(AF60:AG60)</f>
        <v>25115</v>
      </c>
      <c r="AI60" s="94">
        <f t="shared" ref="AI60" si="75">SUM(AE60+AH60)</f>
        <v>455177</v>
      </c>
      <c r="AJ60" s="107"/>
    </row>
    <row r="61" spans="1:36" ht="11.25" customHeight="1" x14ac:dyDescent="0.2">
      <c r="A61" s="29" t="s">
        <v>82</v>
      </c>
      <c r="B61" s="94">
        <f t="shared" ref="B61" si="76">SUM(C61:D61)</f>
        <v>18678</v>
      </c>
      <c r="C61" s="103">
        <v>18658</v>
      </c>
      <c r="D61" s="103">
        <v>20</v>
      </c>
      <c r="E61" s="94">
        <f>SUM(I61+K61)</f>
        <v>909086</v>
      </c>
      <c r="F61" s="96">
        <f t="shared" ref="F61" si="77">SUM(H61+J61+L61)</f>
        <v>100</v>
      </c>
      <c r="G61" s="53"/>
      <c r="H61" s="70"/>
      <c r="I61" s="95">
        <f>207927+10700</f>
        <v>218627</v>
      </c>
      <c r="J61" s="96">
        <f t="shared" ref="J61" si="78">ROUND(I61*100/E61,2)</f>
        <v>24.05</v>
      </c>
      <c r="K61" s="95">
        <f>690459+0</f>
        <v>690459</v>
      </c>
      <c r="L61" s="96">
        <f t="shared" ref="L61" si="79">ROUND(K61*100/E61,2)</f>
        <v>75.95</v>
      </c>
      <c r="M61" s="95">
        <f>148331+4488</f>
        <v>152819</v>
      </c>
      <c r="N61" s="94">
        <f>SUM(B61+E61+M61)</f>
        <v>1080583</v>
      </c>
      <c r="O61" s="94">
        <f t="shared" ref="O61" si="80">SUM(E61+C61)</f>
        <v>927744</v>
      </c>
      <c r="P61" s="116" t="s">
        <v>72</v>
      </c>
      <c r="Q61" s="53"/>
      <c r="R61" s="94">
        <f t="shared" ref="R61" si="81">SUM(M61+D61)</f>
        <v>152839</v>
      </c>
      <c r="S61" s="116" t="s">
        <v>72</v>
      </c>
      <c r="T61" s="116" t="s">
        <v>73</v>
      </c>
      <c r="U61" s="29" t="s">
        <v>82</v>
      </c>
      <c r="V61" s="95">
        <v>1675</v>
      </c>
      <c r="W61" s="95">
        <v>0</v>
      </c>
      <c r="X61" s="94">
        <f>SUM(E61+V61)</f>
        <v>910761</v>
      </c>
      <c r="Y61" s="94">
        <f>SUM(M61+W61)</f>
        <v>152819</v>
      </c>
      <c r="Z61" s="98">
        <f t="shared" ref="Z61" si="82">SUM(B61)</f>
        <v>18678</v>
      </c>
      <c r="AA61" s="95">
        <v>0</v>
      </c>
      <c r="AB61" s="95">
        <v>0</v>
      </c>
      <c r="AC61" s="94">
        <f t="shared" ref="AC61" si="83">SUM(X61-V61+AA61)</f>
        <v>909086</v>
      </c>
      <c r="AD61" s="98">
        <f t="shared" ref="AD61" si="84">SUM(C61)</f>
        <v>18658</v>
      </c>
      <c r="AE61" s="94">
        <f t="shared" ref="AE61" si="85">SUM(AC61:AD61)</f>
        <v>927744</v>
      </c>
      <c r="AF61" s="94">
        <f t="shared" ref="AF61" si="86">SUM(Y61-W61+AB61)</f>
        <v>152819</v>
      </c>
      <c r="AG61" s="98">
        <f t="shared" ref="AG61" si="87">SUM(D61)</f>
        <v>20</v>
      </c>
      <c r="AH61" s="98">
        <f t="shared" ref="AH61" si="88">SUM(AF61:AG61)</f>
        <v>152839</v>
      </c>
      <c r="AI61" s="94">
        <f t="shared" ref="AI61" si="89">SUM(AE61+AH61)</f>
        <v>1080583</v>
      </c>
      <c r="AJ61" s="107"/>
    </row>
    <row r="62" spans="1:36" ht="3" customHeight="1" x14ac:dyDescent="0.2">
      <c r="A62" s="82"/>
      <c r="B62" s="108"/>
      <c r="C62" s="108"/>
      <c r="D62" s="108"/>
      <c r="E62" s="108"/>
      <c r="F62" s="108"/>
      <c r="G62" s="108"/>
      <c r="H62" s="77"/>
      <c r="I62" s="108"/>
      <c r="J62" s="77"/>
      <c r="K62" s="108"/>
      <c r="L62" s="77"/>
      <c r="M62" s="108"/>
      <c r="N62" s="108"/>
      <c r="O62" s="108"/>
      <c r="P62" s="109"/>
      <c r="Q62" s="108"/>
      <c r="R62" s="108"/>
      <c r="S62" s="108"/>
      <c r="T62" s="108"/>
      <c r="U62" s="82"/>
      <c r="V62" s="108"/>
      <c r="W62" s="108"/>
      <c r="X62" s="108"/>
      <c r="Y62" s="108"/>
      <c r="Z62" s="108"/>
      <c r="AA62" s="41"/>
      <c r="AB62" s="41"/>
      <c r="AC62" s="108"/>
      <c r="AD62" s="41"/>
      <c r="AE62" s="41"/>
      <c r="AF62" s="41"/>
      <c r="AG62" s="41"/>
      <c r="AH62" s="41"/>
      <c r="AI62" s="41"/>
      <c r="AJ62" s="59"/>
    </row>
    <row r="63" spans="1:36" ht="3.75" customHeight="1" x14ac:dyDescent="0.2">
      <c r="A63" s="73"/>
      <c r="B63" s="73"/>
      <c r="C63" s="73"/>
      <c r="D63" s="73"/>
      <c r="E63" s="73"/>
      <c r="F63" s="73"/>
      <c r="G63" s="73"/>
      <c r="H63" s="110"/>
      <c r="I63" s="73"/>
      <c r="J63" s="110"/>
      <c r="K63" s="73"/>
      <c r="L63" s="110"/>
      <c r="M63" s="73"/>
      <c r="N63" s="73"/>
      <c r="O63" s="73"/>
      <c r="P63" s="73"/>
      <c r="Q63" s="73"/>
      <c r="R63" s="73"/>
      <c r="S63" s="73"/>
      <c r="T63" s="111"/>
      <c r="U63" s="73"/>
      <c r="V63" s="73"/>
      <c r="W63" s="73"/>
      <c r="X63" s="73"/>
      <c r="Y63" s="73"/>
      <c r="Z63" s="73"/>
      <c r="AA63" s="28"/>
      <c r="AB63" s="28"/>
      <c r="AC63" s="73"/>
      <c r="AD63" s="28"/>
      <c r="AE63" s="28"/>
      <c r="AF63" s="28"/>
      <c r="AG63" s="28"/>
      <c r="AH63" s="28"/>
      <c r="AI63" s="28"/>
      <c r="AJ63" s="28"/>
    </row>
    <row r="64" spans="1:36" ht="12.95" customHeight="1" x14ac:dyDescent="0.2">
      <c r="A64" s="97" t="s">
        <v>76</v>
      </c>
      <c r="B64" s="112"/>
      <c r="C64" s="112"/>
      <c r="D64" s="112"/>
      <c r="E64" s="97" t="s">
        <v>77</v>
      </c>
      <c r="F64" s="112"/>
      <c r="G64" s="112"/>
      <c r="H64" s="113"/>
      <c r="I64" s="112"/>
      <c r="J64" s="113"/>
      <c r="K64" s="112"/>
      <c r="L64" s="113"/>
      <c r="M64" s="112"/>
      <c r="N64" s="112"/>
      <c r="O64" s="112"/>
      <c r="P64" s="112"/>
      <c r="Q64" s="112"/>
      <c r="R64" s="121" t="s">
        <v>79</v>
      </c>
      <c r="T64" s="112"/>
      <c r="U64" s="115"/>
      <c r="V64" s="121" t="s">
        <v>79</v>
      </c>
      <c r="W64" s="112"/>
      <c r="X64" s="112"/>
      <c r="Y64" s="112"/>
      <c r="Z64" s="112"/>
      <c r="AA64" s="112"/>
      <c r="AB64" s="112"/>
      <c r="AC64" s="115"/>
      <c r="AD64" s="114"/>
      <c r="AE64" s="114"/>
      <c r="AF64" s="114"/>
      <c r="AG64"/>
      <c r="AH64" s="7"/>
      <c r="AI64" s="7"/>
      <c r="AJ64" s="7"/>
    </row>
    <row r="65" spans="1:36" ht="5.0999999999999996" customHeight="1" x14ac:dyDescent="0.2">
      <c r="A65" s="112"/>
      <c r="B65" s="112"/>
      <c r="C65" s="112"/>
      <c r="D65" s="112"/>
      <c r="E65" s="112"/>
      <c r="F65" s="112"/>
      <c r="G65" s="112"/>
      <c r="H65" s="113"/>
      <c r="I65" s="112"/>
      <c r="J65" s="113"/>
      <c r="K65" s="112"/>
      <c r="L65" s="113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3"/>
      <c r="AE65" s="3"/>
      <c r="AF65" s="3"/>
      <c r="AG65" s="6"/>
      <c r="AH65" s="7"/>
      <c r="AI65" s="7"/>
      <c r="AJ65" s="7"/>
    </row>
    <row r="66" spans="1:36" ht="11.25" customHeight="1" x14ac:dyDescent="0.2">
      <c r="A66" s="28"/>
      <c r="B66" s="112"/>
      <c r="C66" s="112"/>
      <c r="D66" s="112"/>
      <c r="E66" s="112"/>
      <c r="F66" s="112"/>
      <c r="G66" s="112"/>
      <c r="H66" s="113"/>
      <c r="I66" s="112"/>
      <c r="J66" s="113"/>
      <c r="K66" s="112"/>
      <c r="L66" s="113"/>
      <c r="M66" s="112"/>
      <c r="N66" s="112"/>
      <c r="O66" s="112"/>
      <c r="P66" s="112"/>
      <c r="Q66" s="112"/>
      <c r="R66" s="112"/>
      <c r="S66" s="112"/>
      <c r="T66" s="112"/>
      <c r="U66" s="28"/>
      <c r="V66" s="112"/>
      <c r="W66" s="112"/>
      <c r="X66" s="112"/>
      <c r="Y66" s="112"/>
      <c r="Z66" s="112"/>
      <c r="AA66" s="112"/>
      <c r="AB66" s="112"/>
      <c r="AC66" s="112"/>
      <c r="AD66" s="3"/>
      <c r="AE66" s="3"/>
      <c r="AF66" s="3"/>
      <c r="AG66" s="6"/>
      <c r="AH66" s="7"/>
      <c r="AI66" s="7"/>
      <c r="AJ66" s="7"/>
    </row>
    <row r="67" spans="1:36" ht="11.25" customHeight="1" x14ac:dyDescent="0.2">
      <c r="R67" s="99"/>
      <c r="Y67" s="115"/>
    </row>
    <row r="68" spans="1:36" ht="11.25" customHeight="1" x14ac:dyDescent="0.2">
      <c r="M68" s="99"/>
    </row>
  </sheetData>
  <phoneticPr fontId="1" type="noConversion"/>
  <pageMargins left="0.47244094488188981" right="0.47244094488188981" top="0.47244094488188981" bottom="0.47244094488188981" header="0" footer="0.19685039370078741"/>
  <pageSetup paperSize="9" scale="85" orientation="landscape" r:id="rId1"/>
  <headerFooter alignWithMargins="0">
    <oddFooter>&amp;L&amp;8&amp;D/cam</oddFooter>
  </headerFooter>
  <rowBreaks count="1" manualBreakCount="1">
    <brk id="70" max="35" man="1"/>
  </rowBreaks>
  <colBreaks count="1" manualBreakCount="1">
    <brk id="20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erarbeitung_Ablieferung_Moob_1988-2018"/>
    <f:field ref="objsubject" par="" edit="true" text=""/>
    <f:field ref="objcreatedby" par="" text="Caloz, Monica, BLW"/>
    <f:field ref="objcreatedat" par="" text="10.04.2019 06:33:04"/>
    <f:field ref="objchangedby" par="" text="Caloz, Monica, BLW"/>
    <f:field ref="objmodifiedat" par="" text="10.04.2019 06:33:05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Verarbeitung_Ablieferung_Moob_1988-2018"/>
    <f:field ref="CHPRECONFIG_1_1001_Objektname" par="" edit="true" text="Verarbeitung_Ablieferung_Moob_1988-2018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verarbeitung moob</vt:lpstr>
      <vt:lpstr>'verarbeitung moob'!Druckbereich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Sahli</dc:creator>
  <cp:lastModifiedBy>Caloz Monica BLW</cp:lastModifiedBy>
  <cp:lastPrinted>2025-06-04T06:32:11Z</cp:lastPrinted>
  <dcterms:created xsi:type="dcterms:W3CDTF">2003-08-26T11:40:31Z</dcterms:created>
  <dcterms:modified xsi:type="dcterms:W3CDTF">2025-06-12T11:31:18Z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COO.2101.101.7.1455920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332.21/2004/01440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1440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(FBPP / BLW)</vt:lpwstr>
  </property>
  <property fmtid="{D5CDD505-2E9C-101B-9397-08002B2CF9AE}" pid="17" name="FSC#COOELAK@1.1001:CreatedAt">
    <vt:lpwstr>10.04.2019</vt:lpwstr>
  </property>
  <property fmtid="{D5CDD505-2E9C-101B-9397-08002B2CF9AE}" pid="18" name="FSC#COOELAK@1.1001:OU">
    <vt:lpwstr>x-Spezialkulturen und Weinwirtschaft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*COO.2101.101.7.1455920*</vt:lpwstr>
  </property>
  <property fmtid="{D5CDD505-2E9C-101B-9397-08002B2CF9AE}" pid="21" name="FSC#COOELAK@1.1001:RefBarCode">
    <vt:lpwstr>*COO.2101.101.6.79320*</vt:lpwstr>
  </property>
  <property fmtid="{D5CDD505-2E9C-101B-9397-08002B2CF9AE}" pid="22" name="FSC#COOELAK@1.1001:FileRefBarCode">
    <vt:lpwstr>*332.21/2004/01440*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Pia Schibler</vt:lpwstr>
  </property>
  <property fmtid="{D5CDD505-2E9C-101B-9397-08002B2CF9AE}" pid="25" name="FSC#EVDCFG@15.1400:FileRespOrg">
    <vt:lpwstr>x-Spezialkulturen und Weinwirtschaft</vt:lpwstr>
  </property>
  <property fmtid="{D5CDD505-2E9C-101B-9397-08002B2CF9AE}" pid="26" name="FSC#EVDCFG@15.1400:SalutationGerman">
    <vt:lpwstr>Sektion Spezialkulturen und Weinwirtschaft</vt:lpwstr>
  </property>
  <property fmtid="{D5CDD505-2E9C-101B-9397-08002B2CF9AE}" pid="27" name="FSC#EVDCFG@15.1400:SalutationEnglish">
    <vt:lpwstr>Special Crops and Viticulture Section</vt:lpwstr>
  </property>
  <property fmtid="{D5CDD505-2E9C-101B-9397-08002B2CF9AE}" pid="28" name="FSC#EVDCFG@15.1400:SalutationFrench">
    <vt:lpwstr>Section Cultures spéciales et économie vinicole</vt:lpwstr>
  </property>
  <property fmtid="{D5CDD505-2E9C-101B-9397-08002B2CF9AE}" pid="29" name="FSC#EVDCFG@15.1400:SalutationItalian">
    <vt:lpwstr>Sezione Colture speciali e vitivinicoltura</vt:lpwstr>
  </property>
  <property fmtid="{D5CDD505-2E9C-101B-9397-08002B2CF9AE}" pid="30" name="FSC#EVDCFG@15.1400:FileRespTel">
    <vt:lpwstr/>
  </property>
  <property fmtid="{D5CDD505-2E9C-101B-9397-08002B2CF9AE}" pid="31" name="FSC#EVDCFG@15.1400:FileRespEmail">
    <vt:lpwstr/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Verarbeitung_Ablieferung_Moob_1988-2018</vt:lpwstr>
  </property>
  <property fmtid="{D5CDD505-2E9C-101B-9397-08002B2CF9AE}" pid="35" name="FSC#EVDCFG@15.1400:Dossierref">
    <vt:lpwstr>332.21/2004/01440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/>
  </property>
  <property fmtid="{D5CDD505-2E9C-101B-9397-08002B2CF9AE}" pid="39" name="FSC#EVDCFG@15.1400:FileRespshortsign">
    <vt:lpwstr>sib</vt:lpwstr>
  </property>
  <property fmtid="{D5CDD505-2E9C-101B-9397-08002B2CF9AE}" pid="40" name="FSC#EVDCFG@15.1400:FileRespHome">
    <vt:lpwstr/>
  </property>
  <property fmtid="{D5CDD505-2E9C-101B-9397-08002B2CF9AE}" pid="41" name="FSC#EVDCFG@15.1400:FileRespStreet">
    <vt:lpwstr/>
  </property>
  <property fmtid="{D5CDD505-2E9C-101B-9397-08002B2CF9AE}" pid="42" name="FSC#EVDCFG@15.1400:FileRespZipCode">
    <vt:lpwstr/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SignAcceptedDraft1">
    <vt:lpwstr/>
  </property>
  <property fmtid="{D5CDD505-2E9C-101B-9397-08002B2CF9AE}" pid="49" name="FSC#EVDCFG@15.1400:SignAcceptedDraft1FR">
    <vt:lpwstr/>
  </property>
  <property fmtid="{D5CDD505-2E9C-101B-9397-08002B2CF9AE}" pid="50" name="FSC#EVDCFG@15.1400:SignAcceptedDraft2">
    <vt:lpwstr/>
  </property>
  <property fmtid="{D5CDD505-2E9C-101B-9397-08002B2CF9AE}" pid="51" name="FSC#EVDCFG@15.1400:SignAcceptedDraft2FR">
    <vt:lpwstr/>
  </property>
  <property fmtid="{D5CDD505-2E9C-101B-9397-08002B2CF9AE}" pid="52" name="FSC#EVDCFG@15.1400:SignApproved1">
    <vt:lpwstr/>
  </property>
  <property fmtid="{D5CDD505-2E9C-101B-9397-08002B2CF9AE}" pid="53" name="FSC#EVDCFG@15.1400:SignApproved1FR">
    <vt:lpwstr/>
  </property>
  <property fmtid="{D5CDD505-2E9C-101B-9397-08002B2CF9AE}" pid="54" name="FSC#EVDCFG@15.1400:SignApproved2">
    <vt:lpwstr/>
  </property>
  <property fmtid="{D5CDD505-2E9C-101B-9397-08002B2CF9AE}" pid="55" name="FSC#EVDCFG@15.1400:SignApproved2FR">
    <vt:lpwstr/>
  </property>
  <property fmtid="{D5CDD505-2E9C-101B-9397-08002B2CF9AE}" pid="56" name="FSC#EVDCFG@15.1400:UserFunction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>332.21</vt:lpwstr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/>
  </property>
  <property fmtid="{D5CDD505-2E9C-101B-9397-08002B2CF9AE}" pid="65" name="FSC#COOELAK@1.1001:ProcessResponsiblePhone">
    <vt:lpwstr/>
  </property>
  <property fmtid="{D5CDD505-2E9C-101B-9397-08002B2CF9AE}" pid="66" name="FSC#COOELAK@1.1001:ProcessResponsibleMail">
    <vt:lpwstr/>
  </property>
  <property fmtid="{D5CDD505-2E9C-101B-9397-08002B2CF9AE}" pid="67" name="FSC#COOELAK@1.1001:ProcessResponsibleFax">
    <vt:lpwstr/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332.21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2019-04-10T06:33:04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monica.caloz@blw.admin.ch</vt:lpwstr>
  </property>
  <property fmtid="{D5CDD505-2E9C-101B-9397-08002B2CF9AE}" pid="85" name="FSC#EVDCFG@15.1400:ResponsibleBureau_DE">
    <vt:lpwstr/>
  </property>
  <property fmtid="{D5CDD505-2E9C-101B-9397-08002B2CF9AE}" pid="86" name="FSC#EVDCFG@15.1400:ResponsibleBureau_EN">
    <vt:lpwstr/>
  </property>
  <property fmtid="{D5CDD505-2E9C-101B-9397-08002B2CF9AE}" pid="87" name="FSC#EVDCFG@15.1400:ResponsibleBureau_FR">
    <vt:lpwstr/>
  </property>
  <property fmtid="{D5CDD505-2E9C-101B-9397-08002B2CF9AE}" pid="88" name="FSC#EVDCFG@15.1400:ResponsibleBureau_IT">
    <vt:lpwstr/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/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/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Pia</vt:lpwstr>
  </property>
  <property fmtid="{D5CDD505-2E9C-101B-9397-08002B2CF9AE}" pid="99" name="FSC#EVDCFG@15.1400:ResponsibleEditorSurname">
    <vt:lpwstr>Schibler</vt:lpwstr>
  </property>
  <property fmtid="{D5CDD505-2E9C-101B-9397-08002B2CF9AE}" pid="100" name="FSC#EVDCFG@15.1400:GroupTitle">
    <vt:lpwstr>x-Spezialkulturen und Weinwirtschaft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28.02.2005</vt:lpwstr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2005/002081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2025-06-04T06:23:52Z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f612eaf7-6ff8-4b28-9b82-3a46f4577bb8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</Properties>
</file>