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adb.intra.admin.ch\userhome$\BLW-01\U80836697\data\Documents\"/>
    </mc:Choice>
  </mc:AlternateContent>
  <xr:revisionPtr revIDLastSave="0" documentId="13_ncr:1_{16E25F47-B65A-417D-B653-90D4347AE4B5}" xr6:coauthVersionLast="47" xr6:coauthVersionMax="47" xr10:uidLastSave="{00000000-0000-0000-0000-000000000000}"/>
  <bookViews>
    <workbookView xWindow="28680" yWindow="-120" windowWidth="29040" windowHeight="15720" xr2:uid="{334AAE32-AD71-4783-8422-E57B98866241}"/>
  </bookViews>
  <sheets>
    <sheet name="Varietà robuste di mele" sheetId="1" r:id="rId1"/>
  </sheets>
  <definedNames>
    <definedName name="AccessDatabase" hidden="1">"P:\Daten rio\_Pendent\Formulare AP2011\AP2011 40 Gemeinschaftliche Massnahmen V1.0.mdb"</definedName>
    <definedName name="_xlnm.Print_Area" localSheetId="0">'Varietà robuste di mele'!$A$1:$J$16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H28" i="1"/>
  <c r="F28" i="1"/>
  <c r="D28" i="1"/>
  <c r="I28" i="1" s="1"/>
  <c r="H27" i="1"/>
  <c r="F27" i="1"/>
  <c r="D27" i="1"/>
  <c r="I27" i="1" s="1"/>
  <c r="H26" i="1"/>
  <c r="F26" i="1"/>
  <c r="D26" i="1"/>
  <c r="I26" i="1" s="1"/>
  <c r="H25" i="1"/>
  <c r="F25" i="1"/>
  <c r="D25" i="1"/>
  <c r="I25" i="1" s="1"/>
  <c r="H24" i="1"/>
  <c r="H29" i="1" s="1"/>
  <c r="F24" i="1"/>
  <c r="F29" i="1" s="1"/>
  <c r="D24" i="1"/>
  <c r="B29" i="1" s="1"/>
  <c r="E9" i="1"/>
  <c r="I8" i="1"/>
  <c r="H8" i="1"/>
  <c r="F8" i="1"/>
  <c r="D8" i="1"/>
  <c r="I7" i="1"/>
  <c r="H7" i="1"/>
  <c r="F7" i="1"/>
  <c r="D7" i="1"/>
  <c r="I6" i="1"/>
  <c r="H6" i="1"/>
  <c r="F6" i="1"/>
  <c r="D6" i="1"/>
  <c r="I5" i="1"/>
  <c r="H5" i="1"/>
  <c r="F5" i="1"/>
  <c r="D5" i="1"/>
  <c r="I4" i="1"/>
  <c r="I9" i="1" s="1"/>
  <c r="H4" i="1"/>
  <c r="H9" i="1" s="1"/>
  <c r="F4" i="1"/>
  <c r="F9" i="1" s="1"/>
  <c r="D4" i="1"/>
  <c r="B9" i="1" s="1"/>
  <c r="A36" i="1" l="1"/>
  <c r="I31" i="1"/>
  <c r="I11" i="1"/>
  <c r="A16" i="1"/>
  <c r="J9" i="1"/>
  <c r="I24" i="1"/>
  <c r="I29" i="1" s="1"/>
  <c r="J29" i="1" s="1"/>
  <c r="B36" i="1" l="1"/>
  <c r="F36" i="1" s="1"/>
  <c r="I12" i="1"/>
  <c r="B16" i="1"/>
  <c r="F16" i="1" s="1"/>
  <c r="D16" i="1" l="1"/>
  <c r="I16" i="1" s="1"/>
  <c r="D36" i="1"/>
  <c r="I36" i="1" s="1"/>
  <c r="I32" i="1" s="1"/>
</calcChain>
</file>

<file path=xl/sharedStrings.xml><?xml version="1.0" encoding="utf-8"?>
<sst xmlns="http://schemas.openxmlformats.org/spreadsheetml/2006/main" count="76" uniqueCount="52">
  <si>
    <t>Calcolo dei costi computabili per le varietà robuste di mele</t>
  </si>
  <si>
    <t>Varietà</t>
  </si>
  <si>
    <t>Superficie (ha)</t>
  </si>
  <si>
    <t>N. di alberi</t>
  </si>
  <si>
    <t>Densità (al./ha)</t>
  </si>
  <si>
    <t>Offerta mat. veg.</t>
  </si>
  <si>
    <t>Costo lavoro</t>
  </si>
  <si>
    <t>Costi tutori</t>
  </si>
  <si>
    <t>Totale costi computabili</t>
  </si>
  <si>
    <t>Costi per ha</t>
  </si>
  <si>
    <t>Costi forfettari</t>
  </si>
  <si>
    <t>Costi per il lavoro e per i macchinari per la piantumazione, per albero</t>
  </si>
  <si>
    <t xml:space="preserve">Costi per il materiale, per il lavoro e per i macchinari per il tutore, al pezzo </t>
  </si>
  <si>
    <t>Campi ausiliari</t>
  </si>
  <si>
    <t>Aiuti finanziari per ha</t>
  </si>
  <si>
    <t>Totale</t>
  </si>
  <si>
    <t>Quota max. di aiuti finanziari in %</t>
  </si>
  <si>
    <t>Contributo federale</t>
  </si>
  <si>
    <t>Supplemento al contributo federale (limitato fino al 2030)</t>
  </si>
  <si>
    <t>Contributo cantonale</t>
  </si>
  <si>
    <t>Credito di investimento</t>
  </si>
  <si>
    <t>Calcolo degli aiuti finanziari max.</t>
  </si>
  <si>
    <t>Gli aiuti finanziari forfettari non devono essere ridotti</t>
  </si>
  <si>
    <t>Riduzione aiuti finanziari (%)</t>
  </si>
  <si>
    <t>Contributi max. Conf. e Cantone</t>
  </si>
  <si>
    <t>Credito di investimento max.</t>
  </si>
  <si>
    <t>Totale aiuti finanziari</t>
  </si>
  <si>
    <t xml:space="preserve">Gli aiuti finanziari forfettari vanno ridotti almeno del  </t>
  </si>
  <si>
    <t xml:space="preserve"> % e ammontano al max. a fr. </t>
  </si>
  <si>
    <t>.-.</t>
  </si>
  <si>
    <t>Troppi pochi alberi per ha</t>
  </si>
  <si>
    <t xml:space="preserve">La superficie computabile ammonta a </t>
  </si>
  <si>
    <t xml:space="preserve"> ha</t>
  </si>
  <si>
    <t>"Calcolo esemplificativo"</t>
  </si>
  <si>
    <t>Sì</t>
  </si>
  <si>
    <t>Non</t>
  </si>
  <si>
    <t xml:space="preserve">Totale costi computabili </t>
  </si>
  <si>
    <t>Bonita</t>
  </si>
  <si>
    <t>Varietà di mele</t>
  </si>
  <si>
    <t>Rustica</t>
  </si>
  <si>
    <t>Topaz</t>
  </si>
  <si>
    <t>Coop 43 (Juliet®)</t>
  </si>
  <si>
    <t>SQ 159 (Natyra®, Magic Star®)</t>
  </si>
  <si>
    <t>Ecolette</t>
  </si>
  <si>
    <t>Xeleven (Swing®)</t>
  </si>
  <si>
    <t>Iori</t>
  </si>
  <si>
    <t>Inobi</t>
  </si>
  <si>
    <t>Ladina</t>
  </si>
  <si>
    <t>Topaz (incl. Red Topaz)</t>
  </si>
  <si>
    <t>Calcolo aiuti finanziari max.</t>
  </si>
  <si>
    <t>WUR 037 (Freya®)</t>
  </si>
  <si>
    <t>Wurtwinning (Bloss®)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</si>
</sst>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i/>
      <sz val="9"/>
      <color theme="1" tint="0.499984740745262"/>
      <name val="Arial"/>
      <family val="2"/>
    </font>
    <font>
      <sz val="11"/>
      <color theme="1" tint="0.249977111117893"/>
      <name val="Arial"/>
      <family val="2"/>
    </font>
    <font>
      <b/>
      <sz val="9"/>
      <color theme="1" tint="0.499984740745262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i/>
      <sz val="11"/>
      <color theme="1" tint="0.499984740745262"/>
      <name val="Arial"/>
      <family val="2"/>
    </font>
    <font>
      <i/>
      <sz val="11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b/>
      <i/>
      <sz val="10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E7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1" fillId="0" borderId="0" xfId="1"/>
    <xf numFmtId="0" fontId="4" fillId="0" borderId="1" xfId="1" applyFont="1" applyBorder="1"/>
    <xf numFmtId="0" fontId="3" fillId="0" borderId="2" xfId="1" applyFont="1" applyBorder="1"/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6" fillId="0" borderId="5" xfId="1" applyFont="1" applyBorder="1" applyAlignment="1">
      <alignment horizontal="right"/>
    </xf>
    <xf numFmtId="0" fontId="7" fillId="0" borderId="0" xfId="1" applyFont="1"/>
    <xf numFmtId="0" fontId="8" fillId="0" borderId="0" xfId="1" applyFont="1"/>
    <xf numFmtId="0" fontId="3" fillId="2" borderId="6" xfId="1" applyFont="1" applyFill="1" applyBorder="1" applyProtection="1">
      <protection locked="0"/>
    </xf>
    <xf numFmtId="43" fontId="3" fillId="2" borderId="6" xfId="2" applyFont="1" applyFill="1" applyBorder="1" applyProtection="1">
      <protection locked="0"/>
    </xf>
    <xf numFmtId="164" fontId="3" fillId="2" borderId="6" xfId="2" applyNumberFormat="1" applyFont="1" applyFill="1" applyBorder="1" applyProtection="1">
      <protection locked="0"/>
    </xf>
    <xf numFmtId="164" fontId="3" fillId="0" borderId="6" xfId="2" applyNumberFormat="1" applyFont="1" applyBorder="1" applyProtection="1"/>
    <xf numFmtId="164" fontId="3" fillId="0" borderId="2" xfId="2" applyNumberFormat="1" applyFont="1" applyBorder="1" applyProtection="1"/>
    <xf numFmtId="164" fontId="3" fillId="0" borderId="2" xfId="2" applyNumberFormat="1" applyFont="1" applyBorder="1" applyAlignment="1" applyProtection="1">
      <alignment horizontal="right"/>
    </xf>
    <xf numFmtId="0" fontId="6" fillId="0" borderId="7" xfId="1" applyFont="1" applyBorder="1"/>
    <xf numFmtId="0" fontId="4" fillId="0" borderId="8" xfId="1" applyFont="1" applyBorder="1"/>
    <xf numFmtId="0" fontId="4" fillId="0" borderId="9" xfId="1" applyFont="1" applyBorder="1"/>
    <xf numFmtId="0" fontId="3" fillId="2" borderId="2" xfId="1" applyFont="1" applyFill="1" applyBorder="1" applyProtection="1">
      <protection locked="0"/>
    </xf>
    <xf numFmtId="43" fontId="3" fillId="2" borderId="2" xfId="2" applyFont="1" applyFill="1" applyBorder="1" applyProtection="1">
      <protection locked="0"/>
    </xf>
    <xf numFmtId="164" fontId="3" fillId="2" borderId="2" xfId="2" applyNumberFormat="1" applyFont="1" applyFill="1" applyBorder="1" applyProtection="1">
      <protection locked="0"/>
    </xf>
    <xf numFmtId="0" fontId="4" fillId="0" borderId="10" xfId="1" applyFont="1" applyBorder="1"/>
    <xf numFmtId="0" fontId="4" fillId="0" borderId="11" xfId="1" applyFont="1" applyBorder="1"/>
    <xf numFmtId="0" fontId="9" fillId="0" borderId="0" xfId="1" applyFont="1"/>
    <xf numFmtId="0" fontId="3" fillId="2" borderId="12" xfId="1" applyFont="1" applyFill="1" applyBorder="1" applyProtection="1">
      <protection locked="0"/>
    </xf>
    <xf numFmtId="43" fontId="3" fillId="2" borderId="12" xfId="2" applyFont="1" applyFill="1" applyBorder="1" applyProtection="1">
      <protection locked="0"/>
    </xf>
    <xf numFmtId="164" fontId="3" fillId="2" borderId="12" xfId="2" applyNumberFormat="1" applyFont="1" applyFill="1" applyBorder="1" applyProtection="1">
      <protection locked="0"/>
    </xf>
    <xf numFmtId="164" fontId="3" fillId="0" borderId="12" xfId="2" applyNumberFormat="1" applyFont="1" applyBorder="1" applyProtection="1"/>
    <xf numFmtId="164" fontId="3" fillId="0" borderId="12" xfId="2" applyNumberFormat="1" applyFont="1" applyBorder="1" applyAlignment="1" applyProtection="1">
      <alignment horizontal="right"/>
    </xf>
    <xf numFmtId="0" fontId="6" fillId="0" borderId="11" xfId="1" applyFont="1" applyBorder="1"/>
    <xf numFmtId="164" fontId="4" fillId="0" borderId="9" xfId="2" applyNumberFormat="1" applyFont="1" applyBorder="1" applyProtection="1"/>
    <xf numFmtId="0" fontId="10" fillId="0" borderId="2" xfId="1" applyFont="1" applyBorder="1"/>
    <xf numFmtId="43" fontId="10" fillId="0" borderId="2" xfId="2" applyFont="1" applyBorder="1" applyProtection="1"/>
    <xf numFmtId="164" fontId="10" fillId="0" borderId="2" xfId="2" applyNumberFormat="1" applyFont="1" applyBorder="1" applyProtection="1"/>
    <xf numFmtId="43" fontId="6" fillId="0" borderId="5" xfId="1" applyNumberFormat="1" applyFont="1" applyBorder="1"/>
    <xf numFmtId="0" fontId="4" fillId="0" borderId="13" xfId="1" applyFont="1" applyBorder="1"/>
    <xf numFmtId="0" fontId="4" fillId="0" borderId="14" xfId="1" applyFont="1" applyBorder="1"/>
    <xf numFmtId="43" fontId="3" fillId="0" borderId="0" xfId="2" applyFont="1" applyProtection="1"/>
    <xf numFmtId="164" fontId="3" fillId="0" borderId="0" xfId="2" applyNumberFormat="1" applyFont="1" applyProtection="1"/>
    <xf numFmtId="164" fontId="4" fillId="0" borderId="14" xfId="2" applyNumberFormat="1" applyFont="1" applyBorder="1" applyProtection="1"/>
    <xf numFmtId="0" fontId="3" fillId="0" borderId="15" xfId="1" applyFont="1" applyBorder="1"/>
    <xf numFmtId="0" fontId="3" fillId="0" borderId="16" xfId="1" applyFont="1" applyBorder="1"/>
    <xf numFmtId="0" fontId="10" fillId="0" borderId="17" xfId="1" applyFont="1" applyBorder="1" applyAlignment="1">
      <alignment horizontal="right"/>
    </xf>
    <xf numFmtId="0" fontId="3" fillId="0" borderId="18" xfId="1" applyFont="1" applyBorder="1"/>
    <xf numFmtId="43" fontId="3" fillId="0" borderId="19" xfId="2" applyFont="1" applyFill="1" applyBorder="1" applyProtection="1"/>
    <xf numFmtId="0" fontId="3" fillId="0" borderId="19" xfId="1" applyFont="1" applyBorder="1"/>
    <xf numFmtId="0" fontId="10" fillId="0" borderId="20" xfId="1" quotePrefix="1" applyFont="1" applyBorder="1" applyAlignment="1">
      <alignment horizontal="right"/>
    </xf>
    <xf numFmtId="43" fontId="0" fillId="0" borderId="0" xfId="2" applyFont="1" applyProtection="1"/>
    <xf numFmtId="0" fontId="10" fillId="0" borderId="19" xfId="1" applyFont="1" applyBorder="1"/>
    <xf numFmtId="0" fontId="1" fillId="0" borderId="19" xfId="1" applyBorder="1"/>
    <xf numFmtId="0" fontId="3" fillId="0" borderId="6" xfId="1" applyFont="1" applyBorder="1"/>
    <xf numFmtId="0" fontId="3" fillId="0" borderId="21" xfId="1" applyFont="1" applyBorder="1" applyAlignment="1">
      <alignment horizontal="right"/>
    </xf>
    <xf numFmtId="0" fontId="3" fillId="0" borderId="22" xfId="1" applyFont="1" applyBorder="1" applyAlignment="1">
      <alignment horizontal="right"/>
    </xf>
    <xf numFmtId="0" fontId="3" fillId="0" borderId="23" xfId="1" applyFont="1" applyBorder="1" applyAlignment="1">
      <alignment horizontal="right"/>
    </xf>
    <xf numFmtId="0" fontId="3" fillId="0" borderId="19" xfId="1" applyFont="1" applyBorder="1" applyAlignment="1">
      <alignment horizontal="right"/>
    </xf>
    <xf numFmtId="0" fontId="3" fillId="0" borderId="2" xfId="1" applyFont="1" applyBorder="1" applyAlignment="1">
      <alignment horizontal="right"/>
    </xf>
    <xf numFmtId="43" fontId="3" fillId="0" borderId="2" xfId="1" applyNumberFormat="1" applyFont="1" applyBorder="1"/>
    <xf numFmtId="0" fontId="3" fillId="0" borderId="24" xfId="1" applyFont="1" applyBorder="1" applyAlignment="1">
      <alignment horizontal="right"/>
    </xf>
    <xf numFmtId="0" fontId="3" fillId="0" borderId="25" xfId="1" applyFont="1" applyBorder="1" applyAlignment="1">
      <alignment horizontal="right"/>
    </xf>
    <xf numFmtId="164" fontId="10" fillId="0" borderId="24" xfId="2" applyNumberFormat="1" applyFont="1" applyBorder="1" applyAlignment="1" applyProtection="1">
      <alignment horizontal="right"/>
    </xf>
    <xf numFmtId="164" fontId="10" fillId="0" borderId="25" xfId="2" applyNumberFormat="1" applyFont="1" applyBorder="1" applyAlignment="1" applyProtection="1">
      <alignment horizontal="right"/>
    </xf>
    <xf numFmtId="164" fontId="10" fillId="0" borderId="26" xfId="2" applyNumberFormat="1" applyFont="1" applyBorder="1" applyAlignment="1" applyProtection="1">
      <alignment horizontal="right"/>
    </xf>
    <xf numFmtId="43" fontId="4" fillId="0" borderId="0" xfId="1" applyNumberFormat="1" applyFont="1"/>
    <xf numFmtId="0" fontId="11" fillId="0" borderId="0" xfId="1" applyFont="1"/>
    <xf numFmtId="0" fontId="12" fillId="0" borderId="0" xfId="1" applyFont="1"/>
    <xf numFmtId="0" fontId="6" fillId="0" borderId="0" xfId="1" applyFont="1"/>
    <xf numFmtId="0" fontId="6" fillId="0" borderId="1" xfId="1" applyFont="1" applyBorder="1"/>
    <xf numFmtId="0" fontId="13" fillId="0" borderId="27" xfId="1" applyFont="1" applyBorder="1"/>
    <xf numFmtId="0" fontId="13" fillId="0" borderId="28" xfId="1" applyFont="1" applyBorder="1"/>
    <xf numFmtId="0" fontId="13" fillId="0" borderId="29" xfId="1" applyFont="1" applyBorder="1" applyAlignment="1">
      <alignment horizontal="center"/>
    </xf>
    <xf numFmtId="0" fontId="13" fillId="0" borderId="30" xfId="1" applyFont="1" applyBorder="1" applyAlignment="1">
      <alignment horizontal="center"/>
    </xf>
    <xf numFmtId="0" fontId="13" fillId="0" borderId="30" xfId="1" applyFont="1" applyBorder="1"/>
    <xf numFmtId="0" fontId="13" fillId="3" borderId="31" xfId="1" applyFont="1" applyFill="1" applyBorder="1" applyProtection="1">
      <protection locked="0"/>
    </xf>
    <xf numFmtId="43" fontId="13" fillId="3" borderId="32" xfId="2" applyFont="1" applyFill="1" applyBorder="1" applyProtection="1">
      <protection locked="0"/>
    </xf>
    <xf numFmtId="164" fontId="13" fillId="3" borderId="31" xfId="2" applyNumberFormat="1" applyFont="1" applyFill="1" applyBorder="1" applyProtection="1">
      <protection locked="0"/>
    </xf>
    <xf numFmtId="164" fontId="13" fillId="0" borderId="32" xfId="2" applyNumberFormat="1" applyFont="1" applyBorder="1" applyProtection="1"/>
    <xf numFmtId="164" fontId="13" fillId="0" borderId="5" xfId="2" applyNumberFormat="1" applyFont="1" applyBorder="1" applyProtection="1"/>
    <xf numFmtId="164" fontId="13" fillId="0" borderId="5" xfId="2" applyNumberFormat="1" applyFont="1" applyBorder="1" applyAlignment="1" applyProtection="1">
      <alignment horizontal="right"/>
    </xf>
    <xf numFmtId="0" fontId="8" fillId="0" borderId="0" xfId="1" applyFont="1" applyAlignment="1">
      <alignment vertical="center"/>
    </xf>
    <xf numFmtId="0" fontId="13" fillId="3" borderId="33" xfId="1" applyFont="1" applyFill="1" applyBorder="1" applyProtection="1">
      <protection locked="0"/>
    </xf>
    <xf numFmtId="43" fontId="13" fillId="3" borderId="0" xfId="2" applyFont="1" applyFill="1" applyBorder="1" applyProtection="1">
      <protection locked="0"/>
    </xf>
    <xf numFmtId="164" fontId="13" fillId="3" borderId="33" xfId="2" applyNumberFormat="1" applyFont="1" applyFill="1" applyBorder="1" applyProtection="1">
      <protection locked="0"/>
    </xf>
    <xf numFmtId="164" fontId="13" fillId="0" borderId="0" xfId="2" applyNumberFormat="1" applyFont="1" applyBorder="1" applyProtection="1"/>
    <xf numFmtId="164" fontId="13" fillId="0" borderId="7" xfId="2" applyNumberFormat="1" applyFont="1" applyBorder="1" applyProtection="1"/>
    <xf numFmtId="164" fontId="13" fillId="0" borderId="7" xfId="2" applyNumberFormat="1" applyFont="1" applyBorder="1" applyAlignment="1" applyProtection="1">
      <alignment horizontal="right"/>
    </xf>
    <xf numFmtId="0" fontId="4" fillId="0" borderId="34" xfId="1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0" fontId="14" fillId="0" borderId="36" xfId="1" applyFont="1" applyBorder="1"/>
    <xf numFmtId="43" fontId="14" fillId="0" borderId="1" xfId="2" applyFont="1" applyBorder="1" applyProtection="1"/>
    <xf numFmtId="164" fontId="13" fillId="0" borderId="36" xfId="2" applyNumberFormat="1" applyFont="1" applyBorder="1" applyProtection="1"/>
    <xf numFmtId="164" fontId="13" fillId="0" borderId="1" xfId="2" applyNumberFormat="1" applyFont="1" applyBorder="1" applyProtection="1"/>
    <xf numFmtId="164" fontId="13" fillId="0" borderId="11" xfId="2" applyNumberFormat="1" applyFont="1" applyBorder="1" applyProtection="1"/>
    <xf numFmtId="164" fontId="14" fillId="0" borderId="11" xfId="2" applyNumberFormat="1" applyFont="1" applyBorder="1" applyProtection="1"/>
    <xf numFmtId="43" fontId="6" fillId="0" borderId="11" xfId="1" applyNumberFormat="1" applyFont="1" applyBorder="1"/>
    <xf numFmtId="0" fontId="13" fillId="0" borderId="0" xfId="1" applyFont="1"/>
    <xf numFmtId="43" fontId="13" fillId="0" borderId="0" xfId="2" applyFont="1" applyBorder="1" applyProtection="1"/>
    <xf numFmtId="0" fontId="13" fillId="0" borderId="29" xfId="1" applyFont="1" applyBorder="1"/>
    <xf numFmtId="0" fontId="14" fillId="0" borderId="30" xfId="1" applyFont="1" applyBorder="1" applyAlignment="1">
      <alignment horizontal="right"/>
    </xf>
    <xf numFmtId="0" fontId="13" fillId="0" borderId="37" xfId="1" applyFont="1" applyBorder="1"/>
    <xf numFmtId="43" fontId="13" fillId="0" borderId="1" xfId="2" applyFont="1" applyBorder="1" applyProtection="1"/>
    <xf numFmtId="0" fontId="13" fillId="0" borderId="1" xfId="1" applyFont="1" applyBorder="1"/>
    <xf numFmtId="0" fontId="14" fillId="0" borderId="11" xfId="1" quotePrefix="1" applyFont="1" applyBorder="1" applyAlignment="1">
      <alignment horizontal="right"/>
    </xf>
    <xf numFmtId="0" fontId="14" fillId="0" borderId="0" xfId="1" applyFont="1"/>
    <xf numFmtId="0" fontId="13" fillId="0" borderId="27" xfId="1" applyFont="1" applyBorder="1" applyAlignment="1">
      <alignment horizontal="right"/>
    </xf>
    <xf numFmtId="0" fontId="13" fillId="0" borderId="28" xfId="1" applyFont="1" applyBorder="1" applyAlignment="1">
      <alignment horizontal="right"/>
    </xf>
    <xf numFmtId="0" fontId="13" fillId="0" borderId="30" xfId="1" applyFont="1" applyBorder="1" applyAlignment="1">
      <alignment horizontal="right"/>
    </xf>
    <xf numFmtId="43" fontId="14" fillId="0" borderId="31" xfId="1" applyNumberFormat="1" applyFont="1" applyBorder="1"/>
    <xf numFmtId="0" fontId="14" fillId="0" borderId="31" xfId="1" applyFont="1" applyBorder="1" applyAlignment="1">
      <alignment horizontal="right"/>
    </xf>
    <xf numFmtId="164" fontId="14" fillId="0" borderId="31" xfId="2" applyNumberFormat="1" applyFont="1" applyFill="1" applyBorder="1" applyAlignment="1" applyProtection="1">
      <alignment horizontal="right"/>
    </xf>
    <xf numFmtId="164" fontId="14" fillId="0" borderId="32" xfId="2" applyNumberFormat="1" applyFont="1" applyFill="1" applyBorder="1" applyAlignment="1" applyProtection="1">
      <alignment horizontal="right"/>
    </xf>
    <xf numFmtId="164" fontId="13" fillId="0" borderId="5" xfId="2" applyNumberFormat="1" applyFont="1" applyFill="1" applyBorder="1" applyAlignment="1" applyProtection="1">
      <alignment horizontal="right"/>
    </xf>
    <xf numFmtId="0" fontId="4" fillId="0" borderId="36" xfId="1" applyFont="1" applyBorder="1" applyAlignment="1">
      <alignment vertical="center"/>
    </xf>
  </cellXfs>
  <cellStyles count="3">
    <cellStyle name="Komma 5" xfId="2" xr:uid="{8D6DF7F6-6808-48B8-86B4-2F5C171663B6}"/>
    <cellStyle name="Standard" xfId="0" builtinId="0"/>
    <cellStyle name="Standard 5" xfId="1" xr:uid="{B8D4AA12-E0A3-470F-9C48-ADE6F5EBFA0F}"/>
  </cellStyles>
  <dxfs count="12">
    <dxf>
      <font>
        <color theme="5" tint="0.39994506668294322"/>
      </font>
      <fill>
        <patternFill>
          <bgColor theme="5" tint="0.79998168889431442"/>
        </patternFill>
      </fill>
    </dxf>
    <dxf>
      <font>
        <color theme="5" tint="0.39994506668294322"/>
      </font>
      <fill>
        <patternFill>
          <bgColor theme="5" tint="0.79998168889431442"/>
        </patternFill>
      </fill>
    </dxf>
    <dxf>
      <font>
        <color theme="5" tint="0.39994506668294322"/>
      </font>
      <fill>
        <patternFill>
          <bgColor theme="5" tint="0.79998168889431442"/>
        </patternFill>
      </fill>
    </dxf>
    <dxf>
      <font>
        <color theme="5" tint="0.39994506668294322"/>
      </font>
      <fill>
        <patternFill>
          <bgColor theme="5" tint="0.79998168889431442"/>
        </patternFill>
      </fill>
    </dxf>
    <dxf>
      <font>
        <color theme="5" tint="0.39994506668294322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theme="5" tint="0.39994506668294322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43B40-2506-4938-ABA0-D4DE496EB86D}">
  <dimension ref="A1:N36"/>
  <sheetViews>
    <sheetView showGridLines="0" showRowColHeaders="0" tabSelected="1" zoomScaleNormal="100" zoomScaleSheetLayoutView="100" workbookViewId="0">
      <selection activeCell="A4" sqref="A4"/>
    </sheetView>
  </sheetViews>
  <sheetFormatPr baseColWidth="10" defaultColWidth="11" defaultRowHeight="14.25" x14ac:dyDescent="0.2"/>
  <cols>
    <col min="1" max="1" width="24" style="5" customWidth="1"/>
    <col min="2" max="2" width="11.625" style="5" customWidth="1"/>
    <col min="3" max="3" width="11.5" style="5" bestFit="1" customWidth="1"/>
    <col min="4" max="4" width="11.875" style="5" customWidth="1"/>
    <col min="5" max="5" width="12.875" style="5" bestFit="1" customWidth="1"/>
    <col min="6" max="6" width="12.75" style="5" bestFit="1" customWidth="1"/>
    <col min="7" max="7" width="4.625" style="5" customWidth="1"/>
    <col min="8" max="8" width="10.125" style="5" bestFit="1" customWidth="1"/>
    <col min="9" max="9" width="20.125" style="5" customWidth="1"/>
    <col min="10" max="10" width="10.375" style="3" bestFit="1" customWidth="1"/>
    <col min="11" max="11" width="5" style="5" customWidth="1"/>
    <col min="12" max="12" width="49" style="4" customWidth="1"/>
    <col min="13" max="13" width="11" style="4"/>
    <col min="14" max="16384" width="11" style="5"/>
  </cols>
  <sheetData>
    <row r="1" spans="1:14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K1" s="4"/>
    </row>
    <row r="2" spans="1:14" x14ac:dyDescent="0.2">
      <c r="A2" s="2"/>
      <c r="B2" s="2"/>
      <c r="C2" s="2"/>
      <c r="D2" s="2"/>
      <c r="E2" s="2"/>
      <c r="F2" s="2"/>
      <c r="G2" s="2"/>
      <c r="H2" s="2"/>
      <c r="I2" s="2"/>
      <c r="J2" s="6"/>
      <c r="K2" s="4"/>
    </row>
    <row r="3" spans="1:14" x14ac:dyDescent="0.2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9"/>
      <c r="I3" s="7" t="s">
        <v>8</v>
      </c>
      <c r="J3" s="10" t="s">
        <v>9</v>
      </c>
      <c r="K3" s="11"/>
      <c r="L3" s="12" t="s">
        <v>10</v>
      </c>
      <c r="M3" s="3"/>
    </row>
    <row r="4" spans="1:14" x14ac:dyDescent="0.2">
      <c r="A4" s="13"/>
      <c r="B4" s="14"/>
      <c r="C4" s="15"/>
      <c r="D4" s="16" t="str">
        <f>IF(C4="","",C4/B4)</f>
        <v/>
      </c>
      <c r="E4" s="15"/>
      <c r="F4" s="16" t="str">
        <f>IF(C4="","",C4*$M$4)</f>
        <v/>
      </c>
      <c r="G4" s="15"/>
      <c r="H4" s="17" t="str">
        <f>IF(G4=$L$21,C4*$M$5,"")</f>
        <v/>
      </c>
      <c r="I4" s="18" t="str">
        <f>IF(C4="","",IF(D4&lt;300,$L$18,SUM(E4:H4)))</f>
        <v/>
      </c>
      <c r="J4" s="19"/>
      <c r="K4" s="11"/>
      <c r="L4" s="20" t="s">
        <v>11</v>
      </c>
      <c r="M4" s="21">
        <v>5</v>
      </c>
    </row>
    <row r="5" spans="1:14" x14ac:dyDescent="0.2">
      <c r="A5" s="22"/>
      <c r="B5" s="23"/>
      <c r="C5" s="24"/>
      <c r="D5" s="17" t="str">
        <f>IF(C5="","",C5/B5)</f>
        <v/>
      </c>
      <c r="E5" s="24"/>
      <c r="F5" s="17" t="str">
        <f>IF(C5="","",C5*$M$4)</f>
        <v/>
      </c>
      <c r="G5" s="24"/>
      <c r="H5" s="17" t="str">
        <f>IF(G5=$L$21,C5*$M$5,"")</f>
        <v/>
      </c>
      <c r="I5" s="18" t="str">
        <f>IF(C5="","",IF(D5&lt;300,$L$18,SUM(E5:H5)))</f>
        <v/>
      </c>
      <c r="J5" s="19"/>
      <c r="K5" s="11"/>
      <c r="L5" s="25" t="s">
        <v>12</v>
      </c>
      <c r="M5" s="26">
        <v>2</v>
      </c>
    </row>
    <row r="6" spans="1:14" x14ac:dyDescent="0.2">
      <c r="A6" s="22"/>
      <c r="B6" s="23"/>
      <c r="C6" s="24"/>
      <c r="D6" s="17" t="str">
        <f>IF(C6="","",C6/B6)</f>
        <v/>
      </c>
      <c r="E6" s="24"/>
      <c r="F6" s="17" t="str">
        <f>IF(C6="","",C6*$M$4)</f>
        <v/>
      </c>
      <c r="G6" s="24"/>
      <c r="H6" s="17" t="str">
        <f>IF(G6=$L$21,C6*$M$5,"")</f>
        <v/>
      </c>
      <c r="I6" s="18" t="str">
        <f>IF(C6="","",IF(D6&lt;300,$L$18,SUM(E6:H6)))</f>
        <v/>
      </c>
      <c r="J6" s="19"/>
      <c r="K6" s="11"/>
      <c r="L6" s="3"/>
      <c r="M6" s="3"/>
    </row>
    <row r="7" spans="1:14" x14ac:dyDescent="0.2">
      <c r="A7" s="22"/>
      <c r="B7" s="23"/>
      <c r="C7" s="24"/>
      <c r="D7" s="17" t="str">
        <f>IF(C7="","",C7/B7)</f>
        <v/>
      </c>
      <c r="E7" s="24"/>
      <c r="F7" s="17" t="str">
        <f>IF(C7="","",C7*$M$4)</f>
        <v/>
      </c>
      <c r="G7" s="24"/>
      <c r="H7" s="17" t="str">
        <f>IF(G7=$L$21,C7*$M$5,"")</f>
        <v/>
      </c>
      <c r="I7" s="18" t="str">
        <f>IF(C7="","",IF(D7&lt;300,$L$18,SUM(E7:H7)))</f>
        <v/>
      </c>
      <c r="J7" s="19"/>
      <c r="K7" s="11"/>
      <c r="L7" s="12" t="s">
        <v>13</v>
      </c>
      <c r="M7" s="3"/>
      <c r="N7" s="27"/>
    </row>
    <row r="8" spans="1:14" x14ac:dyDescent="0.2">
      <c r="A8" s="28"/>
      <c r="B8" s="29"/>
      <c r="C8" s="30"/>
      <c r="D8" s="31" t="str">
        <f>IF(C8="","",C8/B8)</f>
        <v/>
      </c>
      <c r="E8" s="30"/>
      <c r="F8" s="31" t="str">
        <f>IF(C8="","",C8*$M$4)</f>
        <v/>
      </c>
      <c r="G8" s="30"/>
      <c r="H8" s="17" t="str">
        <f>IF(G8=$L$21,C8*$M$5,"")</f>
        <v/>
      </c>
      <c r="I8" s="32" t="str">
        <f>IF(C8="","",IF(D8&lt;300,$L$18,SUM(E8:H8)))</f>
        <v/>
      </c>
      <c r="J8" s="33"/>
      <c r="K8" s="11"/>
      <c r="L8" s="20" t="s">
        <v>14</v>
      </c>
      <c r="M8" s="34">
        <v>28000</v>
      </c>
      <c r="N8" s="27"/>
    </row>
    <row r="9" spans="1:14" x14ac:dyDescent="0.2">
      <c r="A9" s="35" t="s">
        <v>15</v>
      </c>
      <c r="B9" s="36">
        <f>IF(D4&gt;=300,B4,0)+IF(D5&gt;=300,B5,0)+IF(D6&gt;=300,B6,0)+IF(D7&gt;=300,B7,0)+IF(D8&gt;=300,B8,0)</f>
        <v>0</v>
      </c>
      <c r="C9" s="17"/>
      <c r="D9" s="17"/>
      <c r="E9" s="17">
        <f>SUM(E4:E8)</f>
        <v>0</v>
      </c>
      <c r="F9" s="17">
        <f>SUM(F4:F8)</f>
        <v>0</v>
      </c>
      <c r="G9" s="17"/>
      <c r="H9" s="17">
        <f>SUM(H4:H8)</f>
        <v>0</v>
      </c>
      <c r="I9" s="37">
        <f>SUM(I4:I8)</f>
        <v>0</v>
      </c>
      <c r="J9" s="38" t="e">
        <f>I9/B9</f>
        <v>#DIV/0!</v>
      </c>
      <c r="K9" s="11"/>
      <c r="L9" s="39" t="s">
        <v>16</v>
      </c>
      <c r="M9" s="40">
        <v>85</v>
      </c>
      <c r="N9" s="27"/>
    </row>
    <row r="10" spans="1:14" x14ac:dyDescent="0.2">
      <c r="A10" s="2"/>
      <c r="B10" s="41"/>
      <c r="C10" s="42"/>
      <c r="D10" s="42"/>
      <c r="E10" s="42"/>
      <c r="F10" s="42"/>
      <c r="G10" s="42"/>
      <c r="H10" s="42"/>
      <c r="I10" s="42"/>
      <c r="K10" s="11"/>
      <c r="L10" s="39" t="s">
        <v>17</v>
      </c>
      <c r="M10" s="43">
        <v>7000</v>
      </c>
      <c r="N10" s="27"/>
    </row>
    <row r="11" spans="1:14" x14ac:dyDescent="0.2">
      <c r="A11" s="44"/>
      <c r="B11" s="45"/>
      <c r="C11" s="45"/>
      <c r="D11" s="45"/>
      <c r="E11" s="45"/>
      <c r="F11" s="45"/>
      <c r="G11" s="45"/>
      <c r="H11" s="45"/>
      <c r="I11" s="46" t="b">
        <f>IF(B9&gt;0,L19&amp;B9&amp;L20)</f>
        <v>0</v>
      </c>
      <c r="K11" s="11"/>
      <c r="L11" s="39" t="s">
        <v>18</v>
      </c>
      <c r="M11" s="43">
        <v>7000</v>
      </c>
      <c r="N11" s="27"/>
    </row>
    <row r="12" spans="1:14" x14ac:dyDescent="0.2">
      <c r="A12" s="47"/>
      <c r="B12" s="48"/>
      <c r="C12" s="49"/>
      <c r="D12" s="49"/>
      <c r="E12" s="49"/>
      <c r="F12" s="49"/>
      <c r="G12" s="49"/>
      <c r="H12" s="49"/>
      <c r="I12" s="50" t="e">
        <f>IF((M8*100/J9)&lt;M9,L14,L15&amp;B16&amp;L16&amp;I16&amp;L17)</f>
        <v>#DIV/0!</v>
      </c>
      <c r="K12" s="11"/>
      <c r="L12" s="39" t="s">
        <v>19</v>
      </c>
      <c r="M12" s="43">
        <v>7000</v>
      </c>
      <c r="N12" s="27"/>
    </row>
    <row r="13" spans="1:14" x14ac:dyDescent="0.2">
      <c r="B13" s="51"/>
      <c r="K13" s="4"/>
      <c r="L13" s="39" t="s">
        <v>20</v>
      </c>
      <c r="M13" s="43">
        <v>7000</v>
      </c>
    </row>
    <row r="14" spans="1:14" x14ac:dyDescent="0.2">
      <c r="A14" s="52" t="s">
        <v>21</v>
      </c>
      <c r="B14" s="53"/>
      <c r="C14" s="53"/>
      <c r="D14" s="53"/>
      <c r="E14" s="53"/>
      <c r="F14" s="53"/>
      <c r="G14" s="53"/>
      <c r="H14" s="53"/>
      <c r="I14" s="53"/>
      <c r="L14" s="39" t="s">
        <v>22</v>
      </c>
      <c r="M14" s="40"/>
    </row>
    <row r="15" spans="1:14" x14ac:dyDescent="0.2">
      <c r="A15" s="54" t="s">
        <v>2</v>
      </c>
      <c r="B15" s="55" t="s">
        <v>23</v>
      </c>
      <c r="C15" s="56"/>
      <c r="D15" s="57" t="s">
        <v>24</v>
      </c>
      <c r="E15" s="56"/>
      <c r="F15" s="55" t="s">
        <v>25</v>
      </c>
      <c r="G15" s="58"/>
      <c r="H15" s="56"/>
      <c r="I15" s="59" t="s">
        <v>26</v>
      </c>
      <c r="L15" s="39" t="s">
        <v>27</v>
      </c>
      <c r="M15" s="40"/>
    </row>
    <row r="16" spans="1:14" x14ac:dyDescent="0.2">
      <c r="A16" s="60">
        <f>B9</f>
        <v>0</v>
      </c>
      <c r="B16" s="61" t="e">
        <f>IF(ROUNDUP(100-(J9*M9/M8),2)&gt;0,ROUNDUP(100-(J9*M9/M8),2),0)</f>
        <v>#DIV/0!</v>
      </c>
      <c r="C16" s="62"/>
      <c r="D16" s="63" t="e">
        <f>2*ROUNDDOWN((A16*(M10+M11+M12)*(100-B16)/100)/2,0)</f>
        <v>#DIV/0!</v>
      </c>
      <c r="E16" s="64"/>
      <c r="F16" s="63" t="e">
        <f>ROUNDDOWN(A16*M13*(100-B16)/100,0)</f>
        <v>#DIV/0!</v>
      </c>
      <c r="G16" s="65"/>
      <c r="H16" s="64"/>
      <c r="I16" s="18" t="e">
        <f>D16+F16</f>
        <v>#DIV/0!</v>
      </c>
      <c r="L16" s="39" t="s">
        <v>28</v>
      </c>
      <c r="M16" s="40"/>
    </row>
    <row r="17" spans="1:13" x14ac:dyDescent="0.2">
      <c r="A17" s="2"/>
      <c r="B17" s="2"/>
      <c r="C17" s="2"/>
      <c r="D17" s="2"/>
      <c r="E17" s="2"/>
      <c r="F17" s="2"/>
      <c r="G17" s="2"/>
      <c r="H17" s="2"/>
      <c r="I17" s="2"/>
      <c r="J17" s="66"/>
      <c r="L17" s="39" t="s">
        <v>29</v>
      </c>
      <c r="M17" s="40"/>
    </row>
    <row r="18" spans="1:13" x14ac:dyDescent="0.2">
      <c r="A18" s="2"/>
      <c r="B18" s="2"/>
      <c r="C18" s="2"/>
      <c r="D18" s="2"/>
      <c r="E18" s="2"/>
      <c r="F18" s="2"/>
      <c r="G18" s="2"/>
      <c r="H18" s="2"/>
      <c r="I18" s="2"/>
      <c r="L18" s="39" t="s">
        <v>30</v>
      </c>
      <c r="M18" s="40"/>
    </row>
    <row r="19" spans="1:13" x14ac:dyDescent="0.2">
      <c r="L19" s="39" t="s">
        <v>31</v>
      </c>
      <c r="M19" s="40"/>
    </row>
    <row r="20" spans="1:13" x14ac:dyDescent="0.2">
      <c r="L20" s="39" t="s">
        <v>32</v>
      </c>
      <c r="M20" s="40"/>
    </row>
    <row r="21" spans="1:13" x14ac:dyDescent="0.2">
      <c r="A21" s="67" t="s">
        <v>33</v>
      </c>
      <c r="B21" s="68"/>
      <c r="C21" s="68"/>
      <c r="D21" s="68"/>
      <c r="E21" s="68"/>
      <c r="F21" s="68"/>
      <c r="G21" s="68"/>
      <c r="H21" s="68"/>
      <c r="I21" s="68"/>
      <c r="J21" s="69"/>
      <c r="L21" s="39" t="s">
        <v>34</v>
      </c>
      <c r="M21" s="40"/>
    </row>
    <row r="22" spans="1:13" x14ac:dyDescent="0.2">
      <c r="A22" s="68"/>
      <c r="B22" s="68"/>
      <c r="C22" s="68"/>
      <c r="D22" s="68"/>
      <c r="E22" s="68"/>
      <c r="F22" s="68"/>
      <c r="G22" s="68"/>
      <c r="H22" s="68"/>
      <c r="I22" s="68"/>
      <c r="J22" s="70"/>
      <c r="L22" s="25" t="s">
        <v>35</v>
      </c>
      <c r="M22" s="26"/>
    </row>
    <row r="23" spans="1:13" x14ac:dyDescent="0.2">
      <c r="A23" s="71" t="s">
        <v>1</v>
      </c>
      <c r="B23" s="72" t="s">
        <v>2</v>
      </c>
      <c r="C23" s="71" t="s">
        <v>3</v>
      </c>
      <c r="D23" s="72" t="s">
        <v>4</v>
      </c>
      <c r="E23" s="71" t="s">
        <v>5</v>
      </c>
      <c r="F23" s="72" t="s">
        <v>6</v>
      </c>
      <c r="G23" s="73" t="s">
        <v>7</v>
      </c>
      <c r="H23" s="74"/>
      <c r="I23" s="75" t="s">
        <v>36</v>
      </c>
      <c r="J23" s="10" t="s">
        <v>9</v>
      </c>
    </row>
    <row r="24" spans="1:13" x14ac:dyDescent="0.2">
      <c r="A24" s="76" t="s">
        <v>37</v>
      </c>
      <c r="B24" s="77">
        <v>0.2</v>
      </c>
      <c r="C24" s="78">
        <v>500</v>
      </c>
      <c r="D24" s="79">
        <f>IF(C24="","",C24/B24)</f>
        <v>2500</v>
      </c>
      <c r="E24" s="78">
        <v>4500</v>
      </c>
      <c r="F24" s="79">
        <f>IF(C24="","",C24*$M$4)</f>
        <v>2500</v>
      </c>
      <c r="G24" s="78" t="s">
        <v>34</v>
      </c>
      <c r="H24" s="80">
        <f>IF(G24=$L$21,C24*$M$5,"")</f>
        <v>1000</v>
      </c>
      <c r="I24" s="81">
        <f>IF(C24="","",IF(D24&lt;300,$L$18,SUM(E24:H24)))</f>
        <v>8000</v>
      </c>
      <c r="J24" s="19"/>
      <c r="L24" s="82" t="s">
        <v>38</v>
      </c>
    </row>
    <row r="25" spans="1:13" x14ac:dyDescent="0.2">
      <c r="A25" s="83" t="s">
        <v>39</v>
      </c>
      <c r="B25" s="84">
        <v>0.1</v>
      </c>
      <c r="C25" s="85">
        <v>200</v>
      </c>
      <c r="D25" s="86">
        <f>IF(C25="","",C25/B25)</f>
        <v>2000</v>
      </c>
      <c r="E25" s="85">
        <v>1800</v>
      </c>
      <c r="F25" s="86">
        <f>IF(C25="","",C25*$M$4)</f>
        <v>1000</v>
      </c>
      <c r="G25" s="85" t="s">
        <v>35</v>
      </c>
      <c r="H25" s="87" t="str">
        <f>IF(G25=$L$21,C25*$M$5,"")</f>
        <v/>
      </c>
      <c r="I25" s="88">
        <f>IF(C25="","",IF(D25&lt;300,$L$18,SUM(E25:H25)))</f>
        <v>2800</v>
      </c>
      <c r="J25" s="19"/>
      <c r="L25" s="89" t="s">
        <v>37</v>
      </c>
    </row>
    <row r="26" spans="1:13" x14ac:dyDescent="0.2">
      <c r="A26" s="76" t="s">
        <v>40</v>
      </c>
      <c r="B26" s="77">
        <v>2</v>
      </c>
      <c r="C26" s="78">
        <v>4000</v>
      </c>
      <c r="D26" s="79">
        <f>IF(C26="","",C26/B26)</f>
        <v>2000</v>
      </c>
      <c r="E26" s="78">
        <v>18000</v>
      </c>
      <c r="F26" s="79">
        <f>IF(C26="","",C26*$M$4)</f>
        <v>20000</v>
      </c>
      <c r="G26" s="78" t="s">
        <v>34</v>
      </c>
      <c r="H26" s="80">
        <f>IF(G26=$L$21,C26*$M$5,"")</f>
        <v>8000</v>
      </c>
      <c r="I26" s="81">
        <f>IF(C26="","",IF(D26&lt;300,$L$18,SUM(E26:H26)))</f>
        <v>46000</v>
      </c>
      <c r="J26" s="19"/>
      <c r="L26" s="90" t="s">
        <v>41</v>
      </c>
    </row>
    <row r="27" spans="1:13" x14ac:dyDescent="0.2">
      <c r="A27" s="83" t="s">
        <v>42</v>
      </c>
      <c r="B27" s="84">
        <v>1</v>
      </c>
      <c r="C27" s="85">
        <v>299</v>
      </c>
      <c r="D27" s="86">
        <f>IF(C27="","",C27/B27)</f>
        <v>299</v>
      </c>
      <c r="E27" s="85">
        <v>2691</v>
      </c>
      <c r="F27" s="86">
        <f>IF(C27="","",C27*$M$4)</f>
        <v>1495</v>
      </c>
      <c r="G27" s="85" t="s">
        <v>34</v>
      </c>
      <c r="H27" s="87">
        <f>IF(G27=$L$21,C27*$M$5,"")</f>
        <v>598</v>
      </c>
      <c r="I27" s="88" t="str">
        <f>IF(C27="","",IF(D27&lt;300,$L$18,SUM(E27:H27)))</f>
        <v>Troppi pochi alberi per ha</v>
      </c>
      <c r="J27" s="19"/>
      <c r="L27" s="90" t="s">
        <v>43</v>
      </c>
    </row>
    <row r="28" spans="1:13" x14ac:dyDescent="0.2">
      <c r="A28" s="76" t="s">
        <v>44</v>
      </c>
      <c r="B28" s="77">
        <v>1</v>
      </c>
      <c r="C28" s="78">
        <v>3000</v>
      </c>
      <c r="D28" s="79">
        <f>IF(C28="","",C28/B28)</f>
        <v>3000</v>
      </c>
      <c r="E28" s="78">
        <v>27000</v>
      </c>
      <c r="F28" s="79">
        <f>IF(C28="","",C28*$M$4)</f>
        <v>15000</v>
      </c>
      <c r="G28" s="78" t="s">
        <v>34</v>
      </c>
      <c r="H28" s="80">
        <f>IF(G28=$L$21,C28*$M$5,"")</f>
        <v>6000</v>
      </c>
      <c r="I28" s="81">
        <f>IF(C28="","",IF(D28&lt;300,$L$18,SUM(E28:H28)))</f>
        <v>48000</v>
      </c>
      <c r="J28" s="33"/>
      <c r="L28" s="90" t="s">
        <v>45</v>
      </c>
    </row>
    <row r="29" spans="1:13" x14ac:dyDescent="0.2">
      <c r="A29" s="91" t="s">
        <v>15</v>
      </c>
      <c r="B29" s="92">
        <f>IF(D24&gt;=300,B24,0)+IF(D25&gt;=300,B25,0)+IF(D26&gt;=300,B26,0)+IF(D27&gt;=300,B27,0)+IF(D28&gt;=300,B28,0)</f>
        <v>3.3</v>
      </c>
      <c r="C29" s="93"/>
      <c r="D29" s="94"/>
      <c r="E29" s="93">
        <f>SUM(E24:E28)</f>
        <v>53991</v>
      </c>
      <c r="F29" s="94">
        <f>SUM(F24:F28)</f>
        <v>39995</v>
      </c>
      <c r="G29" s="93"/>
      <c r="H29" s="95">
        <f>SUM(H24:H28)</f>
        <v>15598</v>
      </c>
      <c r="I29" s="96">
        <f>SUM(I24:I28)</f>
        <v>104800</v>
      </c>
      <c r="J29" s="97">
        <f>ROUNDDOWN(I29/B29,0)</f>
        <v>31757</v>
      </c>
      <c r="L29" s="90" t="s">
        <v>46</v>
      </c>
    </row>
    <row r="30" spans="1:13" x14ac:dyDescent="0.2">
      <c r="A30" s="98"/>
      <c r="B30" s="99"/>
      <c r="C30" s="86"/>
      <c r="D30" s="86"/>
      <c r="E30" s="86"/>
      <c r="F30" s="86"/>
      <c r="G30" s="86"/>
      <c r="H30" s="86"/>
      <c r="I30" s="86"/>
      <c r="J30" s="69"/>
      <c r="L30" s="90" t="s">
        <v>47</v>
      </c>
    </row>
    <row r="31" spans="1:13" x14ac:dyDescent="0.2">
      <c r="A31" s="100"/>
      <c r="B31" s="72"/>
      <c r="C31" s="72"/>
      <c r="D31" s="72"/>
      <c r="E31" s="72"/>
      <c r="F31" s="72"/>
      <c r="G31" s="72"/>
      <c r="H31" s="72"/>
      <c r="I31" s="101" t="str">
        <f>IF(B29&gt;0,L19&amp;B29&amp;L20)</f>
        <v>La superficie computabile ammonta a 3.3 ha</v>
      </c>
      <c r="J31" s="69"/>
      <c r="L31" s="90" t="s">
        <v>39</v>
      </c>
    </row>
    <row r="32" spans="1:13" x14ac:dyDescent="0.2">
      <c r="A32" s="102"/>
      <c r="B32" s="103"/>
      <c r="C32" s="104"/>
      <c r="D32" s="104"/>
      <c r="E32" s="104"/>
      <c r="F32" s="104"/>
      <c r="G32" s="104"/>
      <c r="H32" s="104"/>
      <c r="I32" s="105" t="str">
        <f>IF((M8*100/J29)&lt;M9,L14,L15&amp;B36&amp;L16&amp;I36&amp;L17)</f>
        <v>Gli aiuti finanziari forfettari vanno ridotti almeno del  3.6 % e ammontano al max. a fr. 89072.-.</v>
      </c>
      <c r="J32" s="69"/>
      <c r="L32" s="90" t="s">
        <v>42</v>
      </c>
    </row>
    <row r="33" spans="1:12" x14ac:dyDescent="0.2">
      <c r="A33" s="68"/>
      <c r="B33" s="68"/>
      <c r="C33" s="68"/>
      <c r="D33" s="68"/>
      <c r="E33" s="68"/>
      <c r="F33" s="68"/>
      <c r="G33" s="68"/>
      <c r="H33" s="68"/>
      <c r="I33" s="68"/>
      <c r="J33" s="69"/>
      <c r="L33" s="90" t="s">
        <v>48</v>
      </c>
    </row>
    <row r="34" spans="1:12" x14ac:dyDescent="0.2">
      <c r="A34" s="106" t="s">
        <v>49</v>
      </c>
      <c r="B34" s="68"/>
      <c r="C34" s="68"/>
      <c r="D34" s="68"/>
      <c r="E34" s="68"/>
      <c r="F34" s="68"/>
      <c r="G34" s="68"/>
      <c r="H34" s="68"/>
      <c r="I34" s="68"/>
      <c r="J34" s="69"/>
      <c r="L34" s="90" t="s">
        <v>50</v>
      </c>
    </row>
    <row r="35" spans="1:12" x14ac:dyDescent="0.2">
      <c r="A35" s="71" t="s">
        <v>2</v>
      </c>
      <c r="B35" s="107" t="s">
        <v>23</v>
      </c>
      <c r="C35" s="107"/>
      <c r="D35" s="107" t="s">
        <v>24</v>
      </c>
      <c r="E35" s="107"/>
      <c r="F35" s="107" t="s">
        <v>25</v>
      </c>
      <c r="G35" s="108"/>
      <c r="H35" s="107"/>
      <c r="I35" s="109" t="s">
        <v>26</v>
      </c>
      <c r="J35" s="69"/>
      <c r="L35" s="90" t="s">
        <v>51</v>
      </c>
    </row>
    <row r="36" spans="1:12" x14ac:dyDescent="0.2">
      <c r="A36" s="110">
        <f>B29</f>
        <v>3.3</v>
      </c>
      <c r="B36" s="111">
        <f>IF(ROUNDUP(100-(J29*M9/M8),2)&gt;0,ROUNDUP(100-(J29*M9/M8),2),0)</f>
        <v>3.5999999999999996</v>
      </c>
      <c r="C36" s="111"/>
      <c r="D36" s="112">
        <f>2*ROUNDDOWN((A36*(M10+M11+M12)*(100-B36)/100)/2,0)</f>
        <v>66804</v>
      </c>
      <c r="E36" s="112"/>
      <c r="F36" s="112">
        <f>ROUNDDOWN(A36*M13*(100-B36)/100,0)</f>
        <v>22268</v>
      </c>
      <c r="G36" s="113"/>
      <c r="H36" s="112"/>
      <c r="I36" s="114">
        <f>D36+F36</f>
        <v>89072</v>
      </c>
      <c r="J36" s="69"/>
      <c r="L36" s="115" t="s">
        <v>44</v>
      </c>
    </row>
  </sheetData>
  <sheetProtection algorithmName="SHA-512" hashValue="s8wQ/3LIuyx48o7ZDqiTYvfDFWUl/HDv8ReRPdE0qM3hMLMrmKiF8PPBju1dF5s5TTgPBrbV+iE3ECX3H3bF/A==" saltValue="wWjKWeI8VJQHF9/ViFG7aQ==" spinCount="100000" sheet="1" objects="1" scenarios="1"/>
  <mergeCells count="14">
    <mergeCell ref="G23:H23"/>
    <mergeCell ref="B35:C35"/>
    <mergeCell ref="D35:E35"/>
    <mergeCell ref="F35:H35"/>
    <mergeCell ref="B36:C36"/>
    <mergeCell ref="D36:E36"/>
    <mergeCell ref="F36:H36"/>
    <mergeCell ref="G3:H3"/>
    <mergeCell ref="B15:C15"/>
    <mergeCell ref="D15:E15"/>
    <mergeCell ref="F15:H15"/>
    <mergeCell ref="B16:C16"/>
    <mergeCell ref="D16:E16"/>
    <mergeCell ref="F16:H16"/>
  </mergeCells>
  <conditionalFormatting sqref="A12:I12">
    <cfRule type="expression" dxfId="11" priority="1">
      <formula>($M$8*100/$J$9)&gt;$M$9</formula>
    </cfRule>
  </conditionalFormatting>
  <conditionalFormatting sqref="A32:I32">
    <cfRule type="expression" dxfId="10" priority="2">
      <formula>($M$8*100/$J$29)&gt;$M$9</formula>
    </cfRule>
  </conditionalFormatting>
  <conditionalFormatting sqref="I4">
    <cfRule type="expression" dxfId="9" priority="12">
      <formula>$D$4&lt;300</formula>
    </cfRule>
  </conditionalFormatting>
  <conditionalFormatting sqref="I5">
    <cfRule type="expression" dxfId="8" priority="11">
      <formula>$D$5&lt;300</formula>
    </cfRule>
  </conditionalFormatting>
  <conditionalFormatting sqref="I6">
    <cfRule type="expression" dxfId="7" priority="10">
      <formula>$D$6&lt;300</formula>
    </cfRule>
  </conditionalFormatting>
  <conditionalFormatting sqref="I7">
    <cfRule type="expression" dxfId="6" priority="3">
      <formula>$D$7&lt;300</formula>
    </cfRule>
  </conditionalFormatting>
  <conditionalFormatting sqref="I8">
    <cfRule type="expression" dxfId="5" priority="9">
      <formula>$D$8&lt;300</formula>
    </cfRule>
  </conditionalFormatting>
  <conditionalFormatting sqref="I24">
    <cfRule type="expression" dxfId="4" priority="8">
      <formula>$D$24&lt;300</formula>
    </cfRule>
  </conditionalFormatting>
  <conditionalFormatting sqref="I25">
    <cfRule type="expression" dxfId="3" priority="6">
      <formula>$D$25&lt;300</formula>
    </cfRule>
  </conditionalFormatting>
  <conditionalFormatting sqref="I26">
    <cfRule type="expression" dxfId="2" priority="5">
      <formula>$D$26&lt;300</formula>
    </cfRule>
  </conditionalFormatting>
  <conditionalFormatting sqref="I27">
    <cfRule type="expression" dxfId="1" priority="7">
      <formula>$C$27&lt;300</formula>
    </cfRule>
  </conditionalFormatting>
  <conditionalFormatting sqref="I28">
    <cfRule type="expression" dxfId="0" priority="4">
      <formula>$D$28&lt;300</formula>
    </cfRule>
  </conditionalFormatting>
  <dataValidations count="2">
    <dataValidation type="list" allowBlank="1" showInputMessage="1" showErrorMessage="1" errorTitle="Varietà sbagliata" error="Selezionare la varietà in base all'elenco." sqref="A24:A28 A4:A8" xr:uid="{B09A1F6F-95F9-499C-8068-09BD93ACFBF6}">
      <formula1>$L$25:$L$36</formula1>
    </dataValidation>
    <dataValidation type="list" allowBlank="1" showInputMessage="1" showErrorMessage="1" errorTitle="Indicazioni mancanti" error="In questo campo si deve inserire se viene utilizzato o meno un nuovo tutore._x000a__x000a_L'indicazione non è &quot;sì&quot; o &quot;no&quot;." sqref="G4:G8 G24:G28" xr:uid="{F1A02244-0F98-42D3-AF95-0D1A2509D17C}">
      <formula1>$L$21:$L$22</formula1>
    </dataValidation>
  </dataValidations>
  <pageMargins left="0.23622047244094491" right="0.23622047244094491" top="0.74803149606299213" bottom="0.74803149606299213" header="0.31496062992125984" footer="0.31496062992125984"/>
  <pageSetup paperSize="9" scale="98" orientation="landscape" r:id="rId1"/>
  <headerFooter>
    <oddHeader>&amp;L&amp;8Ufficio federale dell'agricoltura&amp;R&amp;8Calcolo varietà robuste di mele (10/2025)</oddHeader>
    <oddFooter>&amp;L&amp;8Data di stampa: 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Varietà robuste di mele</vt:lpstr>
      <vt:lpstr>'Varietà robuste di mele'!Druckbereich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Stäuble Michael BLW</dc:creator>
  <cp:lastModifiedBy>Stäuble Michael BLW</cp:lastModifiedBy>
  <dcterms:created xsi:type="dcterms:W3CDTF">2025-10-06T14:40:23Z</dcterms:created>
  <dcterms:modified xsi:type="dcterms:W3CDTF">2025-10-06T14:43:02Z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2025-10-06T14:42:27Z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edf4b6eb-ad69-4bff-847b-364d893a0148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