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\\adb.intra.admin.ch\userhome$\BLW-01\U80836697\data\Documents\"/>
    </mc:Choice>
  </mc:AlternateContent>
  <xr:revisionPtr revIDLastSave="0" documentId="13_ncr:1_{63F4EBBB-F394-4074-A352-AFDACD2EA16C}" xr6:coauthVersionLast="47" xr6:coauthVersionMax="47" xr10:uidLastSave="{00000000-0000-0000-0000-000000000000}"/>
  <bookViews>
    <workbookView xWindow="28680" yWindow="-120" windowWidth="29040" windowHeight="15720" xr2:uid="{147A1467-4CC5-4C56-BA65-E2B568622B3C}"/>
  </bookViews>
  <sheets>
    <sheet name="Varietà robuste di vite" sheetId="1" r:id="rId1"/>
  </sheets>
  <definedNames>
    <definedName name="AccessDatabase" hidden="1">"P:\Daten rio\_Pendent\Formulare AP2011\AP2011 40 Gemeinschaftliche Massnahmen V1.0.mdb"</definedName>
    <definedName name="_xlnm.Print_Area" localSheetId="0">'Varietà robuste di vite'!$A$1:$J$20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6" i="1" l="1"/>
  <c r="F36" i="1"/>
  <c r="D36" i="1"/>
  <c r="B36" i="1"/>
  <c r="A36" i="1"/>
  <c r="A35" i="1"/>
  <c r="G30" i="1"/>
  <c r="E30" i="1"/>
  <c r="C30" i="1"/>
  <c r="A30" i="1"/>
  <c r="I29" i="1"/>
  <c r="F29" i="1"/>
  <c r="D29" i="1"/>
  <c r="I28" i="1"/>
  <c r="F28" i="1"/>
  <c r="D28" i="1"/>
  <c r="F27" i="1"/>
  <c r="I27" i="1" s="1"/>
  <c r="D27" i="1"/>
  <c r="I26" i="1"/>
  <c r="F26" i="1"/>
  <c r="D26" i="1"/>
  <c r="F25" i="1"/>
  <c r="F30" i="1" s="1"/>
  <c r="D25" i="1"/>
  <c r="B30" i="1" s="1"/>
  <c r="J24" i="1"/>
  <c r="I24" i="1"/>
  <c r="G24" i="1"/>
  <c r="F24" i="1"/>
  <c r="E24" i="1"/>
  <c r="D24" i="1"/>
  <c r="C24" i="1"/>
  <c r="B24" i="1"/>
  <c r="A24" i="1"/>
  <c r="G12" i="1"/>
  <c r="E12" i="1"/>
  <c r="C12" i="1"/>
  <c r="I11" i="1"/>
  <c r="F11" i="1"/>
  <c r="D11" i="1"/>
  <c r="I10" i="1"/>
  <c r="F10" i="1"/>
  <c r="D10" i="1"/>
  <c r="I9" i="1"/>
  <c r="F9" i="1"/>
  <c r="D9" i="1"/>
  <c r="I8" i="1"/>
  <c r="F8" i="1"/>
  <c r="D8" i="1"/>
  <c r="M7" i="1"/>
  <c r="I7" i="1"/>
  <c r="F7" i="1"/>
  <c r="D7" i="1"/>
  <c r="I6" i="1"/>
  <c r="F6" i="1"/>
  <c r="D6" i="1"/>
  <c r="I5" i="1"/>
  <c r="F5" i="1"/>
  <c r="D5" i="1"/>
  <c r="I4" i="1"/>
  <c r="I12" i="1" s="1"/>
  <c r="F4" i="1"/>
  <c r="F12" i="1" s="1"/>
  <c r="D4" i="1"/>
  <c r="B12" i="1" s="1"/>
  <c r="A37" i="1" l="1"/>
  <c r="I32" i="1"/>
  <c r="A19" i="1"/>
  <c r="I14" i="1"/>
  <c r="J12" i="1"/>
  <c r="B19" i="1" s="1"/>
  <c r="I25" i="1"/>
  <c r="I30" i="1" s="1"/>
  <c r="J30" i="1" s="1"/>
  <c r="B37" i="1" s="1"/>
  <c r="I33" i="1" l="1"/>
  <c r="F19" i="1"/>
  <c r="D19" i="1"/>
  <c r="F37" i="1"/>
  <c r="D37" i="1"/>
  <c r="I37" i="1" s="1"/>
  <c r="I15" i="1"/>
  <c r="I19" i="1" l="1"/>
</calcChain>
</file>

<file path=xl/sharedStrings.xml><?xml version="1.0" encoding="utf-8"?>
<sst xmlns="http://schemas.openxmlformats.org/spreadsheetml/2006/main" count="81" uniqueCount="77">
  <si>
    <t>Calcolo dei costi computabili per varietà robuste di vite</t>
  </si>
  <si>
    <t>Varietà</t>
  </si>
  <si>
    <t>Superficie (ha)</t>
  </si>
  <si>
    <t>N. di piante</t>
  </si>
  <si>
    <t>Densità (piante/ha)</t>
  </si>
  <si>
    <t>Offerta piante</t>
  </si>
  <si>
    <t>Costo lavoro</t>
  </si>
  <si>
    <t>Costo pali e fili</t>
  </si>
  <si>
    <t>Totale costi computabili</t>
  </si>
  <si>
    <t>Costi per ha</t>
  </si>
  <si>
    <t>Costi forfettari</t>
  </si>
  <si>
    <t>Costi per il lavoro e per i macchinari per la piantumazione, per ha</t>
  </si>
  <si>
    <t>Campi ausiliari</t>
  </si>
  <si>
    <t>Aiuti finanziari per ha</t>
  </si>
  <si>
    <t>Quota max. di aiuti finanziari in %</t>
  </si>
  <si>
    <t>Contributo federale</t>
  </si>
  <si>
    <t>Supplemento al contributo federale (limitato fino al 2030)</t>
  </si>
  <si>
    <t>Contributo cantonale</t>
  </si>
  <si>
    <t>Totale</t>
  </si>
  <si>
    <t>Credito di investimento</t>
  </si>
  <si>
    <t>Gli aiuti finanziari forfettari non devono essere ridotti</t>
  </si>
  <si>
    <t xml:space="preserve">Gli aiuti finanziari forfettari vanno ridotti almeno del  </t>
  </si>
  <si>
    <t xml:space="preserve"> % e ammontano al max. a fr. </t>
  </si>
  <si>
    <t>.-.</t>
  </si>
  <si>
    <t>Calcolo degli aiuti finanziari max.</t>
  </si>
  <si>
    <t xml:space="preserve">La superficie computabile ammonta a </t>
  </si>
  <si>
    <t>Riduzione aiuti finanziari (%)</t>
  </si>
  <si>
    <t>Contributi max. Conf. e Cantone</t>
  </si>
  <si>
    <t>Credito di investimento max.</t>
  </si>
  <si>
    <t>Totale aiuti finanziari</t>
  </si>
  <si>
    <t xml:space="preserve"> ha</t>
  </si>
  <si>
    <t>Varietà di vite</t>
  </si>
  <si>
    <t>Artaban</t>
  </si>
  <si>
    <t>"Calcolo esemplificativo"</t>
  </si>
  <si>
    <t>Artys</t>
  </si>
  <si>
    <t>Baco noir</t>
  </si>
  <si>
    <t>Baron</t>
  </si>
  <si>
    <t>Cabernet blanc</t>
  </si>
  <si>
    <t>Bianca</t>
  </si>
  <si>
    <t>Divico</t>
  </si>
  <si>
    <t>Bronner</t>
  </si>
  <si>
    <t>Solaris</t>
  </si>
  <si>
    <t>Cabernet Jura</t>
  </si>
  <si>
    <t>Calys</t>
  </si>
  <si>
    <t>Carillon</t>
  </si>
  <si>
    <t>Chambourcin</t>
  </si>
  <si>
    <t>Chancellor</t>
  </si>
  <si>
    <t>Coliris</t>
  </si>
  <si>
    <t>De Chaunac</t>
  </si>
  <si>
    <t>Divona</t>
  </si>
  <si>
    <t>Exelys</t>
  </si>
  <si>
    <t>Fleurtai</t>
  </si>
  <si>
    <t>Floreal</t>
  </si>
  <si>
    <t>Isabella</t>
  </si>
  <si>
    <t>Johanniter</t>
  </si>
  <si>
    <t>Kalina</t>
  </si>
  <si>
    <t>Landal</t>
  </si>
  <si>
    <t>Léon Millot</t>
  </si>
  <si>
    <t>Lilaro</t>
  </si>
  <si>
    <t>Maréchal Foch</t>
  </si>
  <si>
    <t>Muscaris</t>
  </si>
  <si>
    <t>Muscat bleu</t>
  </si>
  <si>
    <t>Noah</t>
  </si>
  <si>
    <t>Opalor</t>
  </si>
  <si>
    <t>Phoenix</t>
  </si>
  <si>
    <t>Pinot Iskra</t>
  </si>
  <si>
    <t>Pinot Kors</t>
  </si>
  <si>
    <t>Plantet</t>
  </si>
  <si>
    <t>Satin noir</t>
  </si>
  <si>
    <t>Sauvignac</t>
  </si>
  <si>
    <t>Selenor</t>
  </si>
  <si>
    <t>Seyval blanc</t>
  </si>
  <si>
    <t>Siramé</t>
  </si>
  <si>
    <t>Sirano</t>
  </si>
  <si>
    <t>Souvignier gris</t>
  </si>
  <si>
    <t>Vidoc</t>
  </si>
  <si>
    <t>Voltis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</si>
</sst>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8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sz val="9"/>
      <color theme="1" tint="0.499984740745262"/>
      <name val="Arial"/>
      <family val="2"/>
    </font>
    <font>
      <sz val="11"/>
      <color theme="1" tint="0.499984740745262"/>
      <name val="Arial"/>
      <family val="2"/>
    </font>
    <font>
      <sz val="9.5"/>
      <color theme="1"/>
      <name val="Arial"/>
      <family val="2"/>
    </font>
    <font>
      <i/>
      <sz val="9"/>
      <color theme="1" tint="0.499984740745262"/>
      <name val="Arial"/>
      <family val="2"/>
    </font>
    <font>
      <sz val="11"/>
      <color theme="1" tint="0.249977111117893"/>
      <name val="Arial"/>
      <family val="2"/>
    </font>
    <font>
      <b/>
      <sz val="9"/>
      <color theme="1" tint="0.499984740745262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i/>
      <sz val="11"/>
      <color theme="1" tint="0.34998626667073579"/>
      <name val="Arial"/>
      <family val="2"/>
    </font>
    <font>
      <i/>
      <sz val="11"/>
      <color theme="1" tint="0.34998626667073579"/>
      <name val="Arial"/>
      <family val="2"/>
    </font>
    <font>
      <i/>
      <sz val="9"/>
      <color theme="1" tint="0.34998626667073579"/>
      <name val="Arial"/>
      <family val="2"/>
    </font>
    <font>
      <i/>
      <sz val="10"/>
      <color theme="1" tint="0.34998626667073579"/>
      <name val="Arial"/>
      <family val="2"/>
    </font>
    <font>
      <b/>
      <i/>
      <sz val="10"/>
      <color theme="1" tint="0.3499862666707357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E7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theme="1" tint="0.499984740745262"/>
      </right>
      <top/>
      <bottom/>
      <diagonal/>
    </border>
    <border>
      <left style="thin">
        <color theme="1" tint="0.499984740745262"/>
      </left>
      <right style="hair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hair">
        <color theme="1" tint="0.499984740745262"/>
      </right>
      <top style="thin">
        <color theme="1" tint="0.499984740745262"/>
      </top>
      <bottom style="hair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hair">
        <color theme="1" tint="0.499984740745262"/>
      </bottom>
      <diagonal/>
    </border>
    <border>
      <left style="thin">
        <color theme="1" tint="0.499984740745262"/>
      </left>
      <right style="hair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/>
      <right style="thin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theme="1" tint="0.499984740745262"/>
      </right>
      <top/>
      <bottom style="thin">
        <color indexed="64"/>
      </bottom>
      <diagonal/>
    </border>
    <border>
      <left style="thin">
        <color theme="1" tint="0.499984740745262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1" tint="0.499984740745262"/>
      </right>
      <top/>
      <bottom style="thin">
        <color indexed="64"/>
      </bottom>
      <diagonal/>
    </border>
    <border>
      <left style="thin">
        <color indexed="64"/>
      </left>
      <right style="thin">
        <color theme="1" tint="0.499984740745262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 style="hair">
        <color theme="1" tint="0.499984740745262"/>
      </right>
      <top style="hair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hair">
        <color theme="1" tint="0.499984740745262"/>
      </top>
      <bottom style="thin">
        <color theme="1" tint="0.499984740745262"/>
      </bottom>
      <diagonal/>
    </border>
    <border>
      <left/>
      <right/>
      <top/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hair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hair">
        <color theme="1" tint="0.499984740745262"/>
      </top>
      <bottom style="thin">
        <color theme="1" tint="0.499984740745262"/>
      </bottom>
      <diagonal/>
    </border>
  </borders>
  <cellStyleXfs count="4">
    <xf numFmtId="0" fontId="0" fillId="0" borderId="0"/>
    <xf numFmtId="43" fontId="1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120">
    <xf numFmtId="0" fontId="0" fillId="0" borderId="0" xfId="0"/>
    <xf numFmtId="0" fontId="2" fillId="0" borderId="0" xfId="2" applyFont="1"/>
    <xf numFmtId="0" fontId="3" fillId="0" borderId="0" xfId="2" applyFont="1"/>
    <xf numFmtId="0" fontId="4" fillId="0" borderId="0" xfId="2" applyFont="1"/>
    <xf numFmtId="0" fontId="5" fillId="0" borderId="0" xfId="2" applyFont="1"/>
    <xf numFmtId="0" fontId="1" fillId="0" borderId="0" xfId="2"/>
    <xf numFmtId="0" fontId="4" fillId="0" borderId="1" xfId="2" applyFont="1" applyBorder="1"/>
    <xf numFmtId="0" fontId="3" fillId="0" borderId="2" xfId="2" applyFont="1" applyBorder="1"/>
    <xf numFmtId="0" fontId="6" fillId="0" borderId="2" xfId="2" applyFont="1" applyBorder="1"/>
    <xf numFmtId="0" fontId="3" fillId="0" borderId="3" xfId="2" applyFont="1" applyBorder="1" applyAlignment="1">
      <alignment horizontal="center"/>
    </xf>
    <xf numFmtId="0" fontId="3" fillId="0" borderId="4" xfId="2" applyFont="1" applyBorder="1" applyAlignment="1">
      <alignment horizontal="center"/>
    </xf>
    <xf numFmtId="0" fontId="7" fillId="0" borderId="5" xfId="2" applyFont="1" applyBorder="1" applyAlignment="1">
      <alignment horizontal="right"/>
    </xf>
    <xf numFmtId="0" fontId="8" fillId="0" borderId="0" xfId="2" applyFont="1"/>
    <xf numFmtId="0" fontId="9" fillId="0" borderId="0" xfId="2" applyFont="1"/>
    <xf numFmtId="0" fontId="3" fillId="2" borderId="6" xfId="2" applyFont="1" applyFill="1" applyBorder="1" applyAlignment="1" applyProtection="1">
      <alignment vertical="center"/>
      <protection locked="0"/>
    </xf>
    <xf numFmtId="43" fontId="3" fillId="2" borderId="6" xfId="3" applyFont="1" applyFill="1" applyBorder="1" applyAlignment="1" applyProtection="1">
      <alignment horizontal="right" vertical="center"/>
      <protection locked="0"/>
    </xf>
    <xf numFmtId="164" fontId="3" fillId="2" borderId="6" xfId="3" applyNumberFormat="1" applyFont="1" applyFill="1" applyBorder="1" applyAlignment="1" applyProtection="1">
      <alignment horizontal="right" vertical="center"/>
      <protection locked="0"/>
    </xf>
    <xf numFmtId="164" fontId="3" fillId="0" borderId="6" xfId="3" applyNumberFormat="1" applyFont="1" applyBorder="1" applyAlignment="1" applyProtection="1">
      <alignment horizontal="right" vertical="center"/>
    </xf>
    <xf numFmtId="164" fontId="3" fillId="2" borderId="3" xfId="3" applyNumberFormat="1" applyFont="1" applyFill="1" applyBorder="1" applyAlignment="1" applyProtection="1">
      <alignment horizontal="right" vertical="center"/>
      <protection locked="0"/>
    </xf>
    <xf numFmtId="164" fontId="3" fillId="2" borderId="4" xfId="3" applyNumberFormat="1" applyFont="1" applyFill="1" applyBorder="1" applyAlignment="1" applyProtection="1">
      <alignment horizontal="right" vertical="center"/>
      <protection locked="0"/>
    </xf>
    <xf numFmtId="164" fontId="3" fillId="0" borderId="2" xfId="3" applyNumberFormat="1" applyFont="1" applyBorder="1" applyAlignment="1" applyProtection="1">
      <alignment horizontal="right" vertical="center"/>
    </xf>
    <xf numFmtId="0" fontId="7" fillId="0" borderId="7" xfId="2" applyFont="1" applyBorder="1"/>
    <xf numFmtId="0" fontId="4" fillId="0" borderId="8" xfId="2" applyFont="1" applyBorder="1"/>
    <xf numFmtId="0" fontId="4" fillId="0" borderId="5" xfId="2" applyFont="1" applyBorder="1"/>
    <xf numFmtId="0" fontId="3" fillId="2" borderId="2" xfId="2" applyFont="1" applyFill="1" applyBorder="1" applyAlignment="1" applyProtection="1">
      <alignment vertical="center"/>
      <protection locked="0"/>
    </xf>
    <xf numFmtId="43" fontId="3" fillId="2" borderId="2" xfId="3" applyFont="1" applyFill="1" applyBorder="1" applyAlignment="1" applyProtection="1">
      <alignment horizontal="right" vertical="center"/>
      <protection locked="0"/>
    </xf>
    <xf numFmtId="164" fontId="3" fillId="2" borderId="2" xfId="3" applyNumberFormat="1" applyFont="1" applyFill="1" applyBorder="1" applyAlignment="1" applyProtection="1">
      <alignment horizontal="right" vertical="center"/>
      <protection locked="0"/>
    </xf>
    <xf numFmtId="0" fontId="4" fillId="0" borderId="9" xfId="2" applyFont="1" applyBorder="1"/>
    <xf numFmtId="164" fontId="4" fillId="0" borderId="10" xfId="3" applyNumberFormat="1" applyFont="1" applyBorder="1" applyProtection="1"/>
    <xf numFmtId="0" fontId="10" fillId="0" borderId="0" xfId="2" applyFont="1"/>
    <xf numFmtId="0" fontId="4" fillId="0" borderId="11" xfId="2" applyFont="1" applyBorder="1"/>
    <xf numFmtId="164" fontId="4" fillId="0" borderId="12" xfId="3" applyNumberFormat="1" applyFont="1" applyBorder="1" applyProtection="1"/>
    <xf numFmtId="0" fontId="11" fillId="0" borderId="2" xfId="2" applyFont="1" applyBorder="1"/>
    <xf numFmtId="43" fontId="11" fillId="0" borderId="2" xfId="3" applyFont="1" applyBorder="1" applyAlignment="1" applyProtection="1">
      <alignment horizontal="right"/>
    </xf>
    <xf numFmtId="164" fontId="3" fillId="0" borderId="2" xfId="3" applyNumberFormat="1" applyFont="1" applyBorder="1" applyAlignment="1" applyProtection="1">
      <alignment horizontal="right"/>
    </xf>
    <xf numFmtId="164" fontId="3" fillId="0" borderId="3" xfId="3" applyNumberFormat="1" applyFont="1" applyBorder="1" applyAlignment="1" applyProtection="1">
      <alignment horizontal="right"/>
    </xf>
    <xf numFmtId="164" fontId="3" fillId="0" borderId="4" xfId="3" applyNumberFormat="1" applyFont="1" applyBorder="1" applyAlignment="1" applyProtection="1">
      <alignment horizontal="right"/>
    </xf>
    <xf numFmtId="164" fontId="11" fillId="0" borderId="2" xfId="3" applyNumberFormat="1" applyFont="1" applyBorder="1" applyAlignment="1" applyProtection="1">
      <alignment horizontal="right"/>
    </xf>
    <xf numFmtId="43" fontId="7" fillId="0" borderId="5" xfId="2" applyNumberFormat="1" applyFont="1" applyBorder="1"/>
    <xf numFmtId="43" fontId="3" fillId="0" borderId="0" xfId="3" applyFont="1" applyProtection="1"/>
    <xf numFmtId="164" fontId="3" fillId="0" borderId="0" xfId="3" applyNumberFormat="1" applyFont="1" applyProtection="1"/>
    <xf numFmtId="0" fontId="4" fillId="0" borderId="12" xfId="2" applyFont="1" applyBorder="1"/>
    <xf numFmtId="0" fontId="3" fillId="0" borderId="13" xfId="2" applyFont="1" applyBorder="1"/>
    <xf numFmtId="0" fontId="3" fillId="0" borderId="14" xfId="2" applyFont="1" applyBorder="1"/>
    <xf numFmtId="0" fontId="11" fillId="0" borderId="15" xfId="2" applyFont="1" applyBorder="1" applyAlignment="1">
      <alignment horizontal="right"/>
    </xf>
    <xf numFmtId="0" fontId="3" fillId="0" borderId="16" xfId="2" applyFont="1" applyBorder="1"/>
    <xf numFmtId="43" fontId="3" fillId="0" borderId="17" xfId="3" applyFont="1" applyFill="1" applyBorder="1" applyProtection="1"/>
    <xf numFmtId="0" fontId="3" fillId="0" borderId="17" xfId="2" applyFont="1" applyBorder="1"/>
    <xf numFmtId="0" fontId="11" fillId="0" borderId="18" xfId="2" quotePrefix="1" applyFont="1" applyBorder="1" applyAlignment="1">
      <alignment horizontal="right"/>
    </xf>
    <xf numFmtId="43" fontId="0" fillId="0" borderId="0" xfId="3" applyFont="1" applyProtection="1"/>
    <xf numFmtId="0" fontId="11" fillId="0" borderId="17" xfId="2" applyFont="1" applyBorder="1"/>
    <xf numFmtId="0" fontId="1" fillId="0" borderId="17" xfId="2" applyBorder="1"/>
    <xf numFmtId="0" fontId="3" fillId="0" borderId="6" xfId="2" applyFont="1" applyBorder="1"/>
    <xf numFmtId="0" fontId="3" fillId="0" borderId="19" xfId="2" applyFont="1" applyBorder="1" applyAlignment="1">
      <alignment horizontal="right"/>
    </xf>
    <xf numFmtId="0" fontId="3" fillId="0" borderId="20" xfId="2" applyFont="1" applyBorder="1" applyAlignment="1">
      <alignment horizontal="right"/>
    </xf>
    <xf numFmtId="0" fontId="3" fillId="0" borderId="21" xfId="2" applyFont="1" applyBorder="1" applyAlignment="1">
      <alignment horizontal="right"/>
    </xf>
    <xf numFmtId="0" fontId="3" fillId="0" borderId="22" xfId="2" applyFont="1" applyBorder="1" applyAlignment="1">
      <alignment horizontal="right"/>
    </xf>
    <xf numFmtId="0" fontId="3" fillId="0" borderId="23" xfId="2" applyFont="1" applyBorder="1" applyAlignment="1">
      <alignment horizontal="right"/>
    </xf>
    <xf numFmtId="0" fontId="3" fillId="0" borderId="24" xfId="2" applyFont="1" applyBorder="1" applyAlignment="1">
      <alignment horizontal="right"/>
    </xf>
    <xf numFmtId="0" fontId="3" fillId="0" borderId="2" xfId="2" applyFont="1" applyBorder="1" applyAlignment="1">
      <alignment horizontal="right"/>
    </xf>
    <xf numFmtId="0" fontId="4" fillId="0" borderId="25" xfId="2" applyFont="1" applyBorder="1"/>
    <xf numFmtId="0" fontId="4" fillId="0" borderId="26" xfId="2" applyFont="1" applyBorder="1"/>
    <xf numFmtId="43" fontId="3" fillId="0" borderId="6" xfId="2" applyNumberFormat="1" applyFont="1" applyBorder="1"/>
    <xf numFmtId="0" fontId="12" fillId="0" borderId="3" xfId="2" applyFont="1" applyBorder="1" applyAlignment="1">
      <alignment horizontal="center"/>
    </xf>
    <xf numFmtId="0" fontId="12" fillId="0" borderId="4" xfId="2" applyFont="1" applyBorder="1" applyAlignment="1">
      <alignment horizontal="center"/>
    </xf>
    <xf numFmtId="164" fontId="11" fillId="0" borderId="3" xfId="3" applyNumberFormat="1" applyFont="1" applyBorder="1" applyAlignment="1" applyProtection="1">
      <alignment horizontal="right"/>
    </xf>
    <xf numFmtId="164" fontId="11" fillId="0" borderId="4" xfId="3" applyNumberFormat="1" applyFont="1" applyBorder="1" applyAlignment="1" applyProtection="1">
      <alignment horizontal="right"/>
    </xf>
    <xf numFmtId="164" fontId="11" fillId="0" borderId="23" xfId="3" applyNumberFormat="1" applyFont="1" applyBorder="1" applyAlignment="1" applyProtection="1">
      <alignment horizontal="right"/>
    </xf>
    <xf numFmtId="164" fontId="3" fillId="0" borderId="18" xfId="3" applyNumberFormat="1" applyFont="1" applyBorder="1" applyAlignment="1" applyProtection="1">
      <alignment horizontal="right"/>
    </xf>
    <xf numFmtId="0" fontId="9" fillId="0" borderId="27" xfId="2" applyFont="1" applyBorder="1"/>
    <xf numFmtId="0" fontId="4" fillId="0" borderId="28" xfId="2" applyFont="1" applyBorder="1"/>
    <xf numFmtId="0" fontId="13" fillId="0" borderId="0" xfId="2" applyFont="1"/>
    <xf numFmtId="0" fontId="14" fillId="0" borderId="0" xfId="2" applyFont="1"/>
    <xf numFmtId="0" fontId="15" fillId="0" borderId="0" xfId="2" applyFont="1"/>
    <xf numFmtId="0" fontId="4" fillId="0" borderId="29" xfId="2" applyFont="1" applyBorder="1"/>
    <xf numFmtId="0" fontId="16" fillId="0" borderId="30" xfId="2" applyFont="1" applyBorder="1"/>
    <xf numFmtId="0" fontId="16" fillId="0" borderId="31" xfId="2" applyFont="1" applyBorder="1" applyAlignment="1">
      <alignment horizontal="center"/>
    </xf>
    <xf numFmtId="0" fontId="16" fillId="0" borderId="32" xfId="2" applyFont="1" applyBorder="1" applyAlignment="1">
      <alignment horizontal="center"/>
    </xf>
    <xf numFmtId="0" fontId="15" fillId="0" borderId="30" xfId="2" applyFont="1" applyBorder="1" applyAlignment="1">
      <alignment horizontal="right"/>
    </xf>
    <xf numFmtId="0" fontId="1" fillId="0" borderId="33" xfId="2" applyBorder="1"/>
    <xf numFmtId="0" fontId="16" fillId="3" borderId="30" xfId="2" applyFont="1" applyFill="1" applyBorder="1" applyAlignment="1">
      <alignment vertical="center"/>
    </xf>
    <xf numFmtId="43" fontId="16" fillId="3" borderId="30" xfId="3" applyFont="1" applyFill="1" applyBorder="1" applyAlignment="1" applyProtection="1">
      <alignment horizontal="right" vertical="center"/>
    </xf>
    <xf numFmtId="164" fontId="16" fillId="3" borderId="30" xfId="3" applyNumberFormat="1" applyFont="1" applyFill="1" applyBorder="1" applyAlignment="1" applyProtection="1">
      <alignment horizontal="right" vertical="center"/>
    </xf>
    <xf numFmtId="164" fontId="16" fillId="0" borderId="30" xfId="3" applyNumberFormat="1" applyFont="1" applyBorder="1" applyAlignment="1" applyProtection="1">
      <alignment horizontal="right" vertical="center"/>
    </xf>
    <xf numFmtId="164" fontId="16" fillId="3" borderId="31" xfId="3" applyNumberFormat="1" applyFont="1" applyFill="1" applyBorder="1" applyAlignment="1" applyProtection="1">
      <alignment horizontal="center" vertical="center"/>
    </xf>
    <xf numFmtId="164" fontId="16" fillId="3" borderId="32" xfId="3" applyNumberFormat="1" applyFont="1" applyFill="1" applyBorder="1" applyAlignment="1" applyProtection="1">
      <alignment horizontal="center" vertical="center"/>
    </xf>
    <xf numFmtId="0" fontId="15" fillId="0" borderId="34" xfId="2" applyFont="1" applyBorder="1"/>
    <xf numFmtId="0" fontId="15" fillId="0" borderId="35" xfId="2" applyFont="1" applyBorder="1"/>
    <xf numFmtId="0" fontId="15" fillId="0" borderId="36" xfId="2" applyFont="1" applyBorder="1"/>
    <xf numFmtId="0" fontId="17" fillId="0" borderId="30" xfId="2" applyFont="1" applyBorder="1"/>
    <xf numFmtId="43" fontId="17" fillId="0" borderId="30" xfId="3" applyFont="1" applyBorder="1" applyAlignment="1" applyProtection="1">
      <alignment horizontal="right"/>
    </xf>
    <xf numFmtId="164" fontId="16" fillId="0" borderId="30" xfId="3" applyNumberFormat="1" applyFont="1" applyBorder="1" applyAlignment="1" applyProtection="1">
      <alignment horizontal="right"/>
    </xf>
    <xf numFmtId="164" fontId="16" fillId="0" borderId="31" xfId="3" applyNumberFormat="1" applyFont="1" applyBorder="1" applyAlignment="1" applyProtection="1">
      <alignment horizontal="center"/>
    </xf>
    <xf numFmtId="164" fontId="16" fillId="0" borderId="32" xfId="3" applyNumberFormat="1" applyFont="1" applyBorder="1" applyAlignment="1" applyProtection="1">
      <alignment horizontal="center"/>
    </xf>
    <xf numFmtId="164" fontId="17" fillId="0" borderId="30" xfId="3" applyNumberFormat="1" applyFont="1" applyBorder="1" applyAlignment="1" applyProtection="1">
      <alignment horizontal="right"/>
    </xf>
    <xf numFmtId="43" fontId="15" fillId="0" borderId="30" xfId="2" applyNumberFormat="1" applyFont="1" applyBorder="1"/>
    <xf numFmtId="0" fontId="16" fillId="0" borderId="0" xfId="2" applyFont="1"/>
    <xf numFmtId="43" fontId="16" fillId="0" borderId="0" xfId="3" applyFont="1" applyProtection="1"/>
    <xf numFmtId="164" fontId="16" fillId="0" borderId="0" xfId="3" applyNumberFormat="1" applyFont="1" applyProtection="1"/>
    <xf numFmtId="0" fontId="16" fillId="0" borderId="37" xfId="2" applyFont="1" applyBorder="1"/>
    <xf numFmtId="0" fontId="16" fillId="0" borderId="38" xfId="2" applyFont="1" applyBorder="1"/>
    <xf numFmtId="0" fontId="17" fillId="0" borderId="39" xfId="2" applyFont="1" applyBorder="1" applyAlignment="1">
      <alignment horizontal="right"/>
    </xf>
    <xf numFmtId="0" fontId="16" fillId="0" borderId="40" xfId="2" applyFont="1" applyBorder="1"/>
    <xf numFmtId="43" fontId="16" fillId="0" borderId="27" xfId="3" applyFont="1" applyBorder="1" applyProtection="1"/>
    <xf numFmtId="0" fontId="16" fillId="0" borderId="27" xfId="2" applyFont="1" applyBorder="1"/>
    <xf numFmtId="0" fontId="17" fillId="0" borderId="41" xfId="2" quotePrefix="1" applyFont="1" applyBorder="1" applyAlignment="1">
      <alignment horizontal="right"/>
    </xf>
    <xf numFmtId="0" fontId="17" fillId="0" borderId="0" xfId="2" applyFont="1"/>
    <xf numFmtId="0" fontId="16" fillId="0" borderId="31" xfId="2" applyFont="1" applyBorder="1" applyAlignment="1">
      <alignment horizontal="right"/>
    </xf>
    <xf numFmtId="0" fontId="16" fillId="0" borderId="32" xfId="2" applyFont="1" applyBorder="1" applyAlignment="1">
      <alignment horizontal="right"/>
    </xf>
    <xf numFmtId="0" fontId="16" fillId="0" borderId="42" xfId="2" applyFont="1" applyBorder="1" applyAlignment="1">
      <alignment horizontal="right"/>
    </xf>
    <xf numFmtId="0" fontId="16" fillId="0" borderId="30" xfId="2" applyFont="1" applyBorder="1" applyAlignment="1">
      <alignment horizontal="right"/>
    </xf>
    <xf numFmtId="43" fontId="17" fillId="0" borderId="30" xfId="2" applyNumberFormat="1" applyFont="1" applyBorder="1"/>
    <xf numFmtId="0" fontId="17" fillId="0" borderId="31" xfId="2" applyFont="1" applyBorder="1" applyAlignment="1">
      <alignment horizontal="center"/>
    </xf>
    <xf numFmtId="0" fontId="17" fillId="0" borderId="32" xfId="2" applyFont="1" applyBorder="1" applyAlignment="1">
      <alignment horizontal="center"/>
    </xf>
    <xf numFmtId="164" fontId="17" fillId="0" borderId="31" xfId="1" applyNumberFormat="1" applyFont="1" applyBorder="1" applyAlignment="1" applyProtection="1">
      <alignment horizontal="right"/>
    </xf>
    <xf numFmtId="164" fontId="17" fillId="0" borderId="32" xfId="1" applyNumberFormat="1" applyFont="1" applyBorder="1" applyAlignment="1" applyProtection="1">
      <alignment horizontal="right"/>
    </xf>
    <xf numFmtId="164" fontId="17" fillId="0" borderId="31" xfId="3" applyNumberFormat="1" applyFont="1" applyBorder="1" applyAlignment="1" applyProtection="1">
      <alignment horizontal="right"/>
    </xf>
    <xf numFmtId="164" fontId="17" fillId="0" borderId="42" xfId="3" applyNumberFormat="1" applyFont="1" applyBorder="1" applyAlignment="1" applyProtection="1">
      <alignment horizontal="right"/>
    </xf>
    <xf numFmtId="164" fontId="16" fillId="0" borderId="32" xfId="3" applyNumberFormat="1" applyFont="1" applyBorder="1" applyAlignment="1" applyProtection="1">
      <alignment horizontal="right"/>
    </xf>
    <xf numFmtId="0" fontId="4" fillId="0" borderId="43" xfId="2" applyFont="1" applyBorder="1"/>
  </cellXfs>
  <cellStyles count="4">
    <cellStyle name="Komma" xfId="1" builtinId="3"/>
    <cellStyle name="Komma 5 2" xfId="3" xr:uid="{4D760968-8C8B-4954-9902-EC36CC78A6A0}"/>
    <cellStyle name="Standard" xfId="0" builtinId="0"/>
    <cellStyle name="Standard 5 2" xfId="2" xr:uid="{3610C871-76D2-432A-9798-D2F333951B0D}"/>
  </cellStyles>
  <dxfs count="2">
    <dxf>
      <font>
        <color theme="5" tint="0.39994506668294322"/>
      </font>
      <fill>
        <patternFill>
          <bgColor theme="5" tint="0.79998168889431442"/>
        </patternFill>
      </fill>
    </dxf>
    <dxf>
      <font>
        <color rgb="FFC00000"/>
      </font>
      <fill>
        <patternFill>
          <bgColor theme="5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DC7E8-D072-4049-AA23-170398FCA614}">
  <dimension ref="A1:N64"/>
  <sheetViews>
    <sheetView showGridLines="0" showRowColHeaders="0" tabSelected="1" zoomScaleNormal="100" zoomScaleSheetLayoutView="100" workbookViewId="0">
      <selection activeCell="A4" sqref="A4"/>
    </sheetView>
  </sheetViews>
  <sheetFormatPr baseColWidth="10" defaultColWidth="10" defaultRowHeight="14.25" x14ac:dyDescent="0.2"/>
  <cols>
    <col min="1" max="1" width="24" style="5" customWidth="1"/>
    <col min="2" max="2" width="11.25" style="5" bestFit="1" customWidth="1"/>
    <col min="3" max="3" width="11.5" style="5" bestFit="1" customWidth="1"/>
    <col min="4" max="4" width="14.625" style="5" customWidth="1"/>
    <col min="5" max="5" width="12.875" style="5" bestFit="1" customWidth="1"/>
    <col min="6" max="6" width="12.75" style="5" bestFit="1" customWidth="1"/>
    <col min="7" max="7" width="5" style="5" customWidth="1"/>
    <col min="8" max="8" width="10.125" style="5" bestFit="1" customWidth="1"/>
    <col min="9" max="9" width="20.125" style="5" customWidth="1"/>
    <col min="10" max="10" width="12" style="3" customWidth="1"/>
    <col min="11" max="11" width="5" style="5" customWidth="1"/>
    <col min="12" max="12" width="47.875" style="4" bestFit="1" customWidth="1"/>
    <col min="13" max="13" width="10" style="4"/>
    <col min="14" max="16384" width="10" style="5"/>
  </cols>
  <sheetData>
    <row r="1" spans="1:14" ht="15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K1" s="4"/>
    </row>
    <row r="2" spans="1:14" x14ac:dyDescent="0.2">
      <c r="A2" s="2"/>
      <c r="B2" s="2"/>
      <c r="C2" s="2"/>
      <c r="D2" s="2"/>
      <c r="E2" s="2"/>
      <c r="F2" s="2"/>
      <c r="G2" s="2"/>
      <c r="H2" s="2"/>
      <c r="I2" s="2"/>
      <c r="J2" s="6"/>
      <c r="K2" s="4"/>
    </row>
    <row r="3" spans="1:14" x14ac:dyDescent="0.2">
      <c r="A3" s="7" t="s">
        <v>1</v>
      </c>
      <c r="B3" s="7" t="s">
        <v>2</v>
      </c>
      <c r="C3" s="7" t="s">
        <v>3</v>
      </c>
      <c r="D3" s="8" t="s">
        <v>4</v>
      </c>
      <c r="E3" s="7" t="s">
        <v>5</v>
      </c>
      <c r="F3" s="7" t="s">
        <v>6</v>
      </c>
      <c r="G3" s="9" t="s">
        <v>7</v>
      </c>
      <c r="H3" s="10"/>
      <c r="I3" s="7" t="s">
        <v>8</v>
      </c>
      <c r="J3" s="11" t="s">
        <v>9</v>
      </c>
      <c r="K3" s="12"/>
      <c r="L3" s="13" t="s">
        <v>10</v>
      </c>
      <c r="M3" s="3"/>
    </row>
    <row r="4" spans="1:14" x14ac:dyDescent="0.2">
      <c r="A4" s="14"/>
      <c r="B4" s="15"/>
      <c r="C4" s="16"/>
      <c r="D4" s="17" t="str">
        <f>IF(C4="","",C4/B4)</f>
        <v/>
      </c>
      <c r="E4" s="16"/>
      <c r="F4" s="17" t="str">
        <f>IF(B4="","",B4*$M$4)</f>
        <v/>
      </c>
      <c r="G4" s="18"/>
      <c r="H4" s="19"/>
      <c r="I4" s="20" t="str">
        <f>IF(B4="","",SUM(E4:H4))</f>
        <v/>
      </c>
      <c r="J4" s="21"/>
      <c r="K4" s="12"/>
      <c r="L4" s="22" t="s">
        <v>11</v>
      </c>
      <c r="M4" s="23">
        <v>25000</v>
      </c>
    </row>
    <row r="5" spans="1:14" x14ac:dyDescent="0.2">
      <c r="A5" s="24"/>
      <c r="B5" s="25"/>
      <c r="C5" s="26"/>
      <c r="D5" s="17" t="str">
        <f t="shared" ref="D5:D11" si="0">IF(C5="","",C5/B5)</f>
        <v/>
      </c>
      <c r="E5" s="26"/>
      <c r="F5" s="17" t="str">
        <f t="shared" ref="F5:F11" si="1">IF(B5="","",B5*$M$4)</f>
        <v/>
      </c>
      <c r="G5" s="18"/>
      <c r="H5" s="19"/>
      <c r="I5" s="20" t="str">
        <f t="shared" ref="I5:I11" si="2">IF(B5="","",SUM(E5:H5))</f>
        <v/>
      </c>
      <c r="J5" s="21"/>
      <c r="K5" s="12"/>
      <c r="L5" s="3"/>
      <c r="M5" s="3"/>
    </row>
    <row r="6" spans="1:14" x14ac:dyDescent="0.2">
      <c r="A6" s="24"/>
      <c r="B6" s="25"/>
      <c r="C6" s="26"/>
      <c r="D6" s="17" t="str">
        <f t="shared" si="0"/>
        <v/>
      </c>
      <c r="E6" s="26"/>
      <c r="F6" s="17" t="str">
        <f t="shared" si="1"/>
        <v/>
      </c>
      <c r="G6" s="18"/>
      <c r="H6" s="19"/>
      <c r="I6" s="20" t="str">
        <f t="shared" si="2"/>
        <v/>
      </c>
      <c r="J6" s="21"/>
      <c r="K6" s="12"/>
      <c r="L6" s="13" t="s">
        <v>12</v>
      </c>
      <c r="M6" s="3"/>
    </row>
    <row r="7" spans="1:14" x14ac:dyDescent="0.2">
      <c r="A7" s="24"/>
      <c r="B7" s="25"/>
      <c r="C7" s="26"/>
      <c r="D7" s="17" t="str">
        <f t="shared" si="0"/>
        <v/>
      </c>
      <c r="E7" s="26"/>
      <c r="F7" s="17" t="str">
        <f t="shared" si="1"/>
        <v/>
      </c>
      <c r="G7" s="18"/>
      <c r="H7" s="19"/>
      <c r="I7" s="20" t="str">
        <f t="shared" si="2"/>
        <v/>
      </c>
      <c r="J7" s="21"/>
      <c r="K7" s="12"/>
      <c r="L7" s="27" t="s">
        <v>13</v>
      </c>
      <c r="M7" s="28">
        <f>M9+M10+M11+M12</f>
        <v>40000</v>
      </c>
      <c r="N7" s="29"/>
    </row>
    <row r="8" spans="1:14" x14ac:dyDescent="0.2">
      <c r="A8" s="24"/>
      <c r="B8" s="25"/>
      <c r="C8" s="26"/>
      <c r="D8" s="17" t="str">
        <f t="shared" si="0"/>
        <v/>
      </c>
      <c r="E8" s="26"/>
      <c r="F8" s="17" t="str">
        <f t="shared" si="1"/>
        <v/>
      </c>
      <c r="G8" s="18"/>
      <c r="H8" s="19"/>
      <c r="I8" s="20" t="str">
        <f t="shared" si="2"/>
        <v/>
      </c>
      <c r="J8" s="21"/>
      <c r="K8" s="12"/>
      <c r="L8" s="30" t="s">
        <v>14</v>
      </c>
      <c r="M8" s="31">
        <v>85</v>
      </c>
      <c r="N8" s="29"/>
    </row>
    <row r="9" spans="1:14" x14ac:dyDescent="0.2">
      <c r="A9" s="24"/>
      <c r="B9" s="25"/>
      <c r="C9" s="26"/>
      <c r="D9" s="17" t="str">
        <f t="shared" si="0"/>
        <v/>
      </c>
      <c r="E9" s="26"/>
      <c r="F9" s="17" t="str">
        <f t="shared" si="1"/>
        <v/>
      </c>
      <c r="G9" s="18"/>
      <c r="H9" s="19"/>
      <c r="I9" s="20" t="str">
        <f t="shared" si="2"/>
        <v/>
      </c>
      <c r="J9" s="21"/>
      <c r="K9" s="12"/>
      <c r="L9" s="30" t="s">
        <v>15</v>
      </c>
      <c r="M9" s="31">
        <v>10000</v>
      </c>
      <c r="N9" s="29"/>
    </row>
    <row r="10" spans="1:14" x14ac:dyDescent="0.2">
      <c r="A10" s="24"/>
      <c r="B10" s="25"/>
      <c r="C10" s="26"/>
      <c r="D10" s="17" t="str">
        <f t="shared" si="0"/>
        <v/>
      </c>
      <c r="E10" s="26"/>
      <c r="F10" s="17" t="str">
        <f t="shared" si="1"/>
        <v/>
      </c>
      <c r="G10" s="18"/>
      <c r="H10" s="19"/>
      <c r="I10" s="20" t="str">
        <f t="shared" si="2"/>
        <v/>
      </c>
      <c r="J10" s="21"/>
      <c r="K10" s="12"/>
      <c r="L10" s="30" t="s">
        <v>16</v>
      </c>
      <c r="M10" s="31">
        <v>10000</v>
      </c>
      <c r="N10" s="29"/>
    </row>
    <row r="11" spans="1:14" x14ac:dyDescent="0.2">
      <c r="A11" s="24"/>
      <c r="B11" s="25"/>
      <c r="C11" s="26"/>
      <c r="D11" s="17" t="str">
        <f t="shared" si="0"/>
        <v/>
      </c>
      <c r="E11" s="26"/>
      <c r="F11" s="17" t="str">
        <f t="shared" si="1"/>
        <v/>
      </c>
      <c r="G11" s="18"/>
      <c r="H11" s="19"/>
      <c r="I11" s="20" t="str">
        <f t="shared" si="2"/>
        <v/>
      </c>
      <c r="J11" s="21"/>
      <c r="K11" s="12"/>
      <c r="L11" s="30" t="s">
        <v>17</v>
      </c>
      <c r="M11" s="31">
        <v>10000</v>
      </c>
      <c r="N11" s="29"/>
    </row>
    <row r="12" spans="1:14" x14ac:dyDescent="0.2">
      <c r="A12" s="32" t="s">
        <v>18</v>
      </c>
      <c r="B12" s="33">
        <f>IF(D4&gt;=300,B4,0)+IF(D5&gt;=300,B5,0)+IF(D6&gt;=300,B6,0)+IF(D7&gt;=300,B7,0)+IF(D8&gt;=300,B8,0)</f>
        <v>0</v>
      </c>
      <c r="C12" s="34">
        <f>SUM(C4:C11)</f>
        <v>0</v>
      </c>
      <c r="D12" s="34"/>
      <c r="E12" s="34">
        <f>SUM(E4:E11)</f>
        <v>0</v>
      </c>
      <c r="F12" s="34">
        <f>SUM(F4:F11)</f>
        <v>0</v>
      </c>
      <c r="G12" s="35">
        <f>SUM(G4:H11)</f>
        <v>0</v>
      </c>
      <c r="H12" s="36"/>
      <c r="I12" s="37">
        <f>SUM(I4:I11)</f>
        <v>0</v>
      </c>
      <c r="J12" s="38" t="e">
        <f>I12/B12</f>
        <v>#DIV/0!</v>
      </c>
      <c r="K12" s="12"/>
      <c r="L12" s="30" t="s">
        <v>19</v>
      </c>
      <c r="M12" s="31">
        <v>10000</v>
      </c>
      <c r="N12" s="29"/>
    </row>
    <row r="13" spans="1:14" x14ac:dyDescent="0.2">
      <c r="A13" s="2"/>
      <c r="B13" s="39"/>
      <c r="C13" s="40"/>
      <c r="D13" s="40"/>
      <c r="E13" s="40"/>
      <c r="F13" s="40"/>
      <c r="G13" s="40"/>
      <c r="H13" s="40"/>
      <c r="I13" s="40"/>
      <c r="K13" s="4"/>
      <c r="L13" s="30" t="s">
        <v>20</v>
      </c>
      <c r="M13" s="41"/>
    </row>
    <row r="14" spans="1:14" x14ac:dyDescent="0.2">
      <c r="A14" s="42"/>
      <c r="B14" s="43"/>
      <c r="C14" s="43"/>
      <c r="D14" s="43"/>
      <c r="E14" s="43"/>
      <c r="F14" s="43"/>
      <c r="G14" s="43"/>
      <c r="H14" s="43"/>
      <c r="I14" s="44" t="b">
        <f>IF(B12&gt;0,L17&amp;B12&amp;L18)</f>
        <v>0</v>
      </c>
      <c r="L14" s="30" t="s">
        <v>21</v>
      </c>
      <c r="M14" s="41"/>
    </row>
    <row r="15" spans="1:14" x14ac:dyDescent="0.2">
      <c r="A15" s="45"/>
      <c r="B15" s="46"/>
      <c r="C15" s="47"/>
      <c r="D15" s="47"/>
      <c r="E15" s="47"/>
      <c r="F15" s="47"/>
      <c r="G15" s="47"/>
      <c r="H15" s="47"/>
      <c r="I15" s="48" t="e">
        <f>IF((M7*100/J12)&lt;M8,L13,L14&amp;B19&amp;L15&amp;I19&amp;L16)</f>
        <v>#DIV/0!</v>
      </c>
      <c r="L15" s="30" t="s">
        <v>22</v>
      </c>
      <c r="M15" s="41"/>
    </row>
    <row r="16" spans="1:14" x14ac:dyDescent="0.2">
      <c r="B16" s="49"/>
      <c r="L16" s="30" t="s">
        <v>23</v>
      </c>
      <c r="M16" s="41"/>
    </row>
    <row r="17" spans="1:13" x14ac:dyDescent="0.2">
      <c r="A17" s="50" t="s">
        <v>24</v>
      </c>
      <c r="B17" s="51"/>
      <c r="C17" s="51"/>
      <c r="D17" s="51"/>
      <c r="E17" s="51"/>
      <c r="L17" s="30" t="s">
        <v>25</v>
      </c>
      <c r="M17" s="41"/>
    </row>
    <row r="18" spans="1:13" x14ac:dyDescent="0.2">
      <c r="A18" s="52" t="s">
        <v>2</v>
      </c>
      <c r="B18" s="53" t="s">
        <v>26</v>
      </c>
      <c r="C18" s="54"/>
      <c r="D18" s="55" t="s">
        <v>27</v>
      </c>
      <c r="E18" s="54"/>
      <c r="F18" s="56" t="s">
        <v>28</v>
      </c>
      <c r="G18" s="57"/>
      <c r="H18" s="58"/>
      <c r="I18" s="59" t="s">
        <v>29</v>
      </c>
      <c r="L18" s="60" t="s">
        <v>30</v>
      </c>
      <c r="M18" s="61"/>
    </row>
    <row r="19" spans="1:13" x14ac:dyDescent="0.2">
      <c r="A19" s="62">
        <f>B12</f>
        <v>0</v>
      </c>
      <c r="B19" s="63" t="e">
        <f>IF(ROUNDUP(100-(J12*M8/M7),2)&gt;0,ROUNDUP(100-(J12*M8/M7),2),0)</f>
        <v>#DIV/0!</v>
      </c>
      <c r="C19" s="64"/>
      <c r="D19" s="65" t="e">
        <f>2*ROUNDDOWN((A19*(M9+M10+M11)*(100-B19)/100)/2,0)</f>
        <v>#DIV/0!</v>
      </c>
      <c r="E19" s="66"/>
      <c r="F19" s="65" t="e">
        <f>ROUNDDOWN(A19*M12*(100-B19)/100,0)</f>
        <v>#DIV/0!</v>
      </c>
      <c r="G19" s="67"/>
      <c r="H19" s="66"/>
      <c r="I19" s="68" t="e">
        <f>D19+F19</f>
        <v>#DIV/0!</v>
      </c>
    </row>
    <row r="20" spans="1:13" x14ac:dyDescent="0.2">
      <c r="L20" s="69" t="s">
        <v>31</v>
      </c>
    </row>
    <row r="21" spans="1:13" x14ac:dyDescent="0.2">
      <c r="L21" s="70" t="s">
        <v>32</v>
      </c>
    </row>
    <row r="22" spans="1:13" x14ac:dyDescent="0.2">
      <c r="A22" s="71" t="s">
        <v>33</v>
      </c>
      <c r="B22" s="72"/>
      <c r="C22" s="72"/>
      <c r="D22" s="72"/>
      <c r="E22" s="72"/>
      <c r="F22" s="72"/>
      <c r="G22" s="72"/>
      <c r="H22" s="72"/>
      <c r="I22" s="72"/>
      <c r="J22" s="73"/>
      <c r="L22" s="74" t="s">
        <v>34</v>
      </c>
    </row>
    <row r="23" spans="1:13" x14ac:dyDescent="0.2">
      <c r="A23" s="72"/>
      <c r="B23" s="72"/>
      <c r="C23" s="72"/>
      <c r="D23" s="72"/>
      <c r="E23" s="72"/>
      <c r="F23" s="72"/>
      <c r="G23" s="72"/>
      <c r="H23" s="72"/>
      <c r="I23" s="72"/>
      <c r="J23" s="73"/>
      <c r="L23" s="74" t="s">
        <v>35</v>
      </c>
    </row>
    <row r="24" spans="1:13" x14ac:dyDescent="0.2">
      <c r="A24" s="75" t="str">
        <f>A3</f>
        <v>Varietà</v>
      </c>
      <c r="B24" s="75" t="str">
        <f t="shared" ref="B24:F24" si="3">B3</f>
        <v>Superficie (ha)</v>
      </c>
      <c r="C24" s="75" t="str">
        <f t="shared" si="3"/>
        <v>N. di piante</v>
      </c>
      <c r="D24" s="75" t="str">
        <f t="shared" si="3"/>
        <v>Densità (piante/ha)</v>
      </c>
      <c r="E24" s="75" t="str">
        <f t="shared" si="3"/>
        <v>Offerta piante</v>
      </c>
      <c r="F24" s="75" t="str">
        <f t="shared" si="3"/>
        <v>Costo lavoro</v>
      </c>
      <c r="G24" s="76" t="str">
        <f>G3</f>
        <v>Costo pali e fili</v>
      </c>
      <c r="H24" s="77"/>
      <c r="I24" s="75" t="str">
        <f>I3</f>
        <v>Totale costi computabili</v>
      </c>
      <c r="J24" s="78" t="str">
        <f>J3</f>
        <v>Costi per ha</v>
      </c>
      <c r="K24" s="79"/>
      <c r="L24" s="74" t="s">
        <v>36</v>
      </c>
    </row>
    <row r="25" spans="1:13" x14ac:dyDescent="0.2">
      <c r="A25" s="80" t="s">
        <v>37</v>
      </c>
      <c r="B25" s="81">
        <v>1</v>
      </c>
      <c r="C25" s="82">
        <v>4500</v>
      </c>
      <c r="D25" s="83">
        <f>IF(C25="","",C25/B25)</f>
        <v>4500</v>
      </c>
      <c r="E25" s="82">
        <v>18000</v>
      </c>
      <c r="F25" s="83">
        <f>IF(B25="","",B25*$M$4)</f>
        <v>25000</v>
      </c>
      <c r="G25" s="84"/>
      <c r="H25" s="85"/>
      <c r="I25" s="83">
        <f>IF(B25="","",SUM(E25:H25))</f>
        <v>43000</v>
      </c>
      <c r="J25" s="86"/>
      <c r="L25" s="74" t="s">
        <v>38</v>
      </c>
    </row>
    <row r="26" spans="1:13" x14ac:dyDescent="0.2">
      <c r="A26" s="80" t="s">
        <v>39</v>
      </c>
      <c r="B26" s="81">
        <v>0.1</v>
      </c>
      <c r="C26" s="82">
        <v>500</v>
      </c>
      <c r="D26" s="83">
        <f t="shared" ref="D26:D29" si="4">IF(C26="","",C26/B26)</f>
        <v>5000</v>
      </c>
      <c r="E26" s="82">
        <v>1500</v>
      </c>
      <c r="F26" s="83">
        <f t="shared" ref="F26:F29" si="5">IF(B26="","",B26*$M$4)</f>
        <v>2500</v>
      </c>
      <c r="G26" s="84">
        <v>1500</v>
      </c>
      <c r="H26" s="85"/>
      <c r="I26" s="83">
        <f t="shared" ref="I26:I29" si="6">IF(B26="","",SUM(E26:H26))</f>
        <v>5500</v>
      </c>
      <c r="J26" s="87"/>
      <c r="L26" s="74" t="s">
        <v>40</v>
      </c>
    </row>
    <row r="27" spans="1:13" x14ac:dyDescent="0.2">
      <c r="A27" s="80" t="s">
        <v>41</v>
      </c>
      <c r="B27" s="81">
        <v>0.33</v>
      </c>
      <c r="C27" s="82">
        <v>2000</v>
      </c>
      <c r="D27" s="83">
        <f t="shared" si="4"/>
        <v>6060.6060606060601</v>
      </c>
      <c r="E27" s="82">
        <v>10000</v>
      </c>
      <c r="F27" s="83">
        <f t="shared" si="5"/>
        <v>8250</v>
      </c>
      <c r="G27" s="84">
        <v>5000</v>
      </c>
      <c r="H27" s="85"/>
      <c r="I27" s="83">
        <f t="shared" si="6"/>
        <v>23250</v>
      </c>
      <c r="J27" s="87"/>
      <c r="L27" s="74" t="s">
        <v>37</v>
      </c>
    </row>
    <row r="28" spans="1:13" x14ac:dyDescent="0.2">
      <c r="A28" s="80"/>
      <c r="B28" s="81"/>
      <c r="C28" s="82"/>
      <c r="D28" s="83" t="str">
        <f t="shared" si="4"/>
        <v/>
      </c>
      <c r="E28" s="82"/>
      <c r="F28" s="83" t="str">
        <f t="shared" si="5"/>
        <v/>
      </c>
      <c r="G28" s="84"/>
      <c r="H28" s="85"/>
      <c r="I28" s="83" t="str">
        <f t="shared" si="6"/>
        <v/>
      </c>
      <c r="J28" s="87"/>
      <c r="L28" s="74" t="s">
        <v>42</v>
      </c>
    </row>
    <row r="29" spans="1:13" x14ac:dyDescent="0.2">
      <c r="A29" s="80"/>
      <c r="B29" s="81"/>
      <c r="C29" s="82"/>
      <c r="D29" s="83" t="str">
        <f t="shared" si="4"/>
        <v/>
      </c>
      <c r="E29" s="82"/>
      <c r="F29" s="83" t="str">
        <f t="shared" si="5"/>
        <v/>
      </c>
      <c r="G29" s="84"/>
      <c r="H29" s="85"/>
      <c r="I29" s="83" t="str">
        <f t="shared" si="6"/>
        <v/>
      </c>
      <c r="J29" s="88"/>
      <c r="L29" s="74" t="s">
        <v>43</v>
      </c>
    </row>
    <row r="30" spans="1:13" x14ac:dyDescent="0.2">
      <c r="A30" s="89" t="str">
        <f>A12</f>
        <v>Totale</v>
      </c>
      <c r="B30" s="90">
        <f>IF(D25&gt;=300,B25,0)+IF(D26&gt;=300,B26,0)+IF(D27&gt;=300,B27,0)+IF(D28&gt;=300,B28,0)+IF(D29&gt;=300,B29,0)</f>
        <v>1.4300000000000002</v>
      </c>
      <c r="C30" s="91">
        <f>SUM(C25:C29)</f>
        <v>7000</v>
      </c>
      <c r="D30" s="91"/>
      <c r="E30" s="91">
        <f>SUM(E25:E29)</f>
        <v>29500</v>
      </c>
      <c r="F30" s="91">
        <f>SUM(F25:F29)</f>
        <v>35750</v>
      </c>
      <c r="G30" s="92">
        <f>SUM(H25:H29)</f>
        <v>0</v>
      </c>
      <c r="H30" s="93"/>
      <c r="I30" s="94">
        <f>SUM(I25:I29)</f>
        <v>71750</v>
      </c>
      <c r="J30" s="95">
        <f>ROUNDDOWN(I30/B30,0)</f>
        <v>50174</v>
      </c>
      <c r="L30" s="74" t="s">
        <v>44</v>
      </c>
    </row>
    <row r="31" spans="1:13" x14ac:dyDescent="0.2">
      <c r="A31" s="96"/>
      <c r="B31" s="97"/>
      <c r="C31" s="98"/>
      <c r="D31" s="98"/>
      <c r="E31" s="98"/>
      <c r="F31" s="98"/>
      <c r="G31" s="98"/>
      <c r="H31" s="98"/>
      <c r="I31" s="98"/>
      <c r="J31" s="73"/>
      <c r="L31" s="74" t="s">
        <v>45</v>
      </c>
    </row>
    <row r="32" spans="1:13" x14ac:dyDescent="0.2">
      <c r="A32" s="99"/>
      <c r="B32" s="100"/>
      <c r="C32" s="100"/>
      <c r="D32" s="100"/>
      <c r="E32" s="100"/>
      <c r="F32" s="100"/>
      <c r="G32" s="100"/>
      <c r="H32" s="100"/>
      <c r="I32" s="101" t="str">
        <f>IF(B30&gt;0,L17&amp;B30&amp;L18)</f>
        <v>La superficie computabile ammonta a 1.43 ha</v>
      </c>
      <c r="J32" s="73"/>
      <c r="L32" s="74" t="s">
        <v>46</v>
      </c>
    </row>
    <row r="33" spans="1:12" s="4" customFormat="1" x14ac:dyDescent="0.2">
      <c r="A33" s="102"/>
      <c r="B33" s="103"/>
      <c r="C33" s="104"/>
      <c r="D33" s="104"/>
      <c r="E33" s="104"/>
      <c r="F33" s="104"/>
      <c r="G33" s="104"/>
      <c r="H33" s="104"/>
      <c r="I33" s="105" t="str">
        <f>IF((M7*100/J30)&lt;M8,L13,L14&amp;B37&amp;L15&amp;I37&amp;L16)</f>
        <v>Gli aiuti finanziari forfettari non devono essere ridotti</v>
      </c>
      <c r="J33" s="73"/>
      <c r="K33" s="5"/>
      <c r="L33" s="74" t="s">
        <v>47</v>
      </c>
    </row>
    <row r="34" spans="1:12" s="4" customFormat="1" x14ac:dyDescent="0.2">
      <c r="A34" s="72"/>
      <c r="B34" s="72"/>
      <c r="C34" s="72"/>
      <c r="D34" s="72"/>
      <c r="E34" s="72"/>
      <c r="F34" s="72"/>
      <c r="G34" s="72"/>
      <c r="H34" s="72"/>
      <c r="I34" s="72"/>
      <c r="J34" s="73"/>
      <c r="K34" s="5"/>
      <c r="L34" s="74" t="s">
        <v>48</v>
      </c>
    </row>
    <row r="35" spans="1:12" s="4" customFormat="1" x14ac:dyDescent="0.2">
      <c r="A35" s="106" t="str">
        <f>A17</f>
        <v>Calcolo degli aiuti finanziari max.</v>
      </c>
      <c r="B35" s="72"/>
      <c r="C35" s="72"/>
      <c r="D35" s="72"/>
      <c r="E35" s="72"/>
      <c r="F35" s="72"/>
      <c r="G35" s="72"/>
      <c r="H35" s="72"/>
      <c r="I35" s="72"/>
      <c r="J35" s="73"/>
      <c r="K35" s="5"/>
      <c r="L35" s="74" t="s">
        <v>39</v>
      </c>
    </row>
    <row r="36" spans="1:12" s="4" customFormat="1" x14ac:dyDescent="0.2">
      <c r="A36" s="75" t="str">
        <f>A18</f>
        <v>Superficie (ha)</v>
      </c>
      <c r="B36" s="76" t="str">
        <f>B18</f>
        <v>Riduzione aiuti finanziari (%)</v>
      </c>
      <c r="C36" s="77"/>
      <c r="D36" s="107" t="str">
        <f>D18</f>
        <v>Contributi max. Conf. e Cantone</v>
      </c>
      <c r="E36" s="108"/>
      <c r="F36" s="107" t="str">
        <f>F18</f>
        <v>Credito di investimento max.</v>
      </c>
      <c r="G36" s="109"/>
      <c r="H36" s="108"/>
      <c r="I36" s="110" t="str">
        <f>I18</f>
        <v>Totale aiuti finanziari</v>
      </c>
      <c r="J36" s="73"/>
      <c r="K36" s="5"/>
      <c r="L36" s="74" t="s">
        <v>49</v>
      </c>
    </row>
    <row r="37" spans="1:12" x14ac:dyDescent="0.2">
      <c r="A37" s="111">
        <f>B30</f>
        <v>1.4300000000000002</v>
      </c>
      <c r="B37" s="112">
        <f>IF(ROUNDUP(100-(J30*M8/M7),2)&gt;0,ROUNDUP(100-(J30*M8/M7),2),0)</f>
        <v>0</v>
      </c>
      <c r="C37" s="113"/>
      <c r="D37" s="114">
        <f>2*ROUNDDOWN((A37*(M9+M10+M11)*(100-B37)/100)/2,0)</f>
        <v>42900</v>
      </c>
      <c r="E37" s="115"/>
      <c r="F37" s="116">
        <f>ROUNDDOWN(A37*M12*(100-B37)/100,0)</f>
        <v>14300</v>
      </c>
      <c r="G37" s="117"/>
      <c r="H37" s="117"/>
      <c r="I37" s="118">
        <f>D37+F37</f>
        <v>57200</v>
      </c>
      <c r="J37" s="73"/>
      <c r="L37" s="74" t="s">
        <v>50</v>
      </c>
    </row>
    <row r="38" spans="1:12" x14ac:dyDescent="0.2">
      <c r="L38" s="74" t="s">
        <v>51</v>
      </c>
    </row>
    <row r="39" spans="1:12" x14ac:dyDescent="0.2">
      <c r="L39" s="74" t="s">
        <v>52</v>
      </c>
    </row>
    <row r="40" spans="1:12" x14ac:dyDescent="0.2">
      <c r="L40" s="74" t="s">
        <v>53</v>
      </c>
    </row>
    <row r="41" spans="1:12" x14ac:dyDescent="0.2">
      <c r="L41" s="74" t="s">
        <v>54</v>
      </c>
    </row>
    <row r="42" spans="1:12" x14ac:dyDescent="0.2">
      <c r="L42" s="74" t="s">
        <v>55</v>
      </c>
    </row>
    <row r="43" spans="1:12" x14ac:dyDescent="0.2">
      <c r="L43" s="74" t="s">
        <v>56</v>
      </c>
    </row>
    <row r="44" spans="1:12" x14ac:dyDescent="0.2">
      <c r="L44" s="74" t="s">
        <v>57</v>
      </c>
    </row>
    <row r="45" spans="1:12" x14ac:dyDescent="0.2">
      <c r="L45" s="74" t="s">
        <v>58</v>
      </c>
    </row>
    <row r="46" spans="1:12" x14ac:dyDescent="0.2">
      <c r="L46" s="74" t="s">
        <v>59</v>
      </c>
    </row>
    <row r="47" spans="1:12" x14ac:dyDescent="0.2">
      <c r="L47" s="74" t="s">
        <v>60</v>
      </c>
    </row>
    <row r="48" spans="1:12" x14ac:dyDescent="0.2">
      <c r="L48" s="74" t="s">
        <v>61</v>
      </c>
    </row>
    <row r="49" spans="12:12" x14ac:dyDescent="0.2">
      <c r="L49" s="74" t="s">
        <v>62</v>
      </c>
    </row>
    <row r="50" spans="12:12" x14ac:dyDescent="0.2">
      <c r="L50" s="74" t="s">
        <v>63</v>
      </c>
    </row>
    <row r="51" spans="12:12" x14ac:dyDescent="0.2">
      <c r="L51" s="74" t="s">
        <v>64</v>
      </c>
    </row>
    <row r="52" spans="12:12" x14ac:dyDescent="0.2">
      <c r="L52" s="74" t="s">
        <v>65</v>
      </c>
    </row>
    <row r="53" spans="12:12" x14ac:dyDescent="0.2">
      <c r="L53" s="74" t="s">
        <v>66</v>
      </c>
    </row>
    <row r="54" spans="12:12" x14ac:dyDescent="0.2">
      <c r="L54" s="74" t="s">
        <v>67</v>
      </c>
    </row>
    <row r="55" spans="12:12" x14ac:dyDescent="0.2">
      <c r="L55" s="74" t="s">
        <v>68</v>
      </c>
    </row>
    <row r="56" spans="12:12" x14ac:dyDescent="0.2">
      <c r="L56" s="74" t="s">
        <v>69</v>
      </c>
    </row>
    <row r="57" spans="12:12" x14ac:dyDescent="0.2">
      <c r="L57" s="74" t="s">
        <v>70</v>
      </c>
    </row>
    <row r="58" spans="12:12" x14ac:dyDescent="0.2">
      <c r="L58" s="74" t="s">
        <v>71</v>
      </c>
    </row>
    <row r="59" spans="12:12" x14ac:dyDescent="0.2">
      <c r="L59" s="74" t="s">
        <v>72</v>
      </c>
    </row>
    <row r="60" spans="12:12" x14ac:dyDescent="0.2">
      <c r="L60" s="74" t="s">
        <v>73</v>
      </c>
    </row>
    <row r="61" spans="12:12" x14ac:dyDescent="0.2">
      <c r="L61" s="74" t="s">
        <v>41</v>
      </c>
    </row>
    <row r="62" spans="12:12" x14ac:dyDescent="0.2">
      <c r="L62" s="74" t="s">
        <v>74</v>
      </c>
    </row>
    <row r="63" spans="12:12" x14ac:dyDescent="0.2">
      <c r="L63" s="74" t="s">
        <v>75</v>
      </c>
    </row>
    <row r="64" spans="12:12" x14ac:dyDescent="0.2">
      <c r="L64" s="119" t="s">
        <v>76</v>
      </c>
    </row>
  </sheetData>
  <sheetProtection algorithmName="SHA-512" hashValue="YEhO+Ju30MYlWgtouYZfbwoezR2kcTFVUmYDWBISaA27ceNd0JcfU7NV90ar4zhIPJZBWwPwAk72gjCxLVjraQ==" saltValue="QN2LTS0GhGwZGYDbYWzlag==" spinCount="100000" sheet="1" objects="1" scenarios="1"/>
  <mergeCells count="29">
    <mergeCell ref="B37:C37"/>
    <mergeCell ref="D37:E37"/>
    <mergeCell ref="F37:H37"/>
    <mergeCell ref="G27:H27"/>
    <mergeCell ref="G28:H28"/>
    <mergeCell ref="G29:H29"/>
    <mergeCell ref="G30:H30"/>
    <mergeCell ref="B36:C36"/>
    <mergeCell ref="D36:E36"/>
    <mergeCell ref="F36:H36"/>
    <mergeCell ref="B19:C19"/>
    <mergeCell ref="D19:E19"/>
    <mergeCell ref="F19:H19"/>
    <mergeCell ref="G24:H24"/>
    <mergeCell ref="G25:H25"/>
    <mergeCell ref="G26:H26"/>
    <mergeCell ref="G9:H9"/>
    <mergeCell ref="G10:H10"/>
    <mergeCell ref="G11:H11"/>
    <mergeCell ref="G12:H12"/>
    <mergeCell ref="B18:C18"/>
    <mergeCell ref="D18:E18"/>
    <mergeCell ref="F18:H18"/>
    <mergeCell ref="G3:H3"/>
    <mergeCell ref="G4:H4"/>
    <mergeCell ref="G5:H5"/>
    <mergeCell ref="G6:H6"/>
    <mergeCell ref="G7:H7"/>
    <mergeCell ref="G8:H8"/>
  </mergeCells>
  <conditionalFormatting sqref="A15:I15 B19">
    <cfRule type="expression" dxfId="1" priority="2">
      <formula>($M$7*100/$J$12)&gt;$M$8</formula>
    </cfRule>
  </conditionalFormatting>
  <conditionalFormatting sqref="A33:I33 B37:C37">
    <cfRule type="expression" dxfId="0" priority="1">
      <formula>($M$7*100/$J$30)&gt;$M$8</formula>
    </cfRule>
  </conditionalFormatting>
  <dataValidations count="1">
    <dataValidation type="list" allowBlank="1" showErrorMessage="1" errorTitle="Falsche Sorte" error="Sorte gemäss Liste auswählen." sqref="A25:A29 A4:A11" xr:uid="{97A38E56-8D98-4612-BEA4-FEAE3EBBED66}">
      <formula1>$L$21:$L$64</formula1>
    </dataValidation>
  </dataValidations>
  <pageMargins left="0.78740157480314965" right="0.59055118110236227" top="0.78740157480314965" bottom="0.59055118110236227" header="0.31496062992125984" footer="0.31496062992125984"/>
  <pageSetup paperSize="9" scale="90" orientation="landscape" r:id="rId1"/>
  <headerFooter alignWithMargins="0">
    <oddHeader>&amp;L&amp;8Ufficio federale dell'agricoltura&amp;R&amp;8Calcolo varietà robuste di vite (10/2025)</oddHeader>
    <oddFooter>&amp;L&amp;8&amp;D; &amp;T&amp;R&amp;8&amp;A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Varietà robuste di vite</vt:lpstr>
      <vt:lpstr>'Varietà robuste di vite'!Druckbereich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Stäuble Michael BLW</dc:creator>
  <cp:lastModifiedBy>Stäuble Michael BLW</cp:lastModifiedBy>
  <dcterms:created xsi:type="dcterms:W3CDTF">2025-10-06T14:40:12Z</dcterms:created>
  <dcterms:modified xsi:type="dcterms:W3CDTF">2025-10-06T14:44:46Z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a112399-b73b-40c1-8af2-919b124b9d91_Enabled">
    <vt:lpwstr>true</vt:lpwstr>
  </property>
  <property fmtid="{D5CDD505-2E9C-101B-9397-08002B2CF9AE}" pid="3" name="MSIP_Label_aa112399-b73b-40c1-8af2-919b124b9d91_SetDate">
    <vt:lpwstr>2025-10-06T14:44:01Z</vt:lpwstr>
  </property>
  <property fmtid="{D5CDD505-2E9C-101B-9397-08002B2CF9AE}" pid="4" name="MSIP_Label_aa112399-b73b-40c1-8af2-919b124b9d91_Method">
    <vt:lpwstr>Privileged</vt:lpwstr>
  </property>
  <property fmtid="{D5CDD505-2E9C-101B-9397-08002B2CF9AE}" pid="5" name="MSIP_Label_aa112399-b73b-40c1-8af2-919b124b9d91_Name">
    <vt:lpwstr>L2</vt:lpwstr>
  </property>
  <property fmtid="{D5CDD505-2E9C-101B-9397-08002B2CF9AE}" pid="6" name="MSIP_Label_aa112399-b73b-40c1-8af2-919b124b9d91_SiteId">
    <vt:lpwstr>6ae27add-8276-4a38-88c1-3a9c1f973767</vt:lpwstr>
  </property>
  <property fmtid="{D5CDD505-2E9C-101B-9397-08002B2CF9AE}" pid="7" name="MSIP_Label_aa112399-b73b-40c1-8af2-919b124b9d91_ActionId">
    <vt:lpwstr>e56f8375-64a4-4a3f-a64d-e65177582048</vt:lpwstr>
  </property>
  <property fmtid="{D5CDD505-2E9C-101B-9397-08002B2CF9AE}" pid="8" name="MSIP_Label_aa112399-b73b-40c1-8af2-919b124b9d91_ContentBits">
    <vt:lpwstr>0</vt:lpwstr>
  </property>
  <property fmtid="{D5CDD505-2E9C-101B-9397-08002B2CF9AE}" pid="9" name="MSIP_Label_aa112399-b73b-40c1-8af2-919b124b9d91_Tag">
    <vt:lpwstr>10, 0, 1, 1</vt:lpwstr>
  </property>
</Properties>
</file>