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302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<sst xmlns="http://schemas.openxmlformats.org/spreadsheetml/2006/main" count="248" uniqueCount="213">
  <si>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</si>
  <si>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</si>
  <si>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</si>
  <si>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</si>
  <si>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</si>
  <si>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</si>
  <si>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</si>
  <si>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</si>
  <si>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</si>
  <si>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</si>
  <si>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</si>
  <si>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</si>
  <si>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</si>
  <si>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</si>
  <si>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</si>
  <si>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</si>
  <si>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</si>
  <si>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</si>
  <si>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</si>
  <si>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</si>
  <si>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</si>
  <si>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</si>
  <si>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</si>
  <si>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</si>
  <si>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</si>
  <si>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</si>
  <si>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</si>
  <si>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</si>
  <si>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</si>
  <si>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</si>
  <si>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</si>
  <si>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</si>
  <si>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</si>
  <si>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</si>
  <si>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</si>
  <si>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</si>
  <si>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</si>
  <si>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</si>
  <si>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</si>
  <si>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</si>
  <si>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</si>
  <si>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</si>
  <si>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</si>
  <si>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</si>
  <si>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</si>
  <si>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</si>
  <si>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</si>
  <si>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</si>
  <si>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</si>
  <si>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</si>
  <si>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</si>
  <si>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</si>
  <si>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</si>
  <si>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</si>
  <si>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</si>
  <si>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</si>
  <si>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</si>
  <si>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</si>
  <si>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</si>
  <si>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</si>
  <si>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</si>
  <si>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</si>
  <si>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</si>
  <si>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</si>
  <si>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</si>
  <si>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</si>
  <si>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</si>
  <si>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</si>
  <si>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</si>
  <si>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</si>
  <si>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</si>
  <si>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</si>
  <si>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</si>
  <si>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</si>
  <si>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</si>
  <si>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</si>
  <si>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</si>
  <si>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</si>
  <si>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</si>
  <si>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</si>
  <si>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</si>
  <si>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</si>
  <si>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</si>
  <si>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</si>
  <si>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</si>
  <si>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</si>
  <si>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</si>
  <si>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</si>
  <si>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</si>
  <si>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</si>
  <si>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</si>
  <si>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</si>
  <si>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</si>
  <si>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</si>
  <si>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</si>
  <si>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</si>
  <si>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</si>
  <si>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</si>
  <si>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</si>
  <si>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</si>
  <si>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</si>
  <si>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</si>
  <si>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</si>
  <si>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</si>
  <si>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</si>
  <si>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</si>
  <si>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</si>
  <si>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</si>
  <si>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</si>
  <si>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</si>
  <si>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</si>
  <si>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</si>
  <si>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</si>
  <si>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</si>
  <si>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</si>
  <si>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</si>
  <si>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</si>
  <si>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</si>
  <si>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</si>
  <si>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</si>
  <si>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</si>
  <si>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</si>
  <si>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</si>
  <si>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</si>
  <si>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</si>
  <si>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</si>
  <si>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</si>
  <si>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</si>
  <si>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</si>
  <si>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</si>
  <si>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</si>
  <si>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</si>
  <si>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</si>
  <si>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</si>
  <si>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</si>
  <si>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</si>
  <si>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</si>
  <si>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</si>
  <si>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</si>
  <si>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</si>
  <si>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</si>
  <si>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</si>
  <si>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</si>
  <si>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</si>
  <si>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</si>
  <si>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</si>
  <si>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</si>
  <si>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</si>
  <si>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</si>
  <si>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</si>
  <si>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Abgesetzte Ferkel bis 25 kg LG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</si>
  <si>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</si>
  <si>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</si>
  <si>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</si>
  <si>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</si>
  <si>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</si>
  <si>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</si>
  <si>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</si>
  <si>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</si>
  <si>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</si>
  <si>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</si>
  <si>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</si>
  <si>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</si>
  <si>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</si>
  <si>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Porcelets sevrés &lt; 25 kg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</si>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</sst>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$&quot;\ #,##0;[Red]&quot;$&quot;\ \-#,##0"/>
    <numFmt numFmtId="180" formatCode="&quot;$&quot;\ #,##0.00;[Red]&quot;$&quot;\ \-#,##0.00"/>
    <numFmt numFmtId="181" formatCode="0.0000"/>
    <numFmt numFmtId="182" formatCode="0.000"/>
    <numFmt numFmtId="183" formatCode="_ * #,##0.0_ ;_ * \-#,##0.0_ ;_ * &quot;-&quot;??_ ;_ @_ "/>
    <numFmt numFmtId="184" formatCode="_ * #,##0_ ;_ * \-#,##0_ ;_ * &quot;-&quot;??_ ;_ @_ "/>
    <numFmt numFmtId="185" formatCode="#\ &quot;Tage&quot;"/>
    <numFmt numFmtId="186" formatCode="#\ &quot;Tg&quot;"/>
    <numFmt numFmtId="187" formatCode="0.000000"/>
    <numFmt numFmtId="188" formatCode="0.00000"/>
    <numFmt numFmtId="189" formatCode="yyyy\-mm\-dd"/>
    <numFmt numFmtId="190" formatCode="#,##0.0"/>
    <numFmt numFmtId="191" formatCode="0;0;&quot;&quot;"/>
    <numFmt numFmtId="192" formatCode="#,##0;\-#,##0;&quot;&quot;"/>
    <numFmt numFmtId="193" formatCode="_ * #,##0_ ;_ * \-#,##0_ ;_ * &quot;&quot;??_ ;_ @_ "/>
    <numFmt numFmtId="194" formatCode="_ * #,##0_ ;_ * \-#,##0_ ;_ * #,##0_ ;_ @_ 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b/>
      <sz val="18"/>
      <color indexed="57"/>
      <name val="Cambria"/>
      <family val="2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24" borderId="0" applyNumberFormat="0" applyBorder="0" applyAlignment="0" applyProtection="0"/>
    <xf numFmtId="0" fontId="41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2" fillId="33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7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78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84" fontId="4" fillId="11" borderId="18" xfId="67" applyNumberFormat="1" applyFont="1" applyFill="1" applyBorder="1" applyAlignment="1" applyProtection="1">
      <alignment/>
      <protection locked="0"/>
    </xf>
    <xf numFmtId="184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78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78" fontId="0" fillId="0" borderId="34" xfId="0" applyNumberFormat="1" applyFont="1" applyBorder="1" applyAlignment="1" applyProtection="1">
      <alignment horizontal="center"/>
      <protection/>
    </xf>
    <xf numFmtId="178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78" fontId="0" fillId="0" borderId="35" xfId="0" applyNumberFormat="1" applyFont="1" applyBorder="1" applyAlignment="1" applyProtection="1">
      <alignment horizontal="center"/>
      <protection/>
    </xf>
    <xf numFmtId="178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78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78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78" fontId="4" fillId="0" borderId="33" xfId="0" applyNumberFormat="1" applyFont="1" applyFill="1" applyBorder="1" applyAlignment="1" applyProtection="1">
      <alignment horizontal="center"/>
      <protection/>
    </xf>
    <xf numFmtId="184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4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0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0" fontId="0" fillId="0" borderId="42" xfId="67" applyNumberFormat="1" applyFont="1" applyFill="1" applyBorder="1" applyAlignment="1" applyProtection="1">
      <alignment horizontal="center"/>
      <protection/>
    </xf>
    <xf numFmtId="190" fontId="0" fillId="0" borderId="43" xfId="67" applyNumberFormat="1" applyFont="1" applyFill="1" applyBorder="1" applyAlignment="1" applyProtection="1">
      <alignment horizontal="center"/>
      <protection/>
    </xf>
    <xf numFmtId="190" fontId="0" fillId="0" borderId="14" xfId="67" applyNumberFormat="1" applyFont="1" applyFill="1" applyBorder="1" applyAlignment="1" applyProtection="1">
      <alignment horizontal="center"/>
      <protection/>
    </xf>
    <xf numFmtId="190" fontId="0" fillId="0" borderId="39" xfId="67" applyNumberFormat="1" applyFont="1" applyFill="1" applyBorder="1" applyAlignment="1" applyProtection="1">
      <alignment horizontal="center"/>
      <protection/>
    </xf>
    <xf numFmtId="190" fontId="0" fillId="0" borderId="40" xfId="67" applyNumberFormat="1" applyFont="1" applyFill="1" applyBorder="1" applyAlignment="1" applyProtection="1">
      <alignment horizontal="center"/>
      <protection/>
    </xf>
    <xf numFmtId="190" fontId="0" fillId="0" borderId="44" xfId="67" applyNumberFormat="1" applyFont="1" applyFill="1" applyBorder="1" applyAlignment="1" applyProtection="1">
      <alignment horizontal="center"/>
      <protection/>
    </xf>
    <xf numFmtId="190" fontId="4" fillId="0" borderId="48" xfId="0" applyNumberFormat="1" applyFont="1" applyFill="1" applyBorder="1" applyAlignment="1" applyProtection="1">
      <alignment horizontal="center"/>
      <protection/>
    </xf>
    <xf numFmtId="190" fontId="4" fillId="0" borderId="49" xfId="0" applyNumberFormat="1" applyFont="1" applyFill="1" applyBorder="1" applyAlignment="1" applyProtection="1">
      <alignment horizontal="center"/>
      <protection/>
    </xf>
    <xf numFmtId="190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78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78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78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78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78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78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1" fontId="13" fillId="0" borderId="0" xfId="0" applyNumberFormat="1" applyFont="1" applyAlignment="1" applyProtection="1">
      <alignment/>
      <protection/>
    </xf>
    <xf numFmtId="192" fontId="4" fillId="0" borderId="47" xfId="67" applyNumberFormat="1" applyFont="1" applyFill="1" applyBorder="1" applyAlignment="1" applyProtection="1">
      <alignment/>
      <protection/>
    </xf>
    <xf numFmtId="192" fontId="4" fillId="0" borderId="12" xfId="67" applyNumberFormat="1" applyFont="1" applyBorder="1" applyAlignment="1" applyProtection="1">
      <alignment/>
      <protection/>
    </xf>
    <xf numFmtId="192" fontId="4" fillId="0" borderId="13" xfId="67" applyNumberFormat="1" applyFont="1" applyBorder="1" applyAlignment="1" applyProtection="1">
      <alignment/>
      <protection/>
    </xf>
    <xf numFmtId="193" fontId="4" fillId="0" borderId="47" xfId="67" applyNumberFormat="1" applyFont="1" applyBorder="1" applyAlignment="1" applyProtection="1">
      <alignment/>
      <protection/>
    </xf>
    <xf numFmtId="193" fontId="4" fillId="0" borderId="69" xfId="67" applyNumberFormat="1" applyFont="1" applyBorder="1" applyAlignment="1" applyProtection="1">
      <alignment/>
      <protection/>
    </xf>
    <xf numFmtId="193" fontId="4" fillId="0" borderId="12" xfId="67" applyNumberFormat="1" applyFont="1" applyBorder="1" applyAlignment="1" applyProtection="1">
      <alignment/>
      <protection/>
    </xf>
    <xf numFmtId="193" fontId="4" fillId="0" borderId="13" xfId="67" applyNumberFormat="1" applyFont="1" applyBorder="1" applyAlignment="1" applyProtection="1">
      <alignment/>
      <protection/>
    </xf>
    <xf numFmtId="193" fontId="4" fillId="0" borderId="47" xfId="67" applyNumberFormat="1" applyFont="1" applyFill="1" applyBorder="1" applyAlignment="1" applyProtection="1">
      <alignment/>
      <protection/>
    </xf>
    <xf numFmtId="193" fontId="4" fillId="0" borderId="10" xfId="0" applyNumberFormat="1" applyFont="1" applyFill="1" applyBorder="1" applyAlignment="1" applyProtection="1">
      <alignment/>
      <protection/>
    </xf>
    <xf numFmtId="194" fontId="4" fillId="11" borderId="50" xfId="67" applyNumberFormat="1" applyFont="1" applyFill="1" applyBorder="1" applyAlignment="1" applyProtection="1">
      <alignment/>
      <protection locked="0"/>
    </xf>
    <xf numFmtId="194" fontId="4" fillId="11" borderId="63" xfId="67" applyNumberFormat="1" applyFont="1" applyFill="1" applyBorder="1" applyAlignment="1" applyProtection="1">
      <alignment/>
      <protection locked="0"/>
    </xf>
    <xf numFmtId="194" fontId="4" fillId="11" borderId="21" xfId="67" applyNumberFormat="1" applyFont="1" applyFill="1" applyBorder="1" applyAlignment="1" applyProtection="1">
      <alignment/>
      <protection locked="0"/>
    </xf>
    <xf numFmtId="194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190" fontId="4" fillId="0" borderId="46" xfId="67" applyNumberFormat="1" applyFont="1" applyFill="1" applyBorder="1" applyAlignment="1" applyProtection="1">
      <alignment horizontal="centerContinuous"/>
      <protection/>
    </xf>
    <xf numFmtId="190" fontId="4" fillId="0" borderId="70" xfId="67" applyNumberFormat="1" applyFont="1" applyFill="1" applyBorder="1" applyAlignment="1" applyProtection="1">
      <alignment horizontal="centerContinuous"/>
      <protection/>
    </xf>
    <xf numFmtId="190" fontId="4" fillId="0" borderId="35" xfId="67" applyNumberFormat="1" applyFont="1" applyFill="1" applyBorder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0" fontId="4" fillId="0" borderId="19" xfId="67" applyNumberFormat="1" applyFont="1" applyFill="1" applyBorder="1" applyAlignment="1" applyProtection="1">
      <alignment horizontal="center"/>
      <protection/>
    </xf>
    <xf numFmtId="190" fontId="4" fillId="0" borderId="41" xfId="67" applyNumberFormat="1" applyFont="1" applyFill="1" applyBorder="1" applyAlignment="1" applyProtection="1">
      <alignment horizontal="center"/>
      <protection/>
    </xf>
    <xf numFmtId="190" fontId="4" fillId="0" borderId="18" xfId="67" applyNumberFormat="1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3" t="s">
        <v>196</v>
      </c>
      <c r="I1" s="293" t="s">
        <v>192</v>
      </c>
      <c r="J1" s="293" t="s">
        <v>194</v>
      </c>
      <c r="K1" s="293" t="s">
        <v>193</v>
      </c>
      <c r="L1" s="293" t="s">
        <v>195</v>
      </c>
      <c r="M1" s="293" t="s">
        <v>198</v>
      </c>
    </row>
    <row r="2" spans="8:13" ht="12.75">
      <c r="H2" s="294">
        <v>1</v>
      </c>
      <c r="I2" s="293">
        <v>1</v>
      </c>
      <c r="J2" s="293">
        <v>2.4</v>
      </c>
      <c r="K2" s="293" t="s">
        <v>131</v>
      </c>
      <c r="L2" s="295">
        <v>43004</v>
      </c>
      <c r="M2" s="293" t="str">
        <f>A1</f>
        <v>Texte</v>
      </c>
    </row>
    <row r="3" spans="1:13" ht="12.75">
      <c r="A3" s="1" t="str">
        <f>IF(H$2=1,B3,IF(H$2=2,C3,IF(H$2=3,D3,"")))</f>
        <v>Entrée aliments</v>
      </c>
      <c r="B3" s="5" t="s">
        <v>3</v>
      </c>
      <c r="C3" s="5" t="s">
        <v>4</v>
      </c>
      <c r="D3" s="5"/>
      <c r="H3" s="296" t="str">
        <f>IF(H$2=1,I3,IF(H$2=2,J3,IF(H$2=3,K3,"")))</f>
        <v>Français</v>
      </c>
      <c r="I3" s="297" t="s">
        <v>1</v>
      </c>
      <c r="J3" s="297" t="s">
        <v>1</v>
      </c>
      <c r="K3" s="297" t="s">
        <v>1</v>
      </c>
      <c r="L3" s="293"/>
      <c r="M3" s="293" t="str">
        <f>Linear!L1</f>
        <v>Résultat</v>
      </c>
    </row>
    <row r="4" spans="1:13" ht="12.75">
      <c r="A4" s="1" t="str">
        <f>IF(H$2=1,B4,IF(H$2=2,C4,IF(H$2=3,D4,"")))</f>
        <v>Entrée aliments</v>
      </c>
      <c r="B4" s="5" t="s">
        <v>3</v>
      </c>
      <c r="C4" s="5" t="s">
        <v>5</v>
      </c>
      <c r="D4" s="5"/>
      <c r="H4" s="296" t="str">
        <f>IF(H$2=1,I4,IF(H$2=2,J4,IF(H$2=3,K4,"")))</f>
        <v>Deutsch</v>
      </c>
      <c r="I4" s="297" t="s">
        <v>2</v>
      </c>
      <c r="J4" s="297" t="s">
        <v>2</v>
      </c>
      <c r="K4" s="297" t="s">
        <v>2</v>
      </c>
      <c r="L4" s="293"/>
      <c r="M4" s="297" t="str">
        <f>'B1'!I1</f>
        <v>B1: Entrée aliments</v>
      </c>
    </row>
    <row r="5" spans="1:13" ht="12.75">
      <c r="A5" s="1" t="str">
        <f>IF(H$2=1,B5,IF(H$2=2,C5,IF(H$2=3,D5,"")))</f>
        <v>page</v>
      </c>
      <c r="B5" t="s">
        <v>200</v>
      </c>
      <c r="C5" t="s">
        <v>201</v>
      </c>
      <c r="D5" s="5"/>
      <c r="H5" s="296">
        <f>IF(H$2=1,I5,IF(H$2=2,J5,IF(H$2=3,K5,"")))</f>
        <v>0</v>
      </c>
      <c r="I5" s="297"/>
      <c r="J5" s="297"/>
      <c r="K5" s="297"/>
      <c r="L5" s="293"/>
      <c r="M5" s="297" t="str">
        <f>'B2'!I1</f>
        <v>B2: Entrée aliments</v>
      </c>
    </row>
    <row r="6" spans="1:13" ht="12.75">
      <c r="A6" s="1" t="str">
        <f aca="true" t="shared" si="0" ref="A6:A38">IF(H$2=1,B6,IF(H$2=2,C6,IF(H$2=3,D5,"")))</f>
        <v>Animaux</v>
      </c>
      <c r="B6" s="5" t="s">
        <v>6</v>
      </c>
      <c r="C6" s="5" t="s">
        <v>7</v>
      </c>
      <c r="D6" s="5"/>
      <c r="H6" s="293"/>
      <c r="I6" s="293"/>
      <c r="J6" s="293"/>
      <c r="K6" s="293"/>
      <c r="L6" s="293"/>
      <c r="M6" s="297" t="str">
        <f>'B3'!I1</f>
        <v>B3: Entrée aliments</v>
      </c>
    </row>
    <row r="7" spans="1:13" ht="12.75">
      <c r="A7" s="1" t="str">
        <f t="shared" si="0"/>
        <v>par kg d'aliment</v>
      </c>
      <c r="B7" s="5" t="s">
        <v>8</v>
      </c>
      <c r="C7" s="5" t="s">
        <v>9</v>
      </c>
      <c r="D7" s="5"/>
      <c r="H7" s="293"/>
      <c r="I7" s="293"/>
      <c r="J7" s="293"/>
      <c r="K7" s="293"/>
      <c r="L7" s="293"/>
      <c r="M7" s="297" t="str">
        <f>'B4'!I1</f>
        <v>B4: Entrée aliments</v>
      </c>
    </row>
    <row r="8" spans="1:13" ht="12.75">
      <c r="A8" s="1" t="str">
        <f t="shared" si="0"/>
        <v>Date</v>
      </c>
      <c r="B8" s="5" t="s">
        <v>10</v>
      </c>
      <c r="C8" s="5" t="s">
        <v>11</v>
      </c>
      <c r="D8" s="5"/>
      <c r="H8" s="293"/>
      <c r="I8" s="293"/>
      <c r="J8" s="293"/>
      <c r="K8" s="293"/>
      <c r="L8" s="293"/>
      <c r="M8" s="297" t="str">
        <f>'B5'!I1</f>
        <v>B5: Entrée aliments</v>
      </c>
    </row>
    <row r="9" spans="1:13" ht="12.75">
      <c r="A9" s="1" t="str">
        <f t="shared" si="0"/>
        <v>kg aliment</v>
      </c>
      <c r="B9" s="5" t="s">
        <v>12</v>
      </c>
      <c r="C9" s="5" t="s">
        <v>13</v>
      </c>
      <c r="D9" s="5"/>
      <c r="H9" s="293"/>
      <c r="I9" s="293"/>
      <c r="J9" s="293"/>
      <c r="K9" s="293"/>
      <c r="L9" s="293"/>
      <c r="M9" s="297" t="str">
        <f>'B6'!I1</f>
        <v>B6: Entrée aliments</v>
      </c>
    </row>
    <row r="10" spans="1:13" ht="12.75">
      <c r="A10" s="1" t="str">
        <f t="shared" si="0"/>
        <v>Total entrée</v>
      </c>
      <c r="B10" s="5" t="s">
        <v>14</v>
      </c>
      <c r="C10" s="18" t="s">
        <v>15</v>
      </c>
      <c r="D10" s="5"/>
      <c r="H10" s="293"/>
      <c r="I10" s="293"/>
      <c r="J10" s="293"/>
      <c r="K10" s="293"/>
      <c r="L10" s="293"/>
      <c r="M10" s="293" t="str">
        <f>Reserve!StartZelle</f>
        <v>Reserve</v>
      </c>
    </row>
    <row r="11" spans="1:13" ht="12.75">
      <c r="A11" s="1" t="str">
        <f t="shared" si="0"/>
        <v>Organisation de contrôle      Date:</v>
      </c>
      <c r="B11" s="22" t="s">
        <v>16</v>
      </c>
      <c r="C11" s="5" t="s">
        <v>17</v>
      </c>
      <c r="D11" s="5"/>
      <c r="H11" s="293"/>
      <c r="I11" s="293"/>
      <c r="J11" s="293"/>
      <c r="K11" s="293"/>
      <c r="L11" s="293"/>
      <c r="M11" s="293"/>
    </row>
    <row r="12" spans="1:13" ht="12.75">
      <c r="A12" s="1" t="str">
        <f t="shared" si="0"/>
        <v>Signature:</v>
      </c>
      <c r="B12" s="22" t="s">
        <v>18</v>
      </c>
      <c r="C12" s="18" t="s">
        <v>19</v>
      </c>
      <c r="D12" s="5"/>
      <c r="H12" s="293"/>
      <c r="I12" s="293"/>
      <c r="J12" s="293"/>
      <c r="K12" s="293"/>
      <c r="L12" s="293"/>
      <c r="M12" s="293"/>
    </row>
    <row r="13" spans="1:13" ht="12.75">
      <c r="A13" s="1" t="str">
        <f t="shared" si="0"/>
        <v>Tous les aliments utilisés doivent être saisis.</v>
      </c>
      <c r="B13" s="5" t="s">
        <v>20</v>
      </c>
      <c r="C13" s="5" t="s">
        <v>21</v>
      </c>
      <c r="D13" s="5"/>
      <c r="H13" s="293"/>
      <c r="I13" s="293"/>
      <c r="J13" s="293"/>
      <c r="K13" s="293"/>
      <c r="L13" s="293"/>
      <c r="M13" s="293"/>
    </row>
    <row r="14" spans="1:13" ht="12.75">
      <c r="A14" s="1" t="str">
        <f t="shared" si="0"/>
        <v>En kg MF</v>
      </c>
      <c r="B14" s="5" t="s">
        <v>22</v>
      </c>
      <c r="C14" s="5" t="s">
        <v>23</v>
      </c>
      <c r="D14" s="5"/>
      <c r="M14" s="293"/>
    </row>
    <row r="15" spans="1:4" ht="12.75">
      <c r="A15" s="1" t="str">
        <f t="shared" si="0"/>
        <v>En kg MS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MF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par kg MS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Mois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MS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Porcs à l'engrais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Truies d'él./ verrat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Porcelets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Poules pondeuses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Saisie en kg MS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MS en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EMV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EDP/EMV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MA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Organisation de contrôle, Date: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Signature: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Exploitant, Date: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Répartition en %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Maïs plante entière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Herbages</v>
      </c>
      <c r="B35" s="22" t="s">
        <v>202</v>
      </c>
      <c r="C35" s="22" t="s">
        <v>204</v>
      </c>
      <c r="D35" s="5"/>
    </row>
    <row r="36" spans="1:4" ht="12.75">
      <c r="A36" s="1" t="str">
        <f t="shared" si="0"/>
        <v>(herbe, silo, ...)</v>
      </c>
      <c r="B36" s="22" t="s">
        <v>203</v>
      </c>
      <c r="C36" s="22" t="s">
        <v>205</v>
      </c>
      <c r="D36" s="5"/>
    </row>
    <row r="37" spans="1:4" ht="12.75">
      <c r="A37" s="1" t="str">
        <f>IF(H$2=1,B37,IF(H$2=2,C37,IF(H$2=3,D35,"")))</f>
        <v>Lactosérum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Paille, granulés de paille</v>
      </c>
      <c r="B39" s="18" t="s">
        <v>184</v>
      </c>
      <c r="C39" s="18" t="s">
        <v>182</v>
      </c>
      <c r="D39" s="5"/>
    </row>
    <row r="40" spans="1:4" ht="12.75">
      <c r="A40" s="1" t="str">
        <f t="shared" si="1"/>
        <v>Matériaux d'occupation, dés de fourrage grossier</v>
      </c>
      <c r="B40" s="18" t="s">
        <v>185</v>
      </c>
      <c r="C40" s="18" t="s">
        <v>183</v>
      </c>
      <c r="D40" s="5"/>
    </row>
    <row r="41" spans="1:4" ht="12.75">
      <c r="A41" s="1" t="str">
        <f t="shared" si="1"/>
        <v>Répartition en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Résumé des entrées d'aliments sur l'exploitation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d'aliment par catégorie d'animaux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Résumé des teneurs par catégorie d'animaux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Matière sèche affouragée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Quantité d'aliment à 88 % MS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Energie total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Protéines totales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Phosphore total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MS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Teneurs moyennes par kg d'aliment à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Teneur moyenne en énergie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Teneur moyenne en protéines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Teneur moyenne en phosphore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Teneurs moyennes par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Teneurs moyennes des porcs</v>
      </c>
      <c r="B56" s="5" t="s">
        <v>187</v>
      </c>
      <c r="C56" s="5" t="s">
        <v>186</v>
      </c>
      <c r="D56" s="22"/>
    </row>
    <row r="57" spans="1:4" ht="12.75">
      <c r="A57" s="1" t="str">
        <f t="shared" si="1"/>
        <v>L'exploitant certifie l'exactitude des informations saisies sur cette feuille ainsi que les indications sur les achats d'aliments.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EDP ou EMV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MA / MJ EDP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Nombre maximum de places et nombre moyen</v>
      </c>
      <c r="B60" s="182" t="s">
        <v>168</v>
      </c>
      <c r="C60" s="182" t="s">
        <v>158</v>
      </c>
      <c r="D60" s="5"/>
    </row>
    <row r="61" spans="1:4" ht="12.75">
      <c r="A61" s="1" t="str">
        <f t="shared" si="1"/>
        <v>d'animaux sur l'exploitation durant cette période</v>
      </c>
      <c r="B61" s="18" t="s">
        <v>169</v>
      </c>
      <c r="C61" s="182" t="s">
        <v>159</v>
      </c>
      <c r="D61" s="5"/>
    </row>
    <row r="62" spans="1:4" ht="12.75">
      <c r="A62" s="1" t="str">
        <f t="shared" si="1"/>
        <v>Nb maximum</v>
      </c>
      <c r="B62" s="182" t="s">
        <v>170</v>
      </c>
      <c r="C62" s="182" t="s">
        <v>160</v>
      </c>
      <c r="D62" s="5"/>
    </row>
    <row r="63" spans="1:4" ht="12.75">
      <c r="A63" s="1" t="str">
        <f t="shared" si="1"/>
        <v>de places</v>
      </c>
      <c r="B63" s="182" t="s">
        <v>171</v>
      </c>
      <c r="C63" s="182" t="s">
        <v>154</v>
      </c>
      <c r="D63" s="5"/>
    </row>
    <row r="64" spans="1:4" ht="12.75">
      <c r="A64" s="1" t="str">
        <f t="shared" si="1"/>
        <v>Nb moyen de</v>
      </c>
      <c r="B64" s="182" t="s">
        <v>172</v>
      </c>
      <c r="C64" s="182" t="s">
        <v>206</v>
      </c>
      <c r="D64" s="5"/>
    </row>
    <row r="65" spans="1:4" ht="12.75">
      <c r="A65" s="1" t="str">
        <f t="shared" si="1"/>
        <v>pl. occupées</v>
      </c>
      <c r="B65" s="182" t="s">
        <v>208</v>
      </c>
      <c r="C65" s="182" t="s">
        <v>207</v>
      </c>
      <c r="D65" s="5"/>
    </row>
    <row r="66" spans="1:4" ht="12.75">
      <c r="A66" s="1" t="str">
        <f t="shared" si="1"/>
        <v>Porcs à l'engrais et remontes &lt; 6 mois</v>
      </c>
      <c r="B66" s="18" t="s">
        <v>163</v>
      </c>
      <c r="C66" s="18" t="s">
        <v>149</v>
      </c>
      <c r="D66" s="5"/>
    </row>
    <row r="67" spans="1:4" ht="12.75">
      <c r="A67" s="1" t="str">
        <f t="shared" si="1"/>
        <v>Porcelets sevrés &lt; 25 kg</v>
      </c>
      <c r="B67" s="18" t="s">
        <v>164</v>
      </c>
      <c r="C67" s="18" t="s">
        <v>150</v>
      </c>
      <c r="D67" s="5"/>
    </row>
    <row r="68" spans="1:4" ht="12.75">
      <c r="A68" s="1" t="str">
        <f t="shared" si="1"/>
        <v>Verrats d'élevage</v>
      </c>
      <c r="B68" s="18" t="s">
        <v>165</v>
      </c>
      <c r="C68" s="18" t="s">
        <v>151</v>
      </c>
      <c r="D68" s="5"/>
    </row>
    <row r="69" spans="1:4" ht="12.75">
      <c r="A69" s="1" t="str">
        <f t="shared" si="1"/>
        <v>Truies non allaitantes &gt; 6 mois</v>
      </c>
      <c r="B69" s="18" t="s">
        <v>166</v>
      </c>
      <c r="C69" s="18" t="s">
        <v>152</v>
      </c>
      <c r="D69" s="5"/>
    </row>
    <row r="70" spans="1:4" ht="12.75">
      <c r="A70" s="1" t="str">
        <f t="shared" si="1"/>
        <v>Truies allaitantes</v>
      </c>
      <c r="B70" s="18" t="s">
        <v>167</v>
      </c>
      <c r="C70" s="18" t="s">
        <v>153</v>
      </c>
      <c r="D70" s="5"/>
    </row>
    <row r="71" spans="1:4" ht="12.75">
      <c r="A71" s="1" t="str">
        <f aca="true" t="shared" si="2" ref="A71:A96">IF(H$2=1,B71,IF(H$2=2,C71,IF(H$2=3,D70,"")))</f>
        <v>Poules pondeuses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Poules et coqs, product d'oefs à couver</v>
      </c>
      <c r="B72" s="18" t="s">
        <v>178</v>
      </c>
      <c r="C72" s="18" t="s">
        <v>179</v>
      </c>
      <c r="D72" s="5"/>
    </row>
    <row r="73" spans="1:4" ht="12.75">
      <c r="A73" s="1" t="str">
        <f t="shared" si="2"/>
        <v>Animaux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par an</v>
      </c>
      <c r="B74" s="18" t="s">
        <v>209</v>
      </c>
      <c r="C74" s="18" t="s">
        <v>210</v>
      </c>
      <c r="D74" s="5"/>
    </row>
    <row r="75" spans="1:4" ht="12.75">
      <c r="A75" s="1" t="str">
        <f>IF(H$2=1,B75,IF(H$2=2,C75,IF(H$2=3,D73,"")))</f>
        <v>Répartition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Début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Fin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Places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Durée: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Jours</v>
      </c>
      <c r="B80" s="18" t="s">
        <v>105</v>
      </c>
      <c r="C80" s="18" t="s">
        <v>106</v>
      </c>
    </row>
    <row r="81" spans="1:3" ht="12.75">
      <c r="A81" s="1" t="str">
        <f t="shared" si="2"/>
        <v>Suisse-Bilanz: Correction linéaire</v>
      </c>
      <c r="B81" s="5" t="s">
        <v>180</v>
      </c>
      <c r="C81" s="5" t="s">
        <v>181</v>
      </c>
    </row>
    <row r="82" spans="1:3" ht="12.75">
      <c r="A82" s="1" t="str">
        <f t="shared" si="2"/>
        <v>Résultat</v>
      </c>
      <c r="B82" s="5" t="s">
        <v>107</v>
      </c>
      <c r="C82" s="5" t="s">
        <v>108</v>
      </c>
    </row>
    <row r="83" spans="1:3" ht="12.75">
      <c r="A83" s="1" t="str">
        <f t="shared" si="2"/>
        <v>No cantonal:</v>
      </c>
      <c r="B83" s="5" t="s">
        <v>109</v>
      </c>
      <c r="C83" s="5" t="s">
        <v>110</v>
      </c>
    </row>
    <row r="84" spans="1:3" ht="12.75">
      <c r="A84" s="1" t="str">
        <f t="shared" si="2"/>
        <v>Nom:</v>
      </c>
      <c r="B84" s="5" t="s">
        <v>111</v>
      </c>
      <c r="C84" s="5" t="s">
        <v>112</v>
      </c>
    </row>
    <row r="85" spans="1:4" ht="12.75">
      <c r="A85" s="1" t="str">
        <f t="shared" si="2"/>
        <v>Prénom: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Complément:</v>
      </c>
      <c r="B87" s="21" t="s">
        <v>173</v>
      </c>
      <c r="C87" s="21" t="s">
        <v>155</v>
      </c>
      <c r="D87" s="5"/>
    </row>
    <row r="88" spans="1:4" ht="12.75">
      <c r="A88" s="1" t="str">
        <f t="shared" si="2"/>
        <v>NPA, lieu: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Calculé par: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No téléphone: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156</v>
      </c>
      <c r="C91" t="s">
        <v>157</v>
      </c>
      <c r="D91" s="5"/>
    </row>
    <row r="92" spans="1:4" ht="12.75">
      <c r="A92" s="1" t="str">
        <f t="shared" si="2"/>
        <v>Firme: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Date début:</v>
      </c>
      <c r="B93" s="5" t="s">
        <v>124</v>
      </c>
      <c r="C93" s="5" t="s">
        <v>161</v>
      </c>
      <c r="D93" s="5"/>
    </row>
    <row r="94" spans="1:4" ht="12.75">
      <c r="A94" s="1" t="str">
        <f t="shared" si="2"/>
        <v>Date fin:</v>
      </c>
      <c r="B94" s="5" t="s">
        <v>125</v>
      </c>
      <c r="C94" s="5" t="s">
        <v>162</v>
      </c>
      <c r="D94" s="2"/>
    </row>
    <row r="95" spans="1:4" ht="20.25">
      <c r="A95" s="1" t="str">
        <f t="shared" si="2"/>
        <v>Exploitant, Date: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Signature de l'exploitant: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2.4&amp;R&amp;"Arial,Standard"&amp;9&amp;D /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8" t="s">
        <v>199</v>
      </c>
    </row>
  </sheetData>
  <sheetProtection password="80C7" sheet="1" objects="1" scenarios="1"/>
  <printOptions/>
  <pageMargins left="0.52" right="0.29" top="0.32" bottom="0.32" header="0.11811023622047245" footer="0.18"/>
  <pageSetup horizontalDpi="600" verticalDpi="600" orientation="portrait" paperSize="9" scale="83" r:id="rId1"/>
  <headerFooter alignWithMargins="0">
    <oddFooter>&amp;L&amp;"Arial,Fett"&amp;11AGRIDEA &amp;"Arial,Standard"&amp;9Linear, Version 2.4&amp;C&amp;9&amp;F&amp;R&amp;"Arial,Standard"&amp;9&amp;D /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2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189</v>
      </c>
      <c r="G1" s="171" t="s">
        <v>197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174</v>
      </c>
      <c r="E9" t="s">
        <v>176</v>
      </c>
    </row>
    <row r="10" spans="1:5" ht="12.75">
      <c r="A10" s="169">
        <v>42297</v>
      </c>
      <c r="B10" t="s">
        <v>131</v>
      </c>
      <c r="C10" s="170" t="s">
        <v>175</v>
      </c>
      <c r="D10" t="s">
        <v>177</v>
      </c>
      <c r="E10" t="s">
        <v>176</v>
      </c>
    </row>
    <row r="11" spans="1:5" ht="12.75">
      <c r="A11" s="169">
        <v>42985</v>
      </c>
      <c r="B11" t="s">
        <v>131</v>
      </c>
      <c r="C11" s="170" t="s">
        <v>211</v>
      </c>
      <c r="D11" t="s">
        <v>190</v>
      </c>
      <c r="E11" t="s">
        <v>188</v>
      </c>
    </row>
    <row r="12" spans="1:5" ht="12.75">
      <c r="A12" s="169">
        <v>42985</v>
      </c>
      <c r="B12" t="s">
        <v>191</v>
      </c>
      <c r="C12" s="170" t="s">
        <v>212</v>
      </c>
      <c r="D12" t="s">
        <v>190</v>
      </c>
      <c r="E12" t="s">
        <v>188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2.4&amp;R&amp;"Arial,Standard"&amp;9&amp;D /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Z16388"/>
  <sheetViews>
    <sheetView showGridLines="0" showRowColHeaders="0" showZeros="0" tabSelected="1" zoomScalePageLayoutView="0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Correction linéaire</v>
      </c>
      <c r="E1" s="168"/>
      <c r="F1" s="39"/>
      <c r="G1" s="39"/>
      <c r="L1" s="41" t="str">
        <f>+Texte!A82</f>
        <v>Résultat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No cantonal:    </v>
      </c>
      <c r="C3" s="299"/>
      <c r="D3" s="49"/>
      <c r="E3" s="49"/>
      <c r="F3" s="49"/>
      <c r="H3" s="52" t="str">
        <f>Texte!A89&amp;"    "</f>
        <v>Calculé par: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Nom:    </v>
      </c>
      <c r="C4" s="53"/>
      <c r="D4" s="249"/>
      <c r="E4" s="249"/>
      <c r="F4" s="249"/>
      <c r="H4" s="27" t="str">
        <f>+Texte!A90&amp;"    "</f>
        <v>No téléphone: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Prénom:    </v>
      </c>
      <c r="C5" s="53"/>
      <c r="D5" s="249"/>
      <c r="E5" s="249"/>
      <c r="F5" s="249"/>
      <c r="H5" s="27" t="str">
        <f>+Texte!A91&amp;"    "</f>
        <v>Fax / e-mail:    </v>
      </c>
      <c r="I5" s="311"/>
      <c r="J5" s="311"/>
      <c r="K5" s="311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Firme: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Complément:    </v>
      </c>
      <c r="C7" s="53"/>
      <c r="D7" s="249"/>
      <c r="E7" s="249"/>
      <c r="F7" s="249"/>
      <c r="H7" s="52" t="str">
        <f>+Texte!A93&amp;"    "</f>
        <v>Date début: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NPA, lieu:    </v>
      </c>
      <c r="C8" s="53"/>
      <c r="D8" s="249"/>
      <c r="E8" s="249"/>
      <c r="F8" s="249"/>
      <c r="H8" s="52" t="str">
        <f>+Texte!A94&amp;"    "</f>
        <v>Date fin: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Durée:    </v>
      </c>
      <c r="I9" s="236">
        <f>IF(I7+I8=0,0,I8-I7+1)</f>
        <v>0</v>
      </c>
      <c r="J9" s="237" t="str">
        <f>+Texte!A80</f>
        <v>Jours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Résumé des entrées d'aliments sur l'exploitation</v>
      </c>
      <c r="C12" s="63"/>
      <c r="D12" s="64"/>
      <c r="E12" s="64"/>
      <c r="F12" s="64"/>
      <c r="G12" s="64"/>
      <c r="H12" s="77"/>
      <c r="I12" s="245" t="str">
        <f>"     "&amp;Texte!A43</f>
        <v>     kg d'aliment par catégorie d'animaux</v>
      </c>
      <c r="J12" s="106"/>
      <c r="K12" s="110"/>
      <c r="L12" s="242"/>
      <c r="M12" s="131"/>
    </row>
    <row r="13" spans="2:15" s="5" customFormat="1" ht="38.25">
      <c r="B13" s="69" t="str">
        <f>+Texte!A4</f>
        <v>Entrée aliments</v>
      </c>
      <c r="C13" s="173"/>
      <c r="D13" s="109" t="str">
        <f>+Texte!A25</f>
        <v>MS en %</v>
      </c>
      <c r="E13" s="109" t="str">
        <f>+Texte!A58</f>
        <v>MJ EDP ou EMV</v>
      </c>
      <c r="F13" s="70" t="str">
        <f>+Texte!A28</f>
        <v>g MA</v>
      </c>
      <c r="G13" s="75" t="str">
        <f>+Texte!A29</f>
        <v>g P</v>
      </c>
      <c r="H13" s="103" t="str">
        <f>+Texte!A20</f>
        <v>Porcs à l'engrais</v>
      </c>
      <c r="I13" s="104" t="str">
        <f>+Texte!A21</f>
        <v>Truies d'él./ verrat</v>
      </c>
      <c r="J13" s="104" t="str">
        <f>+Texte!A22</f>
        <v>Porcelets</v>
      </c>
      <c r="K13" s="105" t="str">
        <f>+Texte!A23</f>
        <v>Poules pondeuses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Lactosérum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Maïs plante entière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Herbages 
(herbe,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Paille, granulés de paille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Matériaux d'occupation, dés de fourrage grossier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Résumé des teneurs par catégorie d'animaux</v>
      </c>
      <c r="C40" s="139"/>
      <c r="D40" s="78"/>
      <c r="E40" s="79"/>
      <c r="F40" s="78"/>
      <c r="G40" s="79"/>
      <c r="H40" s="195" t="str">
        <f>+H13</f>
        <v>Porcs à l'engrais</v>
      </c>
      <c r="I40" s="196" t="str">
        <f>+I13</f>
        <v>Truies d'él./ verrat</v>
      </c>
      <c r="J40" s="197" t="str">
        <f>+J13</f>
        <v>Porcelets</v>
      </c>
      <c r="K40" s="198" t="str">
        <f>+K13</f>
        <v>Poules pondeuses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Matière sèche affouragée</v>
      </c>
      <c r="C41" s="209"/>
      <c r="D41" s="210"/>
      <c r="E41" s="211"/>
      <c r="F41" s="212" t="str">
        <f>+Texte!A50</f>
        <v>kg MS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U41" s="7"/>
      <c r="V41" s="61"/>
    </row>
    <row r="42" spans="2:21" s="26" customFormat="1" ht="14.25">
      <c r="B42" s="214" t="str">
        <f>+Texte!A46</f>
        <v>Quantité d'aliment à 88 % MS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Energie total</v>
      </c>
      <c r="C43" s="215"/>
      <c r="D43" s="216"/>
      <c r="E43" s="219"/>
      <c r="F43" s="220" t="str">
        <f>+E13</f>
        <v>MJ EDP ou EMV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Protéines totales</v>
      </c>
      <c r="C44" s="215"/>
      <c r="D44" s="216"/>
      <c r="E44" s="219"/>
      <c r="F44" s="220" t="str">
        <f>+F13</f>
        <v>g MA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Phosphore total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Teneurs moyennes par kg d'aliment à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Teneur moyenne en énergie</v>
      </c>
      <c r="C48" s="209"/>
      <c r="D48" s="227"/>
      <c r="E48" s="210"/>
      <c r="F48" s="212" t="str">
        <f>+F43&amp;" / kg"</f>
        <v>MJ EDP ou EMV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Teneur moyenne en protéines</v>
      </c>
      <c r="C49" s="176"/>
      <c r="D49" s="220"/>
      <c r="E49" s="216"/>
      <c r="F49" s="219" t="str">
        <f>+F44&amp;" / kg"</f>
        <v>g MA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Teneur moyenne en phosphore</v>
      </c>
      <c r="C50" s="176"/>
      <c r="D50" s="220"/>
      <c r="E50" s="216"/>
      <c r="F50" s="219" t="str">
        <f>+F45&amp;" / kg"</f>
        <v>g P / kg</v>
      </c>
      <c r="G50" s="32"/>
      <c r="H50" s="308">
        <f>IF(H42&lt;&gt;0,H45/H42,0)</f>
        <v>0</v>
      </c>
      <c r="I50" s="309">
        <f>IF(I42&lt;&gt;0,I45/I42,0)</f>
        <v>0</v>
      </c>
      <c r="J50" s="309">
        <f>IF(J42&lt;&gt;0,J45/J42,0)</f>
        <v>0</v>
      </c>
      <c r="K50" s="310">
        <f>IF(K42&lt;&gt;0,K45/K42,0)</f>
        <v>0</v>
      </c>
      <c r="L50" s="140"/>
      <c r="M50" s="131"/>
      <c r="U50" s="7"/>
    </row>
    <row r="51" spans="2:21" s="26" customFormat="1" ht="15" customHeight="1">
      <c r="B51" s="136" t="str">
        <f>+Texte!A56</f>
        <v>Teneurs moyennes des porcs</v>
      </c>
      <c r="C51" s="178"/>
      <c r="D51" s="225"/>
      <c r="E51" s="223"/>
      <c r="F51" s="224" t="str">
        <f>Texte!A59</f>
        <v>g MA / MJ EDP</v>
      </c>
      <c r="G51" s="226"/>
      <c r="H51" s="290">
        <f>IF(SUM(H43:J43)&lt;&gt;0,SUM(H44:J44)/SUM(H43:J43),"")</f>
      </c>
      <c r="I51" s="292"/>
      <c r="J51" s="291"/>
      <c r="K51" s="252"/>
      <c r="L51" s="131"/>
      <c r="M51" s="13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Nombre maximum de places et nombre moyen</v>
      </c>
      <c r="C54" s="138"/>
      <c r="D54" s="65"/>
      <c r="F54" s="66"/>
      <c r="G54" s="66"/>
      <c r="H54" s="183" t="str">
        <f>Texte!A62</f>
        <v>Nb maximum</v>
      </c>
      <c r="I54" s="184" t="str">
        <f>Texte!A64</f>
        <v>Nb moyen de</v>
      </c>
      <c r="J54" s="188" t="str">
        <f>+Texte!A73</f>
        <v>Animaux</v>
      </c>
      <c r="L54" s="131"/>
      <c r="M54" s="131"/>
      <c r="V54" s="61"/>
      <c r="W54" s="61"/>
    </row>
    <row r="55" spans="2:23" s="26" customFormat="1" ht="15">
      <c r="B55" s="238" t="str">
        <f>+Texte!A61</f>
        <v>d'animaux sur l'exploitation durant cette période</v>
      </c>
      <c r="C55" s="179"/>
      <c r="D55" s="143"/>
      <c r="E55" s="107"/>
      <c r="F55" s="144"/>
      <c r="G55" s="144"/>
      <c r="H55" s="185" t="str">
        <f>Texte!A63</f>
        <v>de places</v>
      </c>
      <c r="I55" s="186" t="str">
        <f>Texte!A65</f>
        <v>pl. occupées</v>
      </c>
      <c r="J55" s="187" t="str">
        <f>+Texte!A74</f>
        <v>par an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Porcs à l'engrais et remontes &lt; 6 mois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Porcelets sevrés &lt; 25 kg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Verrats d'élevage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Truies non allaitantes &gt; 6 mois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Truies allaitantes</v>
      </c>
      <c r="D60" s="229"/>
      <c r="E60" s="219"/>
      <c r="F60" s="220"/>
      <c r="G60" s="32"/>
      <c r="H60" s="266"/>
      <c r="I60" s="267"/>
      <c r="J60" s="261"/>
    </row>
    <row r="61" spans="2:11" ht="18" customHeight="1">
      <c r="B61" s="257">
        <v>1753</v>
      </c>
      <c r="C61" s="258" t="str">
        <f>+Texte!A71</f>
        <v>Poules pondeuses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Poules et coqs, product d'oefs à couver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L'exploitant certifie l'exactitude des informations saisies sur cette feuille ainsi que les indications sur les achats d'aliments.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Organisation de contrôle, Date:</v>
      </c>
      <c r="C67" s="12"/>
      <c r="D67" s="12"/>
      <c r="E67" s="12"/>
      <c r="F67" s="80"/>
      <c r="G67" s="80"/>
      <c r="H67" s="12" t="str">
        <f>+'B5'!F63</f>
        <v>Signature: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Exploitant, Date:</v>
      </c>
      <c r="C69" s="12"/>
      <c r="D69" s="12"/>
      <c r="E69" s="12"/>
      <c r="F69" s="80"/>
      <c r="G69" s="80"/>
      <c r="H69" s="12" t="str">
        <f>+H67</f>
        <v>Signature: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4"/>
      <c r="C73" s="16"/>
      <c r="D73" s="301"/>
      <c r="F73" s="301"/>
      <c r="H73" s="301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prompt="Matériaux d'occupation, dés de fourrage grossier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2.4&amp;C&amp;9&amp;F&amp;R&amp;"Arial,Standard"&amp;9&amp;D / 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"B1: "&amp;Texte!A3</f>
        <v>B1: Entrée aliments</v>
      </c>
    </row>
    <row r="2" spans="2:11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  <c r="K2" s="1"/>
    </row>
    <row r="3" s="5" customFormat="1" ht="12.75">
      <c r="B3" s="46"/>
    </row>
    <row r="4" spans="2:9" ht="14.25">
      <c r="B4" s="47" t="str">
        <f>+Texte!A6</f>
        <v>Animaux</v>
      </c>
      <c r="C4" s="48"/>
      <c r="D4" s="47" t="str">
        <f>+B4</f>
        <v>Animaux</v>
      </c>
      <c r="E4" s="48"/>
      <c r="F4" s="42" t="str">
        <f>+D4</f>
        <v>Animaux</v>
      </c>
      <c r="G4" s="35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+Texte!A7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+Texte!A28</f>
        <v>g MA</v>
      </c>
      <c r="C10" s="120"/>
      <c r="D10" s="31" t="str">
        <f>B10</f>
        <v>g MA</v>
      </c>
      <c r="E10" s="120"/>
      <c r="F10" s="31" t="str">
        <f>B10</f>
        <v>g MA</v>
      </c>
      <c r="G10" s="120"/>
      <c r="H10" s="31" t="str">
        <f>B10</f>
        <v>g MA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Date</v>
      </c>
      <c r="C12" s="20" t="str">
        <f>+Texte!A9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4" t="str">
        <f t="shared" si="0"/>
        <v>Date</v>
      </c>
      <c r="I12" s="15" t="str">
        <f t="shared" si="0"/>
        <v>kg aliment</v>
      </c>
    </row>
    <row r="13" spans="2:9" s="8" customFormat="1" ht="15" customHeight="1">
      <c r="B13" s="146" t="str">
        <f>+Texte!A76</f>
        <v>Début</v>
      </c>
      <c r="C13" s="282"/>
      <c r="D13" s="146" t="str">
        <f>+B13</f>
        <v>Début</v>
      </c>
      <c r="E13" s="282"/>
      <c r="F13" s="146" t="str">
        <f>+D13</f>
        <v>Début</v>
      </c>
      <c r="G13" s="282"/>
      <c r="H13" s="146" t="str">
        <f>+F13</f>
        <v>Début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Fin</v>
      </c>
      <c r="C57" s="283"/>
      <c r="D57" s="147" t="str">
        <f>+B57</f>
        <v>Fin</v>
      </c>
      <c r="E57" s="283"/>
      <c r="F57" s="147" t="str">
        <f>+D57</f>
        <v>Fin</v>
      </c>
      <c r="G57" s="283"/>
      <c r="H57" s="147" t="str">
        <f>+F57</f>
        <v>Fin</v>
      </c>
      <c r="I57" s="283"/>
      <c r="P57" s="22"/>
    </row>
    <row r="58" spans="2:20" s="3" customFormat="1" ht="14.25">
      <c r="B58" s="10" t="str">
        <f>+Texte!A10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7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302" t="str">
        <f>+Texte!A13</f>
        <v>Tous les aliments utilisés doivent être saisis.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Organisation de contrôle, Date:</v>
      </c>
      <c r="C62" s="12"/>
      <c r="D62" s="12"/>
      <c r="E62" s="12"/>
      <c r="F62" s="12" t="str">
        <f>+Texte!A31</f>
        <v>Signature: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300">
        <v>1</v>
      </c>
      <c r="D72" s="300">
        <v>1</v>
      </c>
      <c r="F72" s="300">
        <v>1</v>
      </c>
      <c r="H72" s="300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2.4&amp;C&amp;9&amp;F&amp;R&amp;"Arial,Standard"&amp;9&amp;D / 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"B2: "&amp;Texte!A3</f>
        <v>B2: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4" spans="2:9" ht="14.25">
      <c r="B4" s="47" t="str">
        <f>+'B1'!B4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MS en %</v>
      </c>
      <c r="C7" s="118"/>
      <c r="D7" s="29" t="str">
        <f>+B7</f>
        <v>MS en %</v>
      </c>
      <c r="E7" s="118"/>
      <c r="F7" s="29" t="str">
        <f>+D7</f>
        <v>MS en %</v>
      </c>
      <c r="G7" s="118"/>
      <c r="H7" s="29" t="str">
        <f>+F7</f>
        <v>MS en %</v>
      </c>
      <c r="I7" s="118"/>
    </row>
    <row r="8" spans="2:9" s="17" customFormat="1" ht="15">
      <c r="B8" s="44" t="str">
        <f>+'B1'!B8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Date</v>
      </c>
      <c r="C12" s="20" t="str">
        <f>+'B1'!C12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7" customFormat="1" ht="15" customHeight="1">
      <c r="B13" s="149" t="str">
        <f>+'B1'!B13</f>
        <v>Début</v>
      </c>
      <c r="C13" s="282"/>
      <c r="D13" s="149" t="str">
        <f>+B13</f>
        <v>Début</v>
      </c>
      <c r="E13" s="282"/>
      <c r="F13" s="149" t="str">
        <f>+D13</f>
        <v>Début</v>
      </c>
      <c r="G13" s="282"/>
      <c r="H13" s="149" t="str">
        <f>+F13</f>
        <v>Début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Fin</v>
      </c>
      <c r="C57" s="284"/>
      <c r="D57" s="148" t="str">
        <f>+B57</f>
        <v>Fin</v>
      </c>
      <c r="E57" s="284"/>
      <c r="F57" s="148" t="str">
        <f>+D57</f>
        <v>Fin</v>
      </c>
      <c r="G57" s="284"/>
      <c r="H57" s="148" t="str">
        <f>+F57</f>
        <v>Fin</v>
      </c>
      <c r="I57" s="283"/>
    </row>
    <row r="58" spans="2:9" s="7" customFormat="1" ht="14.25">
      <c r="B58" s="10" t="str">
        <f>+'B1'!B58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6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</row>
    <row r="59" s="3" customFormat="1" ht="3" customHeight="1"/>
    <row r="60" ht="18" customHeight="1">
      <c r="B60" s="302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+'B1'!B62</f>
        <v>Organisation de contrôle, Date:</v>
      </c>
      <c r="C62" s="12"/>
      <c r="D62" s="12"/>
      <c r="E62" s="12"/>
      <c r="F62" s="12" t="str">
        <f>+'B1'!F62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+'B1'!B64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300">
        <v>1</v>
      </c>
      <c r="D72" s="300">
        <v>1</v>
      </c>
      <c r="F72" s="300">
        <v>1</v>
      </c>
      <c r="H72" s="300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2.4&amp;C&amp;9&amp;F&amp;R&amp;"Arial,Standard"&amp;9&amp;D / page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"B3: "&amp;Texte!A3</f>
        <v>B3: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+'B2'!B8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Date</v>
      </c>
      <c r="C12" s="20" t="str">
        <f>+'B2'!C12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8" customFormat="1" ht="15" customHeight="1">
      <c r="B13" s="149" t="str">
        <f>+'B2'!B13</f>
        <v>Début</v>
      </c>
      <c r="C13" s="282"/>
      <c r="D13" s="151" t="str">
        <f>+B13</f>
        <v>Début</v>
      </c>
      <c r="E13" s="282"/>
      <c r="F13" s="151" t="str">
        <f>+D13</f>
        <v>Début</v>
      </c>
      <c r="G13" s="282"/>
      <c r="H13" s="151" t="str">
        <f>+F13</f>
        <v>Début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Fin</v>
      </c>
      <c r="C57" s="283"/>
      <c r="D57" s="150" t="str">
        <f>+B57</f>
        <v>Fin</v>
      </c>
      <c r="E57" s="283"/>
      <c r="F57" s="150" t="str">
        <f>+D57</f>
        <v>Fin</v>
      </c>
      <c r="G57" s="283"/>
      <c r="H57" s="150" t="str">
        <f>+F57</f>
        <v>Fin</v>
      </c>
      <c r="I57" s="283"/>
    </row>
    <row r="58" spans="2:9" s="3" customFormat="1" ht="14.25">
      <c r="B58" s="10" t="str">
        <f>+'B2'!B58</f>
        <v>Total entrée</v>
      </c>
      <c r="C58" s="278">
        <f>IF(SUM(C13:C57)=0,0,SUM(C13:C56)-C57)</f>
        <v>0</v>
      </c>
      <c r="D58" s="10" t="str">
        <f>+B58</f>
        <v>Total entrée</v>
      </c>
      <c r="E58" s="279">
        <f>IF(SUM(E13:E57)=0,0,SUM(E13:E56)-E57)</f>
        <v>0</v>
      </c>
      <c r="F58" s="10" t="str">
        <f>+D58</f>
        <v>Total entrée</v>
      </c>
      <c r="G58" s="278">
        <f>IF(SUM(G13:G57)=0,0,SUM(G13:G56)-G57)</f>
        <v>0</v>
      </c>
      <c r="H58" s="10" t="str">
        <f>+F58</f>
        <v>Total entrée</v>
      </c>
      <c r="I58" s="279">
        <f>IF(SUM(I13:I57)=0,0,SUM(I13:I56)-I57)</f>
        <v>0</v>
      </c>
    </row>
    <row r="59" s="3" customFormat="1" ht="3" customHeight="1"/>
    <row r="60" ht="18" customHeight="1">
      <c r="B60" s="302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+'B2'!B62</f>
        <v>Organisation de contrôle, Date:</v>
      </c>
      <c r="C62" s="12"/>
      <c r="D62" s="12"/>
      <c r="E62" s="12"/>
      <c r="F62" s="12" t="str">
        <f>+'B2'!F62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+'B2'!B64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300">
        <v>1</v>
      </c>
      <c r="D72" s="300">
        <v>1</v>
      </c>
      <c r="F72" s="300">
        <v>1</v>
      </c>
      <c r="H72" s="300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2.4&amp;C&amp;9&amp;F&amp;R&amp;"Arial,Standard"&amp;9&amp;D / 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"B4: "&amp;Texte!A4</f>
        <v>B4: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Répartition en %</v>
      </c>
      <c r="C4" s="48"/>
      <c r="D4" s="47" t="str">
        <f>+B4</f>
        <v>Répartition en %</v>
      </c>
      <c r="E4" s="48"/>
      <c r="F4" s="47" t="str">
        <f>+D4</f>
        <v>Répartition en %</v>
      </c>
      <c r="G4" s="48"/>
      <c r="H4" s="47" t="str">
        <f>+F4</f>
        <v>Répartition en %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 t="str">
        <f>+D5</f>
        <v>Porcs à l'engrais</v>
      </c>
      <c r="G5" s="163"/>
      <c r="H5" s="123" t="str">
        <f>+F5</f>
        <v>Porcs à l'engrais</v>
      </c>
      <c r="I5" s="163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64"/>
      <c r="H6" s="124" t="str">
        <f>+F6</f>
        <v>Truies d'él./ verrat</v>
      </c>
      <c r="I6" s="164"/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 t="str">
        <f>+D7</f>
        <v>Porcelets</v>
      </c>
      <c r="G7" s="164"/>
      <c r="H7" s="124" t="str">
        <f>+F7</f>
        <v>Porcelets</v>
      </c>
      <c r="I7" s="164"/>
    </row>
    <row r="8" spans="2:9" s="6" customFormat="1" ht="15" customHeight="1">
      <c r="B8" s="124" t="str">
        <f>+Texte!A23</f>
        <v>Poules pondeuses</v>
      </c>
      <c r="C8" s="122"/>
      <c r="D8" s="124" t="str">
        <f>+B8</f>
        <v>Poules pondeuses</v>
      </c>
      <c r="E8" s="122"/>
      <c r="F8" s="124" t="str">
        <f>+D8</f>
        <v>Poules pondeuses</v>
      </c>
      <c r="G8" s="122"/>
      <c r="H8" s="124" t="str">
        <f>+F8</f>
        <v>Poules pondeuses</v>
      </c>
      <c r="I8" s="122"/>
    </row>
    <row r="9" spans="2:9" s="5" customFormat="1" ht="30" customHeight="1">
      <c r="B9" s="305"/>
      <c r="C9" s="306"/>
      <c r="D9" s="305"/>
      <c r="E9" s="306"/>
      <c r="F9" s="305"/>
      <c r="G9" s="306"/>
      <c r="H9" s="307"/>
      <c r="I9" s="306"/>
    </row>
    <row r="10" spans="2:9" s="17" customFormat="1" ht="15">
      <c r="B10" s="29" t="str">
        <f>+'B2'!B7</f>
        <v>MS en %</v>
      </c>
      <c r="C10" s="118"/>
      <c r="D10" s="29" t="str">
        <f>+B10</f>
        <v>MS en %</v>
      </c>
      <c r="E10" s="118"/>
      <c r="F10" s="29" t="str">
        <f>+B10</f>
        <v>MS en %</v>
      </c>
      <c r="G10" s="118"/>
      <c r="H10" s="29" t="str">
        <f>+B10</f>
        <v>MS en %</v>
      </c>
      <c r="I10" s="118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119"/>
      <c r="D12" s="31" t="str">
        <f>Texte!A27</f>
        <v>MJ EDP/EMV</v>
      </c>
      <c r="E12" s="119"/>
      <c r="F12" s="31" t="str">
        <f>Texte!A27</f>
        <v>MJ EDP/EMV</v>
      </c>
      <c r="G12" s="119"/>
      <c r="H12" s="31" t="str">
        <f>Texte!A27</f>
        <v>MJ EDP/EMV</v>
      </c>
      <c r="I12" s="119"/>
    </row>
    <row r="13" spans="2:9" s="7" customFormat="1" ht="14.25">
      <c r="B13" s="31" t="str">
        <f>'B1'!B10</f>
        <v>g MA</v>
      </c>
      <c r="C13" s="120"/>
      <c r="D13" s="31" t="str">
        <f>'B1'!B10</f>
        <v>g MA</v>
      </c>
      <c r="E13" s="120"/>
      <c r="F13" s="31" t="str">
        <f>'B1'!B10</f>
        <v>g MA</v>
      </c>
      <c r="G13" s="120"/>
      <c r="H13" s="31" t="str">
        <f>'B1'!B10</f>
        <v>g MA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20" t="str">
        <f t="shared" si="0"/>
        <v>kg MF</v>
      </c>
      <c r="H15" s="19" t="str">
        <f t="shared" si="0"/>
        <v>Date</v>
      </c>
      <c r="I15" s="20" t="str">
        <f t="shared" si="0"/>
        <v>kg MF</v>
      </c>
    </row>
    <row r="16" spans="2:9" s="8" customFormat="1" ht="13.5" customHeight="1">
      <c r="B16" s="149" t="str">
        <f>+'B3'!B13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73">
        <f>IF(SUM(C5:C8)&lt;&gt;100%,0,SUM(C16:C56)-C57)</f>
        <v>0</v>
      </c>
      <c r="D58" s="125" t="str">
        <f>+B58</f>
        <v>En kg MF</v>
      </c>
      <c r="E58" s="273">
        <f>IF(SUM(E5:E8)&lt;&gt;100%,0,SUM(E16:E56)-E57)</f>
        <v>0</v>
      </c>
      <c r="F58" s="125" t="str">
        <f>+D58</f>
        <v>En kg MF</v>
      </c>
      <c r="G58" s="273">
        <f>IF(SUM(G5:G8)&lt;&gt;100%,0,SUM(G16:G56)-G57)</f>
        <v>0</v>
      </c>
      <c r="H58" s="125" t="str">
        <f>+F58</f>
        <v>En kg MF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En kg MS</v>
      </c>
      <c r="C59" s="274">
        <f>IF(C10&lt;&gt;"",C58*C10/100,0)</f>
        <v>0</v>
      </c>
      <c r="D59" s="10" t="str">
        <f>+B59</f>
        <v>En kg MS</v>
      </c>
      <c r="E59" s="274">
        <f>IF(E10&lt;&gt;"",E58*E10/100,0)</f>
        <v>0</v>
      </c>
      <c r="F59" s="10" t="str">
        <f>+D59</f>
        <v>En kg MS</v>
      </c>
      <c r="G59" s="274">
        <f>IF(G10&lt;&gt;"",G58*G10/100,0)</f>
        <v>0</v>
      </c>
      <c r="H59" s="10" t="str">
        <f>+F59</f>
        <v>En kg MS</v>
      </c>
      <c r="I59" s="275">
        <f>IF(I10&lt;&gt;"",I58*I10/100,0)</f>
        <v>0</v>
      </c>
    </row>
    <row r="60" s="3" customFormat="1" ht="3" customHeight="1">
      <c r="B60" s="303"/>
    </row>
    <row r="61" ht="18" customHeight="1">
      <c r="B61" s="302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300"/>
      <c r="D72" s="300"/>
      <c r="F72" s="300"/>
      <c r="H72" s="301"/>
    </row>
    <row r="73" spans="2:8" ht="12.75">
      <c r="B73" s="301">
        <v>4</v>
      </c>
      <c r="D73" s="301">
        <v>2</v>
      </c>
      <c r="F73" s="301">
        <v>3</v>
      </c>
      <c r="H73" s="301">
        <v>4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2.4&amp;C&amp;9&amp;F&amp;R&amp;"Arial,Standard"&amp;9&amp;D /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"B5: "&amp;Texte!A4</f>
        <v>B5: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2" t="str">
        <f>+Texte!A37</f>
        <v>Lactosérum</v>
      </c>
      <c r="C9" s="313"/>
      <c r="D9" s="312" t="str">
        <f>+Texte!A38</f>
        <v>CCM</v>
      </c>
      <c r="E9" s="313"/>
      <c r="F9" s="312" t="str">
        <f>+Texte!A34</f>
        <v>Maïs plante entière</v>
      </c>
      <c r="G9" s="313"/>
      <c r="H9" s="312" t="str">
        <f>+Texte!A35&amp;" 
"&amp;+Texte!A36</f>
        <v>Herbages 
(herbe, silo, ...)</v>
      </c>
      <c r="I9" s="313"/>
    </row>
    <row r="10" spans="2:9" s="17" customFormat="1" ht="15">
      <c r="B10" s="29" t="str">
        <f>+'B2'!B7</f>
        <v>MS en %</v>
      </c>
      <c r="C10" s="127">
        <v>6</v>
      </c>
      <c r="D10" s="29" t="str">
        <f>+B10</f>
        <v>MS en %</v>
      </c>
      <c r="E10" s="118">
        <v>61</v>
      </c>
      <c r="F10" s="29" t="str">
        <f>+B10</f>
        <v>MS en %</v>
      </c>
      <c r="G10" s="30">
        <v>100</v>
      </c>
      <c r="H10" s="29" t="str">
        <f>+B10</f>
        <v>MS en %</v>
      </c>
      <c r="I10" s="30">
        <v>100</v>
      </c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14.6</v>
      </c>
      <c r="D12" s="31" t="str">
        <f>Texte!A27</f>
        <v>MJ EDP/EMV</v>
      </c>
      <c r="E12" s="32">
        <v>15.7</v>
      </c>
      <c r="F12" s="31" t="str">
        <f>Texte!A27</f>
        <v>MJ EDP/EMV</v>
      </c>
      <c r="G12" s="32">
        <v>10.7</v>
      </c>
      <c r="H12" s="31" t="str">
        <f>Texte!A27</f>
        <v>MJ EDP/EMV</v>
      </c>
      <c r="I12" s="32">
        <v>7.6</v>
      </c>
    </row>
    <row r="13" spans="2:9" s="7" customFormat="1" ht="14.25">
      <c r="B13" s="31" t="str">
        <f>'B1'!B10</f>
        <v>g MA</v>
      </c>
      <c r="C13" s="28">
        <v>129</v>
      </c>
      <c r="D13" s="31" t="str">
        <f>'B1'!B10</f>
        <v>g MA</v>
      </c>
      <c r="E13" s="28">
        <v>95</v>
      </c>
      <c r="F13" s="31" t="str">
        <f>'B1'!B10</f>
        <v>g MA</v>
      </c>
      <c r="G13" s="28">
        <v>75</v>
      </c>
      <c r="H13" s="31" t="str">
        <f>'B1'!B10</f>
        <v>g MA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154" t="str">
        <f>+Texte!A19</f>
        <v>kg MS</v>
      </c>
      <c r="H15" s="19" t="str">
        <f t="shared" si="0"/>
        <v>Date</v>
      </c>
      <c r="I15" s="20" t="str">
        <f t="shared" si="0"/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IF(SUM(C5:C7)&lt;&gt;100%,0,SUM(C16:C56)-C57)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3"/>
    </row>
    <row r="61" ht="18" customHeight="1">
      <c r="B61" s="302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301"/>
      <c r="D72" s="301"/>
      <c r="F72" s="301"/>
      <c r="H72" s="301"/>
    </row>
    <row r="73" spans="2:8" ht="12.75">
      <c r="B73" s="301">
        <v>4</v>
      </c>
      <c r="D73" s="301">
        <v>2</v>
      </c>
      <c r="F73" s="301">
        <v>3</v>
      </c>
      <c r="H73" s="301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2.4&amp;C&amp;9&amp;F&amp;R&amp;"Arial,Standard"&amp;9&amp;D / 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"B6: "&amp;Texte!A4</f>
        <v>B6: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Poules pondeuses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2" t="str">
        <f>+Texte!A39</f>
        <v>Paille, granulés de paille</v>
      </c>
      <c r="C9" s="313"/>
      <c r="D9" s="312" t="str">
        <f>+Texte!A40</f>
        <v>Matériaux d'occupation, dés de fourrage grossier</v>
      </c>
      <c r="E9" s="313"/>
      <c r="F9" s="51"/>
      <c r="G9" s="43"/>
      <c r="H9" s="58"/>
      <c r="I9" s="43"/>
    </row>
    <row r="10" spans="2:9" s="17" customFormat="1" ht="15">
      <c r="B10" s="29" t="str">
        <f>+'B2'!B7</f>
        <v>MS en %</v>
      </c>
      <c r="C10" s="30">
        <v>88</v>
      </c>
      <c r="D10" s="29" t="str">
        <f>+B10</f>
        <v>MS en %</v>
      </c>
      <c r="E10" s="30">
        <v>87</v>
      </c>
      <c r="F10" s="29" t="str">
        <f>+B10</f>
        <v>MS en %</v>
      </c>
      <c r="G10" s="30"/>
      <c r="H10" s="29" t="str">
        <f>+B10</f>
        <v>MS en %</v>
      </c>
      <c r="I10" s="30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2.2</v>
      </c>
      <c r="D12" s="31" t="str">
        <f>Texte!A27</f>
        <v>MJ EDP/EMV</v>
      </c>
      <c r="E12" s="32">
        <v>2.1</v>
      </c>
      <c r="F12" s="31" t="str">
        <f>Texte!A27</f>
        <v>MJ EDP/EMV</v>
      </c>
      <c r="G12" s="32"/>
      <c r="H12" s="31" t="str">
        <f>Texte!A27</f>
        <v>MJ EDP/EMV</v>
      </c>
      <c r="I12" s="32"/>
    </row>
    <row r="13" spans="2:9" s="7" customFormat="1" ht="14.25">
      <c r="B13" s="31" t="str">
        <f>'B1'!B10</f>
        <v>g MA</v>
      </c>
      <c r="C13" s="28">
        <v>35</v>
      </c>
      <c r="D13" s="31" t="str">
        <f>'B1'!B10</f>
        <v>g MA</v>
      </c>
      <c r="E13" s="28">
        <v>25</v>
      </c>
      <c r="F13" s="31" t="str">
        <f>'B1'!B10</f>
        <v>g MA</v>
      </c>
      <c r="G13" s="28"/>
      <c r="H13" s="31" t="str">
        <f>'B1'!B10</f>
        <v>g MA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Date</v>
      </c>
      <c r="C15" s="20" t="str">
        <f>+Texte!A16</f>
        <v>kg MF</v>
      </c>
      <c r="D15" s="19" t="str">
        <f>+B15</f>
        <v>Date</v>
      </c>
      <c r="E15" s="20" t="str">
        <f>+C15</f>
        <v>kg MF</v>
      </c>
      <c r="F15" s="19" t="str">
        <f>+D15</f>
        <v>Date</v>
      </c>
      <c r="G15" s="154" t="str">
        <f>+Texte!A19</f>
        <v>kg MS</v>
      </c>
      <c r="H15" s="19" t="str">
        <f>+F15</f>
        <v>Date</v>
      </c>
      <c r="I15" s="20" t="str">
        <f>+G15</f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IF(SUM(C5:C7)&lt;&gt;100%,0,SUM(C16:C56)-C57)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3"/>
    </row>
    <row r="61" ht="18" customHeight="1">
      <c r="B61" s="302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301"/>
      <c r="D72" s="301"/>
      <c r="F72" s="301"/>
      <c r="H72" s="301"/>
    </row>
    <row r="73" spans="2:8" ht="12.75">
      <c r="B73" s="301">
        <v>4</v>
      </c>
      <c r="D73" s="301">
        <v>2</v>
      </c>
      <c r="F73" s="301">
        <v>3</v>
      </c>
      <c r="H73" s="301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2.4&amp;C&amp;9&amp;F&amp;R&amp;"Arial,Standard"&amp;9&amp;D /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2.4</dc:title>
  <dc:subject>Lineare Korrektur</dc:subject>
  <dc:creator>AGRIDEA</dc:creator>
  <cp:keywords/>
  <dc:description/>
  <cp:lastModifiedBy>Irene Weyermann</cp:lastModifiedBy>
  <cp:lastPrinted>2017-09-13T14:17:01Z</cp:lastPrinted>
  <dcterms:created xsi:type="dcterms:W3CDTF">1999-06-24T14:06:28Z</dcterms:created>
  <dcterms:modified xsi:type="dcterms:W3CDTF">2017-09-26T14:43:17Z</dcterms:modified>
  <cp:category/>
  <cp:version/>
  <cp:contentType/>
  <cp:contentStatus/>
</cp:coreProperties>
</file>